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7155" windowHeight="8865" activeTab="0"/>
  </bookViews>
  <sheets>
    <sheet name="step 1 results" sheetId="1" r:id="rId1"/>
    <sheet name="changes due to usage" sheetId="2" r:id="rId2"/>
    <sheet name="calculations" sheetId="3" r:id="rId3"/>
  </sheets>
  <externalReferences>
    <externalReference r:id="rId6"/>
  </externalReferences>
  <definedNames>
    <definedName name="_Fill" hidden="1">'calculations'!$O$135:$AP$324</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'calculations'!$B$135:$AP$324</definedName>
    <definedName name="matrixc">'calculations'!#REF!</definedName>
    <definedName name="matrixic">'calculations'!#REF!</definedName>
    <definedName name="_xlnm.Print_Area" localSheetId="2">'calculations'!$T$4:$AO$96</definedName>
    <definedName name="_xlnm.Print_Area" localSheetId="1">'changes due to usage'!$A$1:$AB$72</definedName>
    <definedName name="_xlnm.Print_Area" localSheetId="0">'step 1 results'!$A$1:$AD$65</definedName>
    <definedName name="_xlnm.Print_Area">'calculations'!$D$10:$Q$132</definedName>
    <definedName name="Print_Area_MI" localSheetId="2">'calculations'!$D$10:$Q$132</definedName>
    <definedName name="_xlnm.Print_Titles" localSheetId="2">'calculations'!$A:$C,'calculations'!$1:$8</definedName>
    <definedName name="_xlnm.Print_Titles" localSheetId="1">'changes due to usage'!$A:$B,'changes due to usage'!$4:$5</definedName>
    <definedName name="_xlnm.Print_Titles" localSheetId="0">'step 1 results'!$A:$B,'step 1 results'!$4:$6</definedName>
    <definedName name="Print_Titles_MI" localSheetId="2">'calculations'!$1:$8,'calculations'!$A:$C</definedName>
    <definedName name="units">'calculations'!$B$10:$C$90</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16" authorId="0">
      <text>
        <r>
          <rPr>
            <sz val="8"/>
            <rFont val="Tahoma"/>
            <family val="0"/>
          </rPr>
          <t>CCSO has requested that its allocation be split into instruction, research, &amp; public service.</t>
        </r>
      </text>
    </comment>
    <comment ref="B28"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5" authorId="0">
      <text>
        <r>
          <rPr>
            <sz val="8"/>
            <rFont val="Tahoma"/>
            <family val="0"/>
          </rPr>
          <t>CCSO has requested that its allocation be split into instruction, research, &amp; public service.</t>
        </r>
      </text>
    </comment>
    <comment ref="B27" authorId="0">
      <text>
        <r>
          <rPr>
            <sz val="8"/>
            <rFont val="Tahoma"/>
            <family val="0"/>
          </rPr>
          <t xml:space="preserve">Includes Miller Comm
</t>
        </r>
      </text>
    </comment>
    <comment ref="B43"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19" authorId="0">
      <text>
        <r>
          <rPr>
            <sz val="8"/>
            <rFont val="Tahoma"/>
            <family val="0"/>
          </rPr>
          <t>Removed VCM space</t>
        </r>
      </text>
    </comment>
    <comment ref="C27" authorId="1">
      <text>
        <r>
          <rPr>
            <b/>
            <sz val="8"/>
            <rFont val="Tahoma"/>
            <family val="0"/>
          </rPr>
          <t xml:space="preserve">Removed 90% of Conf &amp; Institutes, which is 90% auxiliary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21" authorId="1">
      <text>
        <r>
          <rPr>
            <sz val="8"/>
            <rFont val="Tahoma"/>
            <family val="0"/>
          </rPr>
          <t xml:space="preserve">Most of Willard is not maintained by O&amp;M.  79 sq ft is an office on campus.
</t>
        </r>
      </text>
    </comment>
    <comment ref="C31" authorId="1">
      <text>
        <r>
          <rPr>
            <b/>
            <sz val="8"/>
            <rFont val="Tahoma"/>
            <family val="0"/>
          </rPr>
          <t>11480 NASF of leased space was subtracted for final FY01 calc</t>
        </r>
      </text>
    </comment>
    <comment ref="C42" authorId="0">
      <text>
        <r>
          <rPr>
            <sz val="8"/>
            <rFont val="Tahoma"/>
            <family val="0"/>
          </rPr>
          <t>CCSO has requested that its allocation be split into instruction, research, &amp; public service.</t>
        </r>
      </text>
    </comment>
    <comment ref="C85" authorId="2">
      <text>
        <r>
          <rPr>
            <b/>
            <sz val="8"/>
            <rFont val="Tahoma"/>
            <family val="0"/>
          </rPr>
          <t>Moved out of Provost's office in FY01.</t>
        </r>
      </text>
    </comment>
    <comment ref="C81" authorId="1">
      <text>
        <r>
          <rPr>
            <b/>
            <sz val="8"/>
            <rFont val="Tahoma"/>
            <family val="0"/>
          </rPr>
          <t xml:space="preserve">subtracted scholarship passthroughs
</t>
        </r>
      </text>
    </comment>
    <comment ref="C83" authorId="1">
      <text>
        <r>
          <rPr>
            <b/>
            <sz val="8"/>
            <rFont val="Tahoma"/>
            <family val="0"/>
          </rPr>
          <t xml:space="preserve">Omitted space -- funded primarily on auxiliary funds
</t>
        </r>
      </text>
    </comment>
    <comment ref="C84" authorId="1">
      <text>
        <r>
          <rPr>
            <b/>
            <sz val="8"/>
            <rFont val="Tahoma"/>
            <family val="0"/>
          </rPr>
          <t>Omitted space.</t>
        </r>
      </text>
    </comment>
    <comment ref="C74" authorId="1">
      <text>
        <r>
          <rPr>
            <b/>
            <sz val="8"/>
            <rFont val="Tahoma"/>
            <family val="0"/>
          </rPr>
          <t xml:space="preserve">subtracted heat,light,power passthrough expenditures
</t>
        </r>
      </text>
    </comment>
    <comment ref="C69" authorId="1">
      <text>
        <r>
          <rPr>
            <b/>
            <sz val="8"/>
            <rFont val="Tahoma"/>
            <family val="0"/>
          </rPr>
          <t xml:space="preserve">Most of this unit is auxilary, so removed all FTE and 90% of  
expenditures &amp;  space
</t>
        </r>
      </text>
    </comment>
    <comment ref="C65" authorId="1">
      <text>
        <r>
          <rPr>
            <b/>
            <sz val="8"/>
            <rFont val="Tahoma"/>
            <family val="0"/>
          </rPr>
          <t xml:space="preserve">Pass-through expenditures subtracted
</t>
        </r>
      </text>
    </comment>
    <comment ref="C66" authorId="0">
      <text>
        <r>
          <rPr>
            <sz val="8"/>
            <rFont val="Tahoma"/>
            <family val="0"/>
          </rPr>
          <t xml:space="preserve">Includes Admin Svcs
</t>
        </r>
      </text>
    </comment>
    <comment ref="C22" authorId="2">
      <text>
        <r>
          <rPr>
            <b/>
            <sz val="8"/>
            <rFont val="Tahoma"/>
            <family val="0"/>
          </rPr>
          <t>subtract 26000 NASF rental space in private dorm</t>
        </r>
      </text>
    </comment>
    <comment ref="C13" authorId="2">
      <text>
        <r>
          <rPr>
            <b/>
            <sz val="8"/>
            <rFont val="Tahoma"/>
            <family val="0"/>
          </rPr>
          <t>removed 30,800 NASF from Eng -- rental at Chanute for Civil &amp; Env. Also removed 4000 NASF for Aeronomy Field station &amp; Laser Radar facility for ECE</t>
        </r>
      </text>
    </comment>
    <comment ref="C17" authorId="2">
      <text>
        <r>
          <rPr>
            <b/>
            <sz val="8"/>
            <rFont val="Tahoma"/>
            <family val="0"/>
          </rPr>
          <t>Will add in 16,576 (=37813-22,237) for Spurlock in step C of 02 calc.  LAS has not released old Lincoln Hall space, so if that  is still on the inventory next fall LAS will pay for both spaces.</t>
        </r>
      </text>
    </comment>
  </commentList>
</comments>
</file>

<file path=xl/sharedStrings.xml><?xml version="1.0" encoding="utf-8"?>
<sst xmlns="http://schemas.openxmlformats.org/spreadsheetml/2006/main" count="1238" uniqueCount="283">
  <si>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</si>
  <si>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</si>
  <si>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</si>
  <si>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</si>
  <si>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</si>
  <si>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</si>
  <si>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</si>
  <si>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</si>
  <si>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</si>
  <si>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</si>
  <si>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</si>
  <si>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</si>
  <si>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</si>
  <si>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</si>
  <si>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</si>
  <si>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</si>
  <si>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</si>
  <si>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</si>
  <si>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</si>
  <si>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</si>
  <si>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</si>
  <si>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</si>
  <si>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</si>
  <si>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</si>
  <si>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</si>
  <si>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</si>
  <si>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</si>
  <si>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</si>
  <si>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</si>
  <si>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</si>
  <si>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</si>
  <si>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</si>
  <si>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</si>
  <si>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</si>
  <si>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</si>
  <si>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</si>
  <si>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</si>
  <si>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</si>
  <si>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</si>
  <si>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</si>
  <si>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</si>
  <si>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</si>
  <si>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</si>
  <si>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</si>
  <si>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</si>
  <si>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</si>
  <si>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</si>
  <si>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</si>
  <si>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</si>
  <si>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</si>
  <si>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</si>
  <si>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</si>
  <si>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</si>
  <si>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</si>
  <si>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</si>
  <si>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</si>
  <si>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</si>
  <si>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</si>
  <si>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</si>
  <si>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</si>
  <si>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</si>
  <si>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</si>
  <si>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</si>
  <si>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</si>
  <si>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</si>
  <si>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</si>
  <si>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</si>
  <si>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</si>
  <si>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</si>
  <si>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</si>
  <si>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</si>
  <si>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</si>
  <si>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</si>
  <si>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</si>
  <si>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</si>
  <si>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</si>
  <si>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</si>
  <si>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</si>
  <si>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</si>
  <si>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</si>
  <si>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</si>
  <si>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</si>
  <si>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</si>
  <si>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</si>
  <si>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</si>
  <si>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</si>
  <si>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</si>
  <si>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</si>
  <si>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RTMO</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</si>
  <si>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</si>
  <si>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</si>
  <si>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</si>
  <si>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</si>
  <si>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</si>
  <si>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</si>
  <si>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</si>
  <si>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</si>
  <si>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</si>
  <si>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</si>
  <si>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</si>
  <si>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</si>
  <si>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</si>
  <si>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</si>
  <si>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</si>
  <si>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</si>
  <si>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</si>
  <si>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</si>
  <si>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</si>
  <si>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</si>
  <si>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</si>
  <si>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</si>
  <si>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</si>
  <si>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</si>
  <si>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</si>
  <si>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</si>
  <si>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</si>
  <si>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</si>
  <si>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</si>
  <si>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</si>
  <si>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</si>
  <si>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</si>
  <si>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</si>
  <si>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</si>
  <si>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</si>
  <si>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</si>
  <si>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</si>
  <si>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</si>
  <si>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</si>
  <si>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</si>
  <si>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</si>
  <si>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</si>
  <si>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</si>
  <si>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</si>
  <si>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</si>
  <si>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</si>
  <si>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</si>
  <si>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</si>
  <si>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</si>
  <si>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</si>
  <si>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</si>
  <si>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</si>
  <si>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</si>
  <si>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</si>
  <si>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</si>
  <si>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</si>
  <si>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</si>
  <si>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</si>
  <si>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</si>
  <si>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</si>
  <si>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</si>
  <si>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</si>
  <si>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</si>
  <si>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</si>
  <si>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</si>
  <si>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</si>
  <si>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</si>
  <si>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</si>
  <si>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</si>
  <si>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</si>
  <si>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</si>
  <si>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</si>
  <si>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</si>
  <si>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</si>
  <si>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</si>
  <si>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</si>
  <si>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</si>
  <si>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</si>
  <si>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</si>
  <si>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</si>
  <si>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</si>
  <si>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</si>
  <si>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</si>
  <si>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</si>
  <si>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</si>
  <si>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</si>
  <si>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</si>
  <si>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</si>
  <si>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</si>
  <si>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</si>
  <si>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</si>
  <si>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</si>
  <si>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</si>
  <si>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</si>
  <si>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</si>
  <si>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</si>
  <si>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</si>
  <si>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</si>
  <si>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</si>
  <si>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</si>
  <si>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</si>
  <si>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VC Admin &amp; Human Res</t>
  </si>
  <si>
    <t>Intl Student Affairs</t>
  </si>
  <si>
    <t>S</t>
  </si>
  <si>
    <t>Unit Name</t>
  </si>
  <si>
    <t>Freshman</t>
  </si>
  <si>
    <t>Ugrad</t>
  </si>
  <si>
    <t>Gr/Prf</t>
  </si>
  <si>
    <t>360-380</t>
  </si>
  <si>
    <t>131+154</t>
  </si>
  <si>
    <t>DMI PN99032</t>
  </si>
  <si>
    <t>I</t>
  </si>
  <si>
    <t>RC</t>
  </si>
  <si>
    <t>Continuing Ed</t>
  </si>
  <si>
    <t>SC</t>
  </si>
  <si>
    <t>8260</t>
  </si>
  <si>
    <t>8555</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</si>
  <si>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</si>
  <si>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</si>
  <si>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</si>
  <si>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</si>
  <si>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</si>
  <si>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</si>
  <si>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</si>
  <si>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</si>
  <si>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</si>
  <si>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</si>
  <si>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</si>
  <si>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</si>
  <si>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</si>
  <si>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</si>
  <si>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</si>
  <si>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</si>
  <si>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</si>
  <si>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</si>
  <si>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</si>
  <si>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</si>
  <si>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</si>
  <si>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</si>
  <si>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</si>
  <si>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</si>
  <si>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</si>
  <si>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</si>
  <si>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</si>
  <si>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</si>
  <si>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</si>
  <si>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</si>
  <si>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</si>
  <si>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</si>
  <si>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</si>
  <si>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</si>
  <si>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</si>
  <si>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</si>
  <si>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</si>
  <si>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</si>
  <si>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</si>
  <si>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</si>
  <si>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</si>
  <si>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</si>
  <si>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Step 1. Changes in assessment due to changes in usage figures for each college.</t>
  </si>
  <si>
    <t>After multiplying the inverted matrix above times the direct costs in far right columns, these numbers will be ready to copy (transposed, values) to the results page.</t>
  </si>
  <si>
    <t>Change in assessments funded by colleges</t>
  </si>
  <si>
    <t>FY01 assessment based on FY00 usage, FY01 budget</t>
  </si>
  <si>
    <t>Equal Opportunity &amp; Access</t>
  </si>
  <si>
    <t>0222</t>
  </si>
  <si>
    <t>Center for Educ Tech</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</si>
  <si>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</si>
  <si>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</si>
  <si>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</si>
  <si>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</si>
  <si>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</si>
  <si>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</si>
  <si>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</si>
  <si>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</si>
  <si>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</si>
  <si>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</si>
  <si>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</si>
  <si>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</si>
  <si>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Total IUs AY1999-00</t>
  </si>
  <si>
    <t>Enrollments, Fall 2000</t>
  </si>
  <si>
    <t>FTE, Oct 2000 (All funds)</t>
  </si>
  <si>
    <t>Expenditures, FY00 (000)</t>
  </si>
  <si>
    <t>Personal Services State &amp; ICR FY01 Budget</t>
  </si>
  <si>
    <t>O&amp;M ,excl utility exps $25.16 mm)</t>
  </si>
  <si>
    <t>Div of Animal Resources</t>
  </si>
  <si>
    <t xml:space="preserve">Protective Svcs </t>
  </si>
  <si>
    <t>FY02 assessment based on FY01 usage, FY01 budget</t>
  </si>
  <si>
    <t>Total Cost with FY01 Overheads distributed using FY02 usage</t>
  </si>
  <si>
    <t xml:space="preserve">FY01 Original Budget </t>
  </si>
  <si>
    <t>Service Center</t>
  </si>
  <si>
    <t>Step 1: Change in assessments due to changes in usage</t>
  </si>
  <si>
    <t>Change in assessments due to usage changes</t>
  </si>
  <si>
    <t>Step 1: FY01 Overheads Distributed based on FY02 Usage</t>
  </si>
  <si>
    <t>Fa00 NASF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</si>
</sst>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s>
  <fonts count="10">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b/>
      <sz val="8"/>
      <name val="Courier"/>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9">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4"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3" fillId="0" borderId="9" xfId="0" applyFont="1" applyBorder="1" applyAlignment="1">
      <alignmen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3" fontId="2" fillId="0" borderId="1" xfId="0" applyNumberFormat="1" applyFont="1" applyBorder="1" applyAlignment="1">
      <alignment/>
    </xf>
    <xf numFmtId="3" fontId="2" fillId="0" borderId="2" xfId="0" applyNumberFormat="1" applyFont="1" applyBorder="1" applyAlignment="1">
      <alignment/>
    </xf>
    <xf numFmtId="0" fontId="3" fillId="0" borderId="10" xfId="0"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0" fontId="5" fillId="0" borderId="3" xfId="0" applyFont="1" applyBorder="1" applyAlignment="1">
      <alignment horizontal="center"/>
    </xf>
    <xf numFmtId="0" fontId="5" fillId="0" borderId="11" xfId="0" applyFont="1" applyFill="1" applyBorder="1" applyAlignment="1">
      <alignment horizontal="left"/>
    </xf>
    <xf numFmtId="0" fontId="5" fillId="0" borderId="2" xfId="0" applyFont="1" applyFill="1" applyBorder="1" applyAlignment="1">
      <alignment horizontal="left"/>
    </xf>
    <xf numFmtId="14" fontId="6" fillId="0" borderId="0" xfId="0" applyNumberFormat="1" applyFont="1" applyAlignment="1">
      <alignment horizontal="left"/>
    </xf>
    <xf numFmtId="0" fontId="4" fillId="0" borderId="4" xfId="0" applyFont="1" applyBorder="1" applyAlignment="1">
      <alignment/>
    </xf>
    <xf numFmtId="0" fontId="4" fillId="0" borderId="3" xfId="0" applyFont="1" applyBorder="1" applyAlignment="1">
      <alignment/>
    </xf>
    <xf numFmtId="0" fontId="3" fillId="0" borderId="12" xfId="0" applyFont="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3" fontId="5" fillId="0" borderId="0" xfId="0" applyNumberFormat="1" applyFont="1" applyFill="1" applyBorder="1" applyAlignment="1">
      <alignment/>
    </xf>
    <xf numFmtId="0" fontId="2" fillId="0" borderId="1" xfId="0" applyFont="1" applyFill="1" applyBorder="1" applyAlignment="1">
      <alignment horizontal="left"/>
    </xf>
    <xf numFmtId="0" fontId="2" fillId="0" borderId="13" xfId="0" applyFont="1" applyBorder="1" applyAlignment="1">
      <alignment horizontal="centerContinuous" wrapText="1"/>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1" xfId="0" applyFont="1" applyBorder="1" applyAlignment="1" quotePrefix="1">
      <alignment horizontal="center"/>
    </xf>
    <xf numFmtId="0" fontId="2" fillId="0" borderId="8" xfId="0" applyFont="1" applyBorder="1" applyAlignment="1" applyProtection="1">
      <alignment horizontal="left"/>
      <protection/>
    </xf>
    <xf numFmtId="0" fontId="2" fillId="0" borderId="11" xfId="0" applyFont="1" applyBorder="1" applyAlignment="1" applyProtection="1">
      <alignment horizontal="left"/>
      <protection/>
    </xf>
    <xf numFmtId="2" fontId="2" fillId="0" borderId="2" xfId="0" applyNumberFormat="1" applyFont="1" applyBorder="1" applyAlignment="1">
      <alignment/>
    </xf>
    <xf numFmtId="0" fontId="5" fillId="0" borderId="14"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4" xfId="0" applyFont="1" applyBorder="1" applyAlignment="1">
      <alignment/>
    </xf>
    <xf numFmtId="0" fontId="4" fillId="0" borderId="15" xfId="0" applyFont="1" applyBorder="1" applyAlignment="1">
      <alignment/>
    </xf>
    <xf numFmtId="0" fontId="4" fillId="0" borderId="9"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0" fontId="6" fillId="0" borderId="7" xfId="0" applyFont="1" applyBorder="1" applyAlignment="1">
      <alignment horizontal="left"/>
    </xf>
    <xf numFmtId="3" fontId="4" fillId="0" borderId="11" xfId="0" applyNumberFormat="1" applyFont="1" applyBorder="1" applyAlignment="1">
      <alignment horizontal="righ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5" fillId="0" borderId="9" xfId="0" applyFont="1" applyBorder="1" applyAlignment="1">
      <alignment/>
    </xf>
    <xf numFmtId="0" fontId="2" fillId="0" borderId="12" xfId="0" applyFont="1" applyBorder="1" applyAlignment="1">
      <alignment/>
    </xf>
    <xf numFmtId="0" fontId="5" fillId="0" borderId="4" xfId="0" applyFont="1" applyBorder="1" applyAlignment="1">
      <alignment/>
    </xf>
    <xf numFmtId="169" fontId="2" fillId="0" borderId="0" xfId="0" applyNumberFormat="1" applyFont="1" applyAlignment="1">
      <alignment/>
    </xf>
    <xf numFmtId="0" fontId="5" fillId="0" borderId="3" xfId="0" applyFont="1" applyBorder="1" applyAlignment="1" applyProtection="1">
      <alignment horizontal="left"/>
      <protection/>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3" fillId="0" borderId="11" xfId="0" applyFont="1" applyBorder="1" applyAlignment="1">
      <alignment/>
    </xf>
    <xf numFmtId="169" fontId="2" fillId="0" borderId="7" xfId="15" applyNumberFormat="1" applyFont="1" applyBorder="1" applyAlignment="1">
      <alignment/>
    </xf>
    <xf numFmtId="0" fontId="2" fillId="0" borderId="0" xfId="0" applyFont="1" applyFill="1" applyAlignment="1">
      <alignment/>
    </xf>
    <xf numFmtId="3" fontId="2" fillId="0" borderId="7" xfId="0" applyNumberFormat="1" applyFont="1" applyBorder="1" applyAlignment="1">
      <alignment/>
    </xf>
    <xf numFmtId="3" fontId="2" fillId="0" borderId="7" xfId="15" applyNumberFormat="1"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2" xfId="17" applyFont="1" applyBorder="1" applyAlignment="1">
      <alignment horizontal="center" wrapText="1"/>
    </xf>
    <xf numFmtId="3" fontId="2" fillId="0" borderId="8" xfId="0" applyNumberFormat="1" applyFont="1" applyBorder="1" applyAlignment="1">
      <alignment/>
    </xf>
    <xf numFmtId="3" fontId="2" fillId="0" borderId="11" xfId="0" applyNumberFormat="1" applyFont="1" applyBorder="1" applyAlignment="1">
      <alignment/>
    </xf>
    <xf numFmtId="0" fontId="3" fillId="0" borderId="14" xfId="0" applyFont="1" applyBorder="1" applyAlignment="1">
      <alignment/>
    </xf>
    <xf numFmtId="0" fontId="2" fillId="0" borderId="16" xfId="0" applyFont="1" applyBorder="1" applyAlignment="1">
      <alignment horizontal="center"/>
    </xf>
    <xf numFmtId="0" fontId="2" fillId="0" borderId="14" xfId="0" applyFont="1" applyBorder="1" applyAlignment="1" applyProtection="1">
      <alignment horizontal="center" wrapText="1"/>
      <protection/>
    </xf>
    <xf numFmtId="0" fontId="2" fillId="0" borderId="14" xfId="0" applyFont="1" applyBorder="1" applyAlignment="1">
      <alignment horizontal="center" wrapText="1"/>
    </xf>
    <xf numFmtId="0" fontId="2" fillId="0" borderId="14" xfId="0" applyFont="1" applyBorder="1" applyAlignment="1" applyProtection="1" quotePrefix="1">
      <alignment horizontal="center" wrapText="1"/>
      <protection/>
    </xf>
    <xf numFmtId="0" fontId="2" fillId="0" borderId="14" xfId="0" applyFont="1" applyBorder="1" applyAlignment="1" quotePrefix="1">
      <alignment horizontal="center" wrapText="1"/>
    </xf>
    <xf numFmtId="3" fontId="4" fillId="0" borderId="2" xfId="0" applyNumberFormat="1" applyFont="1" applyBorder="1" applyAlignment="1">
      <alignment horizontal="right"/>
    </xf>
    <xf numFmtId="3" fontId="5" fillId="0" borderId="14" xfId="0" applyNumberFormat="1" applyFont="1" applyBorder="1" applyAlignment="1">
      <alignment/>
    </xf>
    <xf numFmtId="0" fontId="2" fillId="0" borderId="0" xfId="0" applyFont="1" applyAlignment="1">
      <alignment/>
    </xf>
    <xf numFmtId="3" fontId="3" fillId="0" borderId="4" xfId="0" applyNumberFormat="1" applyFont="1" applyBorder="1" applyAlignment="1">
      <alignment/>
    </xf>
    <xf numFmtId="3" fontId="2" fillId="0" borderId="8" xfId="15"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3" fontId="3" fillId="0" borderId="6" xfId="0" applyNumberFormat="1" applyFont="1" applyBorder="1" applyAlignment="1">
      <alignment/>
    </xf>
    <xf numFmtId="1" fontId="4" fillId="0" borderId="2" xfId="0" applyNumberFormat="1" applyFont="1" applyBorder="1" applyAlignment="1">
      <alignment horizontal="right"/>
    </xf>
    <xf numFmtId="1" fontId="4" fillId="0" borderId="11" xfId="0" applyNumberFormat="1" applyFont="1" applyBorder="1" applyAlignment="1">
      <alignment horizontal="right"/>
    </xf>
    <xf numFmtId="1" fontId="4" fillId="0" borderId="14" xfId="0" applyNumberFormat="1" applyFont="1" applyBorder="1" applyAlignment="1">
      <alignment horizontal="right"/>
    </xf>
    <xf numFmtId="170" fontId="2" fillId="0" borderId="0" xfId="0" applyNumberFormat="1" applyFont="1" applyAlignment="1">
      <alignment/>
    </xf>
    <xf numFmtId="0" fontId="3" fillId="0" borderId="7" xfId="0" applyFont="1" applyBorder="1" applyAlignment="1">
      <alignment horizontal="left"/>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9" xfId="0" applyNumberFormat="1" applyFont="1" applyBorder="1" applyAlignment="1">
      <alignment/>
    </xf>
    <xf numFmtId="3" fontId="2" fillId="0" borderId="12" xfId="0" applyNumberFormat="1" applyFont="1" applyBorder="1" applyAlignment="1">
      <alignment/>
    </xf>
    <xf numFmtId="3" fontId="2" fillId="0" borderId="7" xfId="0" applyNumberFormat="1" applyFont="1" applyFill="1" applyBorder="1" applyAlignment="1">
      <alignment/>
    </xf>
    <xf numFmtId="3" fontId="2" fillId="0" borderId="10"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4" fillId="0" borderId="12" xfId="0" applyFont="1" applyBorder="1" applyAlignment="1">
      <alignment/>
    </xf>
    <xf numFmtId="0" fontId="3" fillId="0" borderId="15" xfId="0" applyFont="1" applyBorder="1" applyAlignment="1">
      <alignment horizontal="center" wrapText="1"/>
    </xf>
    <xf numFmtId="0" fontId="2" fillId="0" borderId="11" xfId="0" applyFont="1" applyBorder="1" applyAlignment="1">
      <alignment horizontal="left"/>
    </xf>
    <xf numFmtId="0" fontId="2" fillId="0" borderId="10" xfId="0" applyFont="1" applyBorder="1" applyAlignment="1">
      <alignment horizontal="left"/>
    </xf>
    <xf numFmtId="0" fontId="3" fillId="0" borderId="13" xfId="0" applyFont="1" applyBorder="1" applyAlignment="1">
      <alignment horizontal="center" wrapText="1"/>
    </xf>
    <xf numFmtId="169" fontId="2" fillId="0" borderId="0" xfId="15" applyNumberFormat="1" applyFont="1" applyAlignment="1">
      <alignment/>
    </xf>
    <xf numFmtId="3" fontId="5" fillId="0" borderId="6" xfId="0" applyNumberFormat="1" applyFont="1" applyBorder="1" applyAlignment="1">
      <alignment horizontal="right"/>
    </xf>
    <xf numFmtId="169" fontId="2" fillId="0" borderId="8" xfId="15" applyNumberFormat="1" applyFont="1" applyBorder="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11" xfId="15" applyNumberFormat="1" applyFont="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3" xfId="15" applyNumberFormat="1" applyFont="1" applyFill="1" applyBorder="1" applyAlignment="1">
      <alignment/>
    </xf>
    <xf numFmtId="169" fontId="2" fillId="0" borderId="4" xfId="15" applyNumberFormat="1" applyFont="1" applyFill="1" applyBorder="1" applyAlignment="1">
      <alignment/>
    </xf>
    <xf numFmtId="169" fontId="2" fillId="0" borderId="6" xfId="15" applyNumberFormat="1" applyFont="1" applyFill="1" applyBorder="1" applyAlignment="1">
      <alignment/>
    </xf>
    <xf numFmtId="169" fontId="2" fillId="0" borderId="9" xfId="15" applyNumberFormat="1" applyFont="1" applyBorder="1" applyAlignment="1">
      <alignment/>
    </xf>
    <xf numFmtId="169" fontId="2" fillId="0" borderId="12" xfId="15" applyNumberFormat="1" applyFont="1" applyBorder="1" applyAlignment="1">
      <alignment/>
    </xf>
    <xf numFmtId="169" fontId="2" fillId="0" borderId="10" xfId="15" applyNumberFormat="1" applyFont="1" applyBorder="1" applyAlignment="1">
      <alignment/>
    </xf>
    <xf numFmtId="3" fontId="5" fillId="0" borderId="12" xfId="0" applyNumberFormat="1" applyFont="1" applyFill="1" applyBorder="1" applyAlignment="1">
      <alignment/>
    </xf>
    <xf numFmtId="3" fontId="2" fillId="0" borderId="12" xfId="0" applyNumberFormat="1" applyFont="1" applyFill="1" applyBorder="1" applyAlignment="1">
      <alignment/>
    </xf>
    <xf numFmtId="0" fontId="5" fillId="0" borderId="6" xfId="0" applyFont="1" applyFill="1" applyBorder="1" applyAlignment="1">
      <alignment horizontal="left"/>
    </xf>
    <xf numFmtId="0" fontId="5" fillId="0" borderId="4" xfId="0" applyFont="1" applyFill="1" applyBorder="1" applyAlignment="1">
      <alignment horizontal="left"/>
    </xf>
    <xf numFmtId="0" fontId="2" fillId="0" borderId="4" xfId="0" applyFont="1" applyFill="1" applyBorder="1" applyAlignment="1">
      <alignment horizontal="left"/>
    </xf>
    <xf numFmtId="0" fontId="2" fillId="0" borderId="14" xfId="0" applyFont="1" applyFill="1" applyBorder="1" applyAlignment="1">
      <alignment horizontal="left"/>
    </xf>
    <xf numFmtId="3" fontId="5" fillId="0" borderId="7" xfId="0" applyNumberFormat="1" applyFont="1" applyFill="1" applyBorder="1" applyAlignment="1">
      <alignment/>
    </xf>
    <xf numFmtId="0" fontId="5" fillId="0" borderId="10" xfId="0" applyFont="1" applyFill="1" applyBorder="1" applyAlignment="1">
      <alignment horizontal="left"/>
    </xf>
    <xf numFmtId="0" fontId="5" fillId="0" borderId="12" xfId="0" applyFont="1" applyFill="1" applyBorder="1" applyAlignment="1">
      <alignment horizontal="left"/>
    </xf>
    <xf numFmtId="0" fontId="2" fillId="0" borderId="12" xfId="0" applyFont="1" applyFill="1" applyBorder="1" applyAlignment="1">
      <alignment horizontal="left"/>
    </xf>
    <xf numFmtId="0" fontId="5" fillId="0" borderId="13" xfId="0" applyFont="1" applyBorder="1" applyAlignment="1">
      <alignment horizontal="left"/>
    </xf>
    <xf numFmtId="0" fontId="2" fillId="0" borderId="15" xfId="0" applyFont="1" applyFill="1" applyBorder="1" applyAlignment="1">
      <alignment horizontal="left"/>
    </xf>
    <xf numFmtId="3" fontId="2" fillId="0" borderId="3" xfId="0" applyNumberFormat="1" applyFont="1" applyBorder="1" applyAlignment="1">
      <alignment/>
    </xf>
    <xf numFmtId="3" fontId="2" fillId="0" borderId="6" xfId="0" applyNumberFormat="1" applyFont="1" applyBorder="1" applyAlignment="1">
      <alignment/>
    </xf>
    <xf numFmtId="3" fontId="5" fillId="0" borderId="13" xfId="0" applyNumberFormat="1" applyFont="1" applyFill="1" applyBorder="1" applyAlignment="1">
      <alignment/>
    </xf>
    <xf numFmtId="3" fontId="5" fillId="0" borderId="15" xfId="0" applyNumberFormat="1" applyFont="1" applyFill="1" applyBorder="1" applyAlignment="1">
      <alignment/>
    </xf>
    <xf numFmtId="3" fontId="5" fillId="0" borderId="1" xfId="0" applyNumberFormat="1" applyFont="1" applyFill="1" applyBorder="1" applyAlignment="1">
      <alignment/>
    </xf>
    <xf numFmtId="3" fontId="5" fillId="0" borderId="5" xfId="0" applyNumberFormat="1" applyFont="1" applyFill="1" applyBorder="1" applyAlignment="1">
      <alignment/>
    </xf>
    <xf numFmtId="0" fontId="3" fillId="0" borderId="9"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pplyProtection="1">
      <alignment horizontal="left" vertical="justify"/>
      <protection/>
    </xf>
    <xf numFmtId="0" fontId="3" fillId="0" borderId="10" xfId="0" applyFont="1" applyBorder="1" applyAlignment="1">
      <alignment horizontal="center"/>
    </xf>
    <xf numFmtId="14" fontId="2" fillId="0" borderId="2" xfId="0" applyNumberFormat="1" applyFont="1" applyBorder="1" applyAlignment="1">
      <alignment horizontal="left"/>
    </xf>
    <xf numFmtId="0" fontId="2" fillId="0" borderId="3" xfId="0" applyFont="1" applyBorder="1" applyAlignment="1">
      <alignment horizontal="center" vertical="justify"/>
    </xf>
    <xf numFmtId="0" fontId="2" fillId="0" borderId="6" xfId="0" applyFont="1" applyBorder="1" applyAlignment="1">
      <alignment horizontal="center" vertical="justify"/>
    </xf>
    <xf numFmtId="0" fontId="2" fillId="0" borderId="13"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3" xfId="0" applyFont="1" applyBorder="1" applyAlignment="1" applyProtection="1">
      <alignment horizontal="center" wrapText="1"/>
      <protection/>
    </xf>
    <xf numFmtId="0" fontId="2" fillId="0" borderId="4" xfId="0"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9"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13" xfId="0" applyFont="1" applyBorder="1" applyAlignment="1">
      <alignment horizontal="right"/>
    </xf>
    <xf numFmtId="0" fontId="2" fillId="0" borderId="5" xfId="0" applyFont="1" applyBorder="1" applyAlignment="1">
      <alignment horizontal="right"/>
    </xf>
    <xf numFmtId="0" fontId="2" fillId="0" borderId="15" xfId="0" applyFont="1" applyBorder="1" applyAlignment="1">
      <alignment horizontal="right"/>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center" wrapText="1"/>
    </xf>
    <xf numFmtId="0" fontId="2" fillId="0" borderId="0" xfId="0" applyFont="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xls\bdgrfm\bdg00step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p 3 results"/>
      <sheetName val="changes from previous run"/>
      <sheetName val="calcul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W94"/>
  <sheetViews>
    <sheetView tabSelected="1"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F7" sqref="F7"/>
    </sheetView>
  </sheetViews>
  <sheetFormatPr defaultColWidth="9.00390625" defaultRowHeight="12.75"/>
  <cols>
    <col min="1" max="1" width="6.625" style="20" customWidth="1"/>
    <col min="2" max="2" width="20.625" style="20" customWidth="1"/>
    <col min="3" max="3" width="3.50390625" style="20" hidden="1" customWidth="1"/>
    <col min="4" max="4" width="16.375" style="20" customWidth="1"/>
    <col min="5" max="5" width="8.875" style="20" customWidth="1"/>
    <col min="6" max="6" width="10.25390625" style="20" hidden="1" customWidth="1"/>
    <col min="7" max="7" width="9.75390625" style="20" bestFit="1" customWidth="1"/>
    <col min="8" max="9" width="9.625" style="20" bestFit="1" customWidth="1"/>
    <col min="10" max="10" width="10.50390625" style="20" bestFit="1" customWidth="1"/>
    <col min="11" max="11" width="9.75390625" style="20" bestFit="1" customWidth="1"/>
    <col min="12" max="13" width="9.125" style="20" bestFit="1" customWidth="1"/>
    <col min="14" max="14" width="10.875" style="20" bestFit="1" customWidth="1"/>
    <col min="15" max="16" width="9.75390625" style="20" bestFit="1" customWidth="1"/>
    <col min="17" max="20" width="9.125" style="20" bestFit="1" customWidth="1"/>
    <col min="21" max="21" width="9.75390625" style="20" bestFit="1" customWidth="1"/>
    <col min="22"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5.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9" width="9.125" style="20" bestFit="1" customWidth="1"/>
    <col min="50" max="50" width="7.875" style="20" customWidth="1"/>
    <col min="51" max="71" width="9.125" style="20" bestFit="1" customWidth="1"/>
    <col min="72" max="72" width="9.75390625" style="20" bestFit="1" customWidth="1"/>
    <col min="73" max="88" width="9.125" style="20" bestFit="1" customWidth="1"/>
    <col min="89" max="16384" width="9.00390625" style="20" customWidth="1"/>
  </cols>
  <sheetData>
    <row r="1" spans="1:86" ht="12">
      <c r="A1" s="118" t="s">
        <v>281</v>
      </c>
      <c r="E1" s="25"/>
      <c r="F1" s="25"/>
      <c r="G1" s="9"/>
      <c r="H1" s="9"/>
      <c r="I1" s="9"/>
      <c r="J1" s="9"/>
      <c r="K1" s="9"/>
      <c r="L1" s="9"/>
      <c r="M1" s="9"/>
      <c r="N1" s="9"/>
      <c r="O1" s="9"/>
      <c r="P1" s="9"/>
      <c r="Q1" s="9"/>
      <c r="R1" s="9"/>
      <c r="S1" s="9"/>
      <c r="T1" s="9"/>
      <c r="U1" s="9"/>
      <c r="V1" s="9"/>
      <c r="W1" s="9"/>
      <c r="X1" s="9"/>
      <c r="Y1" s="9"/>
      <c r="Z1" s="9"/>
      <c r="AA1" s="9"/>
      <c r="AB1" s="9"/>
      <c r="AC1" s="9"/>
      <c r="AE1" s="46"/>
      <c r="AF1" s="9"/>
      <c r="AG1" s="9"/>
      <c r="AH1" s="9"/>
      <c r="AI1" s="46"/>
      <c r="AJ1" s="9"/>
      <c r="AK1" s="9"/>
      <c r="AL1" s="9"/>
      <c r="AM1" s="9"/>
      <c r="AN1" s="9"/>
      <c r="AO1" s="42"/>
      <c r="AP1" s="42"/>
      <c r="AQ1" s="9"/>
      <c r="AR1" s="9"/>
      <c r="AS1" s="9"/>
      <c r="AT1" s="9"/>
      <c r="AU1" s="9"/>
      <c r="AV1" s="9"/>
      <c r="AW1" s="9"/>
      <c r="AX1" s="9"/>
      <c r="AY1" s="9"/>
      <c r="AZ1" s="9"/>
      <c r="BA1" s="9"/>
      <c r="BB1" s="9"/>
      <c r="BC1" s="9"/>
      <c r="BD1" s="46"/>
      <c r="BE1" s="9"/>
      <c r="BF1" s="9"/>
      <c r="BG1" s="9"/>
      <c r="BH1" s="9"/>
      <c r="BI1" s="35"/>
      <c r="BJ1" s="35"/>
      <c r="BK1" s="9"/>
      <c r="BL1" s="9"/>
      <c r="BM1" s="9"/>
      <c r="BN1" s="9"/>
      <c r="BO1" s="9"/>
      <c r="BP1" s="9"/>
      <c r="BQ1" s="9"/>
      <c r="BR1" s="9"/>
      <c r="BS1" s="9"/>
      <c r="BT1" s="9"/>
      <c r="BU1" s="9"/>
      <c r="BV1" s="9"/>
      <c r="BW1" s="9"/>
      <c r="BX1" s="9"/>
      <c r="BY1" s="9"/>
      <c r="BZ1" s="9"/>
      <c r="CA1" s="9"/>
      <c r="CB1" s="9"/>
      <c r="CC1" s="9"/>
      <c r="CD1" s="9"/>
      <c r="CE1" s="9"/>
      <c r="CF1" s="9"/>
      <c r="CG1" s="9"/>
      <c r="CH1" s="9"/>
    </row>
    <row r="2" spans="7:86" ht="12">
      <c r="G2" s="38"/>
      <c r="H2" s="38"/>
      <c r="I2" s="38"/>
      <c r="J2" s="38"/>
      <c r="K2" s="38"/>
      <c r="L2" s="38"/>
      <c r="M2" s="38"/>
      <c r="N2" s="38"/>
      <c r="O2" s="38"/>
      <c r="P2" s="38"/>
      <c r="Q2" s="38"/>
      <c r="R2" s="38"/>
      <c r="S2" s="38"/>
      <c r="T2" s="38"/>
      <c r="U2" s="38"/>
      <c r="V2" s="38"/>
      <c r="W2" s="38"/>
      <c r="X2" s="38"/>
      <c r="Y2" s="38"/>
      <c r="Z2" s="38"/>
      <c r="AA2" s="38"/>
      <c r="AB2" s="38"/>
      <c r="AC2" s="38"/>
      <c r="AE2" s="38"/>
      <c r="AF2" s="38"/>
      <c r="AG2" s="38"/>
      <c r="AH2" s="38"/>
      <c r="AI2" s="14"/>
      <c r="AJ2" s="38"/>
      <c r="AK2" s="38"/>
      <c r="AL2" s="38"/>
      <c r="AM2" s="38"/>
      <c r="AN2" s="38"/>
      <c r="AO2" s="38"/>
      <c r="AP2" s="38"/>
      <c r="AQ2" s="14"/>
      <c r="AR2" s="14"/>
      <c r="AS2" s="14"/>
      <c r="AT2" s="38"/>
      <c r="AU2" s="38"/>
      <c r="AV2" s="38"/>
      <c r="AW2" s="38"/>
      <c r="AX2" s="14"/>
      <c r="AY2" s="14"/>
      <c r="AZ2" s="38"/>
      <c r="BA2" s="38"/>
      <c r="BB2" s="38"/>
      <c r="BC2" s="38"/>
      <c r="BD2" s="14"/>
      <c r="BE2" s="38"/>
      <c r="BF2" s="38"/>
      <c r="BG2" s="38"/>
      <c r="BH2" s="14"/>
      <c r="BI2" s="2"/>
      <c r="BJ2" s="2"/>
      <c r="BK2" s="38"/>
      <c r="BL2" s="38"/>
      <c r="BM2" s="38"/>
      <c r="BN2" s="38"/>
      <c r="BO2" s="38"/>
      <c r="BP2" s="38"/>
      <c r="BQ2" s="14"/>
      <c r="BR2" s="38"/>
      <c r="BS2" s="38"/>
      <c r="BT2" s="38"/>
      <c r="BU2" s="38"/>
      <c r="BV2" s="38"/>
      <c r="BW2" s="38"/>
      <c r="BX2" s="38"/>
      <c r="BY2" s="38"/>
      <c r="BZ2" s="38"/>
      <c r="CA2" s="38"/>
      <c r="CB2" s="38"/>
      <c r="CC2" s="38"/>
      <c r="CD2" s="38"/>
      <c r="CE2" s="38"/>
      <c r="CF2" s="38"/>
      <c r="CG2" s="38"/>
      <c r="CH2" s="38"/>
    </row>
    <row r="3" spans="1:4" ht="12">
      <c r="A3" s="20" t="s">
        <v>180</v>
      </c>
      <c r="D3" s="28">
        <f ca="1">TODAY()</f>
        <v>37018</v>
      </c>
    </row>
    <row r="4" spans="1:100" ht="18.75" customHeight="1">
      <c r="A4" s="222" t="s">
        <v>64</v>
      </c>
      <c r="B4" s="222" t="s">
        <v>278</v>
      </c>
      <c r="C4" s="21"/>
      <c r="D4" s="214" t="s">
        <v>65</v>
      </c>
      <c r="E4" s="225" t="s">
        <v>277</v>
      </c>
      <c r="F4" s="225" t="s">
        <v>276</v>
      </c>
      <c r="G4" s="93" t="s">
        <v>0</v>
      </c>
      <c r="H4" s="93" t="s">
        <v>1</v>
      </c>
      <c r="I4" s="93" t="s">
        <v>2</v>
      </c>
      <c r="J4" s="93" t="s">
        <v>3</v>
      </c>
      <c r="K4" s="93" t="s">
        <v>4</v>
      </c>
      <c r="L4" s="93" t="s">
        <v>5</v>
      </c>
      <c r="M4" s="93" t="s">
        <v>6</v>
      </c>
      <c r="N4" s="93" t="s">
        <v>7</v>
      </c>
      <c r="O4" s="93" t="s">
        <v>8</v>
      </c>
      <c r="P4" s="93" t="s">
        <v>9</v>
      </c>
      <c r="Q4" s="93" t="s">
        <v>10</v>
      </c>
      <c r="R4" s="93" t="s">
        <v>11</v>
      </c>
      <c r="S4" s="93">
        <v>54</v>
      </c>
      <c r="T4" s="93" t="s">
        <v>12</v>
      </c>
      <c r="U4" s="93" t="s">
        <v>13</v>
      </c>
      <c r="V4" s="93">
        <v>66</v>
      </c>
      <c r="W4" s="93" t="s">
        <v>14</v>
      </c>
      <c r="X4" s="93" t="s">
        <v>15</v>
      </c>
      <c r="Y4" s="93" t="s">
        <v>16</v>
      </c>
      <c r="Z4" s="93" t="s">
        <v>17</v>
      </c>
      <c r="AA4" s="93" t="s">
        <v>18</v>
      </c>
      <c r="AB4" s="93" t="s">
        <v>19</v>
      </c>
      <c r="AC4" s="93" t="s">
        <v>20</v>
      </c>
      <c r="AD4" s="220" t="s">
        <v>219</v>
      </c>
      <c r="AE4" s="147" t="s">
        <v>21</v>
      </c>
      <c r="AF4" s="147" t="s">
        <v>22</v>
      </c>
      <c r="AG4" s="147" t="s">
        <v>23</v>
      </c>
      <c r="AH4" s="147" t="s">
        <v>24</v>
      </c>
      <c r="AI4" s="148" t="s">
        <v>25</v>
      </c>
      <c r="AJ4" s="147" t="s">
        <v>26</v>
      </c>
      <c r="AK4" s="147" t="s">
        <v>27</v>
      </c>
      <c r="AL4" s="149" t="s">
        <v>28</v>
      </c>
      <c r="AM4" s="149" t="s">
        <v>29</v>
      </c>
      <c r="AN4" s="148" t="s">
        <v>212</v>
      </c>
      <c r="AO4" s="148" t="s">
        <v>213</v>
      </c>
      <c r="AP4" s="148" t="s">
        <v>214</v>
      </c>
      <c r="AQ4" s="149" t="s">
        <v>253</v>
      </c>
      <c r="AR4" s="147" t="s">
        <v>30</v>
      </c>
      <c r="AS4" s="147" t="s">
        <v>31</v>
      </c>
      <c r="AT4" s="147" t="s">
        <v>32</v>
      </c>
      <c r="AU4" s="147" t="s">
        <v>33</v>
      </c>
      <c r="AV4" s="147" t="s">
        <v>34</v>
      </c>
      <c r="AW4" s="147" t="s">
        <v>35</v>
      </c>
      <c r="AX4" s="147" t="s">
        <v>36</v>
      </c>
      <c r="AY4" s="149" t="s">
        <v>259</v>
      </c>
      <c r="AZ4" s="149" t="s">
        <v>255</v>
      </c>
      <c r="BA4" s="147" t="s">
        <v>37</v>
      </c>
      <c r="BB4" s="147" t="s">
        <v>38</v>
      </c>
      <c r="BC4" s="147" t="s">
        <v>39</v>
      </c>
      <c r="BD4" s="148" t="s">
        <v>40</v>
      </c>
      <c r="BE4" s="149" t="s">
        <v>258</v>
      </c>
      <c r="BF4" s="150" t="s">
        <v>256</v>
      </c>
      <c r="BG4" s="147" t="s">
        <v>41</v>
      </c>
      <c r="BH4" s="147" t="s">
        <v>42</v>
      </c>
      <c r="BI4" s="147">
        <v>2629</v>
      </c>
      <c r="BJ4" s="147">
        <v>2635</v>
      </c>
      <c r="BK4" s="147" t="s">
        <v>43</v>
      </c>
      <c r="BL4" s="147" t="s">
        <v>44</v>
      </c>
      <c r="BM4" s="147" t="s">
        <v>45</v>
      </c>
      <c r="BN4" s="147" t="s">
        <v>46</v>
      </c>
      <c r="BO4" s="147" t="s">
        <v>47</v>
      </c>
      <c r="BP4" s="147" t="s">
        <v>48</v>
      </c>
      <c r="BQ4" s="147" t="s">
        <v>49</v>
      </c>
      <c r="BR4" s="147" t="s">
        <v>50</v>
      </c>
      <c r="BS4" s="147" t="s">
        <v>51</v>
      </c>
      <c r="BT4" s="147" t="s">
        <v>52</v>
      </c>
      <c r="BU4" s="149" t="s">
        <v>204</v>
      </c>
      <c r="BV4" s="147" t="s">
        <v>53</v>
      </c>
      <c r="BW4" s="147" t="s">
        <v>54</v>
      </c>
      <c r="BX4" s="147" t="s">
        <v>55</v>
      </c>
      <c r="BY4" s="147" t="s">
        <v>56</v>
      </c>
      <c r="BZ4" s="147" t="s">
        <v>57</v>
      </c>
      <c r="CA4" s="147" t="s">
        <v>58</v>
      </c>
      <c r="CB4" s="147" t="s">
        <v>59</v>
      </c>
      <c r="CC4" s="147" t="s">
        <v>60</v>
      </c>
      <c r="CD4" s="149" t="s">
        <v>205</v>
      </c>
      <c r="CE4" s="149" t="s">
        <v>260</v>
      </c>
      <c r="CF4" s="149" t="s">
        <v>261</v>
      </c>
      <c r="CG4" s="149" t="s">
        <v>262</v>
      </c>
      <c r="CH4" s="147" t="s">
        <v>61</v>
      </c>
      <c r="CI4" s="147" t="s">
        <v>62</v>
      </c>
      <c r="CJ4" s="147" t="s">
        <v>63</v>
      </c>
      <c r="CK4" s="125"/>
      <c r="CL4" s="125"/>
      <c r="CM4" s="125"/>
      <c r="CN4" s="125"/>
      <c r="CO4" s="125"/>
      <c r="CP4" s="125"/>
      <c r="CQ4" s="125"/>
      <c r="CR4" s="125"/>
      <c r="CS4" s="125"/>
      <c r="CT4" s="125"/>
      <c r="CU4" s="125"/>
      <c r="CV4" s="125"/>
    </row>
    <row r="5" spans="1:100" ht="39.75" customHeight="1">
      <c r="A5" s="223"/>
      <c r="B5" s="223"/>
      <c r="C5" s="94"/>
      <c r="D5" s="215"/>
      <c r="E5" s="226"/>
      <c r="F5" s="226"/>
      <c r="G5" s="216" t="s">
        <v>66</v>
      </c>
      <c r="H5" s="218" t="s">
        <v>67</v>
      </c>
      <c r="I5" s="218" t="s">
        <v>68</v>
      </c>
      <c r="J5" s="218" t="s">
        <v>69</v>
      </c>
      <c r="K5" s="218" t="s">
        <v>70</v>
      </c>
      <c r="L5" s="218" t="s">
        <v>71</v>
      </c>
      <c r="M5" s="218" t="s">
        <v>72</v>
      </c>
      <c r="N5" s="218" t="s">
        <v>73</v>
      </c>
      <c r="O5" s="218" t="s">
        <v>74</v>
      </c>
      <c r="P5" s="218" t="s">
        <v>75</v>
      </c>
      <c r="Q5" s="218" t="s">
        <v>76</v>
      </c>
      <c r="R5" s="218" t="s">
        <v>77</v>
      </c>
      <c r="S5" s="218" t="s">
        <v>274</v>
      </c>
      <c r="T5" s="218" t="s">
        <v>78</v>
      </c>
      <c r="U5" s="132" t="s">
        <v>79</v>
      </c>
      <c r="V5" s="132" t="s">
        <v>80</v>
      </c>
      <c r="W5" s="132" t="s">
        <v>81</v>
      </c>
      <c r="X5" s="132" t="s">
        <v>82</v>
      </c>
      <c r="Y5" s="132" t="s">
        <v>83</v>
      </c>
      <c r="Z5" s="132" t="s">
        <v>84</v>
      </c>
      <c r="AA5" s="132" t="s">
        <v>85</v>
      </c>
      <c r="AB5" s="132" t="s">
        <v>86</v>
      </c>
      <c r="AC5" s="132" t="s">
        <v>87</v>
      </c>
      <c r="AD5" s="221"/>
      <c r="AE5" s="148" t="s">
        <v>90</v>
      </c>
      <c r="AF5" s="147" t="s">
        <v>252</v>
      </c>
      <c r="AG5" s="148" t="s">
        <v>95</v>
      </c>
      <c r="AH5" s="148" t="s">
        <v>98</v>
      </c>
      <c r="AI5" s="148" t="s">
        <v>99</v>
      </c>
      <c r="AJ5" s="148" t="s">
        <v>100</v>
      </c>
      <c r="AK5" s="148" t="s">
        <v>103</v>
      </c>
      <c r="AL5" s="148" t="s">
        <v>110</v>
      </c>
      <c r="AM5" s="148" t="s">
        <v>113</v>
      </c>
      <c r="AN5" s="148" t="s">
        <v>125</v>
      </c>
      <c r="AO5" s="148" t="s">
        <v>126</v>
      </c>
      <c r="AP5" s="148" t="s">
        <v>129</v>
      </c>
      <c r="AQ5" s="148" t="s">
        <v>254</v>
      </c>
      <c r="AR5" s="148" t="s">
        <v>114</v>
      </c>
      <c r="AS5" s="148" t="s">
        <v>117</v>
      </c>
      <c r="AT5" s="148" t="s">
        <v>118</v>
      </c>
      <c r="AU5" s="148" t="s">
        <v>119</v>
      </c>
      <c r="AV5" s="148" t="s">
        <v>122</v>
      </c>
      <c r="AW5" s="148" t="s">
        <v>123</v>
      </c>
      <c r="AX5" s="148" t="s">
        <v>124</v>
      </c>
      <c r="AY5" s="148" t="s">
        <v>143</v>
      </c>
      <c r="AZ5" s="148" t="s">
        <v>147</v>
      </c>
      <c r="BA5" s="148" t="s">
        <v>132</v>
      </c>
      <c r="BB5" s="148" t="s">
        <v>135</v>
      </c>
      <c r="BC5" s="148" t="s">
        <v>136</v>
      </c>
      <c r="BD5" s="148" t="s">
        <v>88</v>
      </c>
      <c r="BE5" s="148" t="s">
        <v>148</v>
      </c>
      <c r="BF5" s="148" t="s">
        <v>257</v>
      </c>
      <c r="BG5" s="148" t="s">
        <v>218</v>
      </c>
      <c r="BH5" s="148" t="s">
        <v>144</v>
      </c>
      <c r="BI5" s="148" t="s">
        <v>216</v>
      </c>
      <c r="BJ5" s="148" t="s">
        <v>217</v>
      </c>
      <c r="BK5" s="148" t="s">
        <v>89</v>
      </c>
      <c r="BL5" s="148" t="s">
        <v>151</v>
      </c>
      <c r="BM5" s="148" t="s">
        <v>152</v>
      </c>
      <c r="BN5" s="148" t="s">
        <v>153</v>
      </c>
      <c r="BO5" s="148" t="s">
        <v>156</v>
      </c>
      <c r="BP5" s="148" t="s">
        <v>157</v>
      </c>
      <c r="BQ5" s="148" t="s">
        <v>158</v>
      </c>
      <c r="BR5" s="148" t="s">
        <v>159</v>
      </c>
      <c r="BS5" s="148" t="s">
        <v>160</v>
      </c>
      <c r="BT5" s="148" t="s">
        <v>161</v>
      </c>
      <c r="BU5" s="148" t="s">
        <v>162</v>
      </c>
      <c r="BV5" s="148" t="s">
        <v>165</v>
      </c>
      <c r="BW5" s="148" t="s">
        <v>166</v>
      </c>
      <c r="BX5" s="148" t="s">
        <v>167</v>
      </c>
      <c r="BY5" s="148" t="s">
        <v>168</v>
      </c>
      <c r="BZ5" s="148" t="s">
        <v>169</v>
      </c>
      <c r="CA5" s="148" t="s">
        <v>170</v>
      </c>
      <c r="CB5" s="148" t="s">
        <v>171</v>
      </c>
      <c r="CC5" s="148" t="s">
        <v>172</v>
      </c>
      <c r="CD5" s="148" t="s">
        <v>173</v>
      </c>
      <c r="CE5" s="148" t="s">
        <v>263</v>
      </c>
      <c r="CF5" s="148" t="s">
        <v>264</v>
      </c>
      <c r="CG5" s="148" t="s">
        <v>265</v>
      </c>
      <c r="CH5" s="148" t="s">
        <v>174</v>
      </c>
      <c r="CI5" s="148" t="s">
        <v>175</v>
      </c>
      <c r="CJ5" s="148" t="s">
        <v>176</v>
      </c>
      <c r="CK5" s="153"/>
      <c r="CL5" s="153"/>
      <c r="CM5" s="153"/>
      <c r="CN5" s="153"/>
      <c r="CO5" s="153"/>
      <c r="CP5" s="125"/>
      <c r="CQ5" s="125"/>
      <c r="CR5" s="125"/>
      <c r="CS5" s="125"/>
      <c r="CT5" s="125"/>
      <c r="CU5" s="125"/>
      <c r="CV5" s="125"/>
    </row>
    <row r="6" spans="1:100" ht="15" customHeight="1" hidden="1">
      <c r="A6" s="224"/>
      <c r="B6" s="224"/>
      <c r="C6" s="95"/>
      <c r="D6" s="229"/>
      <c r="E6" s="227"/>
      <c r="F6" s="227"/>
      <c r="G6" s="217"/>
      <c r="H6" s="219"/>
      <c r="I6" s="219"/>
      <c r="J6" s="219"/>
      <c r="K6" s="219"/>
      <c r="L6" s="219"/>
      <c r="M6" s="219"/>
      <c r="N6" s="219"/>
      <c r="O6" s="219"/>
      <c r="P6" s="219"/>
      <c r="Q6" s="219"/>
      <c r="R6" s="219"/>
      <c r="S6" s="219"/>
      <c r="T6" s="219"/>
      <c r="U6" s="140"/>
      <c r="V6" s="140"/>
      <c r="W6" s="140"/>
      <c r="X6" s="140"/>
      <c r="Y6" s="140"/>
      <c r="Z6" s="140"/>
      <c r="AA6" s="140"/>
      <c r="AB6" s="140"/>
      <c r="AC6" s="140"/>
      <c r="AD6" s="131"/>
      <c r="AE6" s="139"/>
      <c r="AF6" s="140"/>
      <c r="AG6" s="140"/>
      <c r="AH6" s="140"/>
      <c r="AI6" s="140"/>
      <c r="AJ6" s="133"/>
      <c r="AK6" s="140"/>
      <c r="AL6" s="114"/>
      <c r="AM6" s="114"/>
      <c r="AN6" s="114"/>
      <c r="AO6" s="114"/>
      <c r="AP6" s="114"/>
      <c r="AQ6" s="140"/>
      <c r="AR6" s="140"/>
      <c r="AS6" s="140"/>
      <c r="AT6" s="140"/>
      <c r="AU6" s="140"/>
      <c r="AV6" s="140"/>
      <c r="AW6" s="140"/>
      <c r="AX6" s="114"/>
      <c r="AY6" s="114"/>
      <c r="AZ6" s="140"/>
      <c r="BA6" s="140"/>
      <c r="BB6" s="140"/>
      <c r="BC6" s="140"/>
      <c r="BD6" s="140"/>
      <c r="BE6" s="140"/>
      <c r="BF6" s="140"/>
      <c r="BG6" s="140"/>
      <c r="BH6" s="140"/>
      <c r="BI6" s="114"/>
      <c r="BJ6" s="114"/>
      <c r="BK6" s="140"/>
      <c r="BL6" s="133"/>
      <c r="BM6" s="140"/>
      <c r="BN6" s="140"/>
      <c r="BO6" s="140"/>
      <c r="BP6" s="141"/>
      <c r="BQ6" s="140"/>
      <c r="BR6" s="140"/>
      <c r="BS6" s="140"/>
      <c r="BT6" s="141"/>
      <c r="BU6" s="140"/>
      <c r="BV6" s="133"/>
      <c r="BW6" s="140"/>
      <c r="BX6" s="140"/>
      <c r="BY6" s="140"/>
      <c r="BZ6" s="140"/>
      <c r="CA6" s="140"/>
      <c r="CB6" s="140"/>
      <c r="CC6" s="140"/>
      <c r="CD6" s="140"/>
      <c r="CE6" s="140"/>
      <c r="CF6" s="140"/>
      <c r="CG6" s="140"/>
      <c r="CH6" s="142"/>
      <c r="CI6" s="125"/>
      <c r="CJ6" s="125"/>
      <c r="CK6" s="125"/>
      <c r="CL6" s="125"/>
      <c r="CM6" s="125"/>
      <c r="CN6" s="125"/>
      <c r="CO6" s="125"/>
      <c r="CP6" s="125"/>
      <c r="CQ6" s="125"/>
      <c r="CR6" s="125"/>
      <c r="CS6" s="125"/>
      <c r="CT6" s="125"/>
      <c r="CU6" s="125"/>
      <c r="CV6" s="125"/>
    </row>
    <row r="7" spans="1:101" ht="12">
      <c r="A7" s="76" t="s">
        <v>21</v>
      </c>
      <c r="B7" s="117" t="s">
        <v>90</v>
      </c>
      <c r="C7" s="44" t="s">
        <v>91</v>
      </c>
      <c r="D7" s="52" t="s">
        <v>92</v>
      </c>
      <c r="E7" s="82">
        <v>1411710.7825</v>
      </c>
      <c r="F7" s="155">
        <v>1571202.7816906024</v>
      </c>
      <c r="G7" s="182">
        <v>259154.81859562188</v>
      </c>
      <c r="H7" s="183">
        <v>63920.15878374392</v>
      </c>
      <c r="I7" s="183">
        <v>44174.91505997876</v>
      </c>
      <c r="J7" s="183">
        <v>289380.8168147623</v>
      </c>
      <c r="K7" s="183">
        <v>61915.12742777305</v>
      </c>
      <c r="L7" s="183">
        <v>19157.18147421614</v>
      </c>
      <c r="M7" s="183">
        <v>21158.19875339828</v>
      </c>
      <c r="N7" s="183">
        <v>271837.2942096158</v>
      </c>
      <c r="O7" s="183">
        <v>22520.97782317227</v>
      </c>
      <c r="P7" s="183">
        <v>61973.331541209634</v>
      </c>
      <c r="Q7" s="183">
        <v>373.3091413519332</v>
      </c>
      <c r="R7" s="183">
        <v>10009.100472699412</v>
      </c>
      <c r="S7" s="183">
        <v>12058.286673346316</v>
      </c>
      <c r="T7" s="183">
        <v>5888.650649067591</v>
      </c>
      <c r="U7" s="183">
        <v>30982.65169381609</v>
      </c>
      <c r="V7" s="183">
        <v>1798.306401351248</v>
      </c>
      <c r="W7" s="183">
        <v>10838.007329572254</v>
      </c>
      <c r="X7" s="183">
        <v>11993.660037047755</v>
      </c>
      <c r="Y7" s="183">
        <v>10595.15568385406</v>
      </c>
      <c r="Z7" s="183">
        <v>10442.620765882304</v>
      </c>
      <c r="AA7" s="183">
        <v>55592.95648552256</v>
      </c>
      <c r="AB7" s="183">
        <v>94587.70544964467</v>
      </c>
      <c r="AC7" s="183">
        <v>3875.5911395192634</v>
      </c>
      <c r="AD7" s="82">
        <f>SUM(G7:AC7)</f>
        <v>1374228.8224061676</v>
      </c>
      <c r="AE7" s="183">
        <v>4032.1401342797517</v>
      </c>
      <c r="AF7" s="184">
        <v>879.0828167319717</v>
      </c>
      <c r="AG7" s="183">
        <v>2452.600917914314</v>
      </c>
      <c r="AH7" s="183">
        <v>3092.846165716823</v>
      </c>
      <c r="AI7" s="183">
        <v>539.8933280842475</v>
      </c>
      <c r="AJ7" s="183">
        <v>3897.6685618572815</v>
      </c>
      <c r="AK7" s="183">
        <v>3114.431863648221</v>
      </c>
      <c r="AL7" s="183">
        <v>383.3443333237594</v>
      </c>
      <c r="AM7" s="183">
        <v>3022.5998219140397</v>
      </c>
      <c r="AN7" s="183">
        <v>6166.665607455064</v>
      </c>
      <c r="AO7" s="183">
        <v>2242.423857256387</v>
      </c>
      <c r="AP7" s="183">
        <v>5606.059643140967</v>
      </c>
      <c r="AQ7" s="183">
        <v>0</v>
      </c>
      <c r="AR7" s="183">
        <v>3221.2966229561976</v>
      </c>
      <c r="AS7" s="183">
        <v>1328.6594170697838</v>
      </c>
      <c r="AT7" s="183">
        <v>850.9842792108585</v>
      </c>
      <c r="AU7" s="183">
        <v>9455.15787585461</v>
      </c>
      <c r="AV7" s="183">
        <v>6637.275970165822</v>
      </c>
      <c r="AW7" s="183">
        <v>686.4071308729094</v>
      </c>
      <c r="AX7" s="183">
        <v>4246.893242476832</v>
      </c>
      <c r="AY7" s="183">
        <v>0</v>
      </c>
      <c r="AZ7" s="183">
        <v>1609.6447922809161</v>
      </c>
      <c r="BA7" s="183">
        <v>1107.8851936896083</v>
      </c>
      <c r="BB7" s="183">
        <v>106.37303490135731</v>
      </c>
      <c r="BC7" s="183">
        <v>4545.941963237251</v>
      </c>
      <c r="BD7" s="183">
        <v>2956.367554899987</v>
      </c>
      <c r="BE7" s="183">
        <v>130.4574956337401</v>
      </c>
      <c r="BF7" s="183">
        <v>0</v>
      </c>
      <c r="BG7" s="183">
        <v>1770.207863830135</v>
      </c>
      <c r="BH7" s="183">
        <v>30.105575915478486</v>
      </c>
      <c r="BI7" s="183">
        <v>381.33729492939415</v>
      </c>
      <c r="BJ7" s="183">
        <v>1286.5116107881138</v>
      </c>
      <c r="BK7" s="183">
        <v>1271.659526669812</v>
      </c>
      <c r="BL7" s="183">
        <v>4230.83693532191</v>
      </c>
      <c r="BM7" s="183">
        <v>7167.134106278245</v>
      </c>
      <c r="BN7" s="183">
        <v>4186.682090645874</v>
      </c>
      <c r="BO7" s="183">
        <v>13.04574956337401</v>
      </c>
      <c r="BP7" s="183">
        <v>1332.6734938585143</v>
      </c>
      <c r="BQ7" s="183">
        <v>126.44341884500963</v>
      </c>
      <c r="BR7" s="183">
        <v>7221.324142926106</v>
      </c>
      <c r="BS7" s="183">
        <v>244.8586841125583</v>
      </c>
      <c r="BT7" s="183">
        <v>59328.05493743627</v>
      </c>
      <c r="BU7" s="183">
        <v>461.61883070400347</v>
      </c>
      <c r="BV7" s="183">
        <v>3179.148816674528</v>
      </c>
      <c r="BW7" s="183">
        <v>2621.1921430409934</v>
      </c>
      <c r="BX7" s="183">
        <v>3317.634465885729</v>
      </c>
      <c r="BY7" s="183">
        <v>0</v>
      </c>
      <c r="BZ7" s="183">
        <v>289.0135287885935</v>
      </c>
      <c r="CA7" s="183">
        <v>3898.672081054464</v>
      </c>
      <c r="CB7" s="183">
        <v>780.7379354080754</v>
      </c>
      <c r="CC7" s="183">
        <v>543.907404872978</v>
      </c>
      <c r="CD7" s="183">
        <v>563.9777888166302</v>
      </c>
      <c r="CE7" s="183">
        <v>1916.721666618797</v>
      </c>
      <c r="CF7" s="183">
        <v>2351.737203405489</v>
      </c>
      <c r="CG7" s="183">
        <v>540.8968472814302</v>
      </c>
      <c r="CH7" s="183">
        <v>2970.4168236605437</v>
      </c>
      <c r="CI7" s="183">
        <v>1404.9268760556624</v>
      </c>
      <c r="CJ7" s="193">
        <v>11229.379816473474</v>
      </c>
      <c r="CK7" s="180"/>
      <c r="CL7" s="180"/>
      <c r="CM7" s="180"/>
      <c r="CN7" s="180"/>
      <c r="CO7" s="180"/>
      <c r="CP7" s="180"/>
      <c r="CQ7" s="180"/>
      <c r="CR7" s="180"/>
      <c r="CS7" s="180"/>
      <c r="CT7" s="180"/>
      <c r="CU7" s="185"/>
      <c r="CV7" s="185"/>
      <c r="CW7" s="185"/>
    </row>
    <row r="8" spans="1:101" ht="12">
      <c r="A8" s="77" t="s">
        <v>22</v>
      </c>
      <c r="B8" s="124" t="s">
        <v>252</v>
      </c>
      <c r="C8" s="25" t="s">
        <v>93</v>
      </c>
      <c r="D8" s="71" t="s">
        <v>94</v>
      </c>
      <c r="E8" s="83">
        <v>513687.855</v>
      </c>
      <c r="F8" s="138">
        <v>550051.358742414</v>
      </c>
      <c r="G8" s="135">
        <v>99759.50997754582</v>
      </c>
      <c r="H8" s="96">
        <v>18092.619091852062</v>
      </c>
      <c r="I8" s="96">
        <v>14448.957819406942</v>
      </c>
      <c r="J8" s="96">
        <v>60635.85576071479</v>
      </c>
      <c r="K8" s="96">
        <v>26810.11042538671</v>
      </c>
      <c r="L8" s="96">
        <v>8107.463723287298</v>
      </c>
      <c r="M8" s="96">
        <v>6031.719409542428</v>
      </c>
      <c r="N8" s="96">
        <v>92593.43121367249</v>
      </c>
      <c r="O8" s="96">
        <v>7644.071261809086</v>
      </c>
      <c r="P8" s="96">
        <v>24128.14720655733</v>
      </c>
      <c r="Q8" s="96">
        <v>349.1313065931737</v>
      </c>
      <c r="R8" s="96">
        <v>3961.0533693480065</v>
      </c>
      <c r="S8" s="96">
        <v>2602.615194603658</v>
      </c>
      <c r="T8" s="96">
        <v>2172.866295397151</v>
      </c>
      <c r="U8" s="96">
        <v>7863.071808672077</v>
      </c>
      <c r="V8" s="96">
        <v>533.218722796847</v>
      </c>
      <c r="W8" s="96">
        <v>4218.775752033149</v>
      </c>
      <c r="X8" s="96">
        <v>4448.631108610219</v>
      </c>
      <c r="Y8" s="96">
        <v>3633.504725344229</v>
      </c>
      <c r="Z8" s="96">
        <v>1780.5696636251857</v>
      </c>
      <c r="AA8" s="96">
        <v>21021.513362071888</v>
      </c>
      <c r="AB8" s="96">
        <v>14058.565540216396</v>
      </c>
      <c r="AC8" s="96">
        <v>2574.6846900762043</v>
      </c>
      <c r="AD8" s="83">
        <f aca="true" t="shared" si="0" ref="AD8:AD64">SUM(G8:AC8)</f>
        <v>427470.0874291633</v>
      </c>
      <c r="AE8" s="96">
        <v>1364.786016682406</v>
      </c>
      <c r="AF8" s="186">
        <v>507.8273550446162</v>
      </c>
      <c r="AG8" s="96">
        <v>1077.228776888392</v>
      </c>
      <c r="AH8" s="96">
        <v>2105.57917085374</v>
      </c>
      <c r="AI8" s="96">
        <v>111.0872339160098</v>
      </c>
      <c r="AJ8" s="96">
        <v>0</v>
      </c>
      <c r="AK8" s="96">
        <v>1174.3507585406749</v>
      </c>
      <c r="AL8" s="96">
        <v>285.6528872125966</v>
      </c>
      <c r="AM8" s="96">
        <v>558.6100905490779</v>
      </c>
      <c r="AN8" s="96">
        <v>5964.2799367925045</v>
      </c>
      <c r="AO8" s="96">
        <v>2168.829067924547</v>
      </c>
      <c r="AP8" s="96">
        <v>5422.072669811367</v>
      </c>
      <c r="AQ8" s="96">
        <v>0</v>
      </c>
      <c r="AR8" s="96">
        <v>431.65325178792375</v>
      </c>
      <c r="AS8" s="96">
        <v>126.95683876115405</v>
      </c>
      <c r="AT8" s="96">
        <v>126.95683876115405</v>
      </c>
      <c r="AU8" s="96">
        <v>4903.707897149575</v>
      </c>
      <c r="AV8" s="96">
        <v>2034.4833411474935</v>
      </c>
      <c r="AW8" s="96">
        <v>99.66111842750594</v>
      </c>
      <c r="AX8" s="96">
        <v>603.0449841154817</v>
      </c>
      <c r="AY8" s="96">
        <v>0</v>
      </c>
      <c r="AZ8" s="96">
        <v>190.43525814173108</v>
      </c>
      <c r="BA8" s="96">
        <v>253.9136775223081</v>
      </c>
      <c r="BB8" s="96">
        <v>63.47841938057702</v>
      </c>
      <c r="BC8" s="96">
        <v>190.43525814173108</v>
      </c>
      <c r="BD8" s="96">
        <v>0</v>
      </c>
      <c r="BE8" s="96">
        <v>0</v>
      </c>
      <c r="BF8" s="96">
        <v>0</v>
      </c>
      <c r="BG8" s="96">
        <v>444.3489356640392</v>
      </c>
      <c r="BH8" s="96">
        <v>0</v>
      </c>
      <c r="BI8" s="96">
        <v>0</v>
      </c>
      <c r="BJ8" s="96">
        <v>0</v>
      </c>
      <c r="BK8" s="96">
        <v>0</v>
      </c>
      <c r="BL8" s="96">
        <v>190.43525814173108</v>
      </c>
      <c r="BM8" s="96">
        <v>1061.3591720432478</v>
      </c>
      <c r="BN8" s="96">
        <v>809.3498471023571</v>
      </c>
      <c r="BO8" s="96">
        <v>0</v>
      </c>
      <c r="BP8" s="96">
        <v>6601.755615580011</v>
      </c>
      <c r="BQ8" s="96">
        <v>63.47841938057702</v>
      </c>
      <c r="BR8" s="96">
        <v>190.43525814173108</v>
      </c>
      <c r="BS8" s="96">
        <v>63.47841938057702</v>
      </c>
      <c r="BT8" s="96">
        <v>71024.73387654003</v>
      </c>
      <c r="BU8" s="96">
        <v>0</v>
      </c>
      <c r="BV8" s="96">
        <v>812.523768071386</v>
      </c>
      <c r="BW8" s="96">
        <v>761.7410325669243</v>
      </c>
      <c r="BX8" s="96">
        <v>380.87051628346217</v>
      </c>
      <c r="BY8" s="96">
        <v>0</v>
      </c>
      <c r="BZ8" s="96">
        <v>63.47841938057702</v>
      </c>
      <c r="CA8" s="96">
        <v>1206.0899682309634</v>
      </c>
      <c r="CB8" s="96">
        <v>253.9136775223081</v>
      </c>
      <c r="CC8" s="96">
        <v>7750.08022217465</v>
      </c>
      <c r="CD8" s="96">
        <v>1138.1680594937461</v>
      </c>
      <c r="CE8" s="96">
        <v>0</v>
      </c>
      <c r="CF8" s="96">
        <v>0</v>
      </c>
      <c r="CG8" s="96">
        <v>0</v>
      </c>
      <c r="CH8" s="96">
        <v>0</v>
      </c>
      <c r="CI8" s="96">
        <v>0</v>
      </c>
      <c r="CJ8" s="194">
        <v>0</v>
      </c>
      <c r="CK8" s="180"/>
      <c r="CL8" s="180"/>
      <c r="CM8" s="180"/>
      <c r="CN8" s="180"/>
      <c r="CO8" s="180"/>
      <c r="CP8" s="180"/>
      <c r="CQ8" s="180"/>
      <c r="CR8" s="180"/>
      <c r="CS8" s="180"/>
      <c r="CT8" s="180"/>
      <c r="CU8" s="185"/>
      <c r="CV8" s="185"/>
      <c r="CW8" s="185"/>
    </row>
    <row r="9" spans="1:101" ht="12">
      <c r="A9" s="77" t="s">
        <v>23</v>
      </c>
      <c r="B9" s="71" t="s">
        <v>95</v>
      </c>
      <c r="C9" s="25" t="s">
        <v>96</v>
      </c>
      <c r="D9" s="71" t="s">
        <v>97</v>
      </c>
      <c r="E9" s="83">
        <v>1442464.0625</v>
      </c>
      <c r="F9" s="138">
        <v>1511836.4646071445</v>
      </c>
      <c r="G9" s="135">
        <v>447028.5628014034</v>
      </c>
      <c r="H9" s="96">
        <v>87992.23384012812</v>
      </c>
      <c r="I9" s="96">
        <v>14548.643583552295</v>
      </c>
      <c r="J9" s="96">
        <v>324017.7120205586</v>
      </c>
      <c r="K9" s="96">
        <v>67617.76580189295</v>
      </c>
      <c r="L9" s="96">
        <v>83853.6700198616</v>
      </c>
      <c r="M9" s="96">
        <v>42627.207348745134</v>
      </c>
      <c r="N9" s="96">
        <v>165319.7070664925</v>
      </c>
      <c r="O9" s="96">
        <v>15981.223367490706</v>
      </c>
      <c r="P9" s="96">
        <v>17095.452088331695</v>
      </c>
      <c r="Q9" s="96">
        <v>318.35106309742446</v>
      </c>
      <c r="R9" s="96">
        <v>827.7127640533034</v>
      </c>
      <c r="S9" s="96">
        <v>63.670212619484886</v>
      </c>
      <c r="T9" s="96">
        <v>11142.287208409856</v>
      </c>
      <c r="U9" s="96">
        <v>39698.37756824883</v>
      </c>
      <c r="V9" s="96">
        <v>31.835106309742443</v>
      </c>
      <c r="W9" s="96">
        <v>1400.7446776286674</v>
      </c>
      <c r="X9" s="96">
        <v>14803.324434030237</v>
      </c>
      <c r="Y9" s="96">
        <v>17190.957407260918</v>
      </c>
      <c r="Z9" s="96">
        <v>3119.8404183547595</v>
      </c>
      <c r="AA9" s="96">
        <v>36610.37225620381</v>
      </c>
      <c r="AB9" s="96">
        <v>58258.244546828675</v>
      </c>
      <c r="AC9" s="96">
        <v>13466.249969021053</v>
      </c>
      <c r="AD9" s="83">
        <f t="shared" si="0"/>
        <v>1463014.145570524</v>
      </c>
      <c r="AE9" s="96">
        <v>12383.85635448981</v>
      </c>
      <c r="AF9" s="186">
        <v>31.835106309742443</v>
      </c>
      <c r="AG9" s="96">
        <v>318.35106309742446</v>
      </c>
      <c r="AH9" s="96">
        <v>159.17553154871223</v>
      </c>
      <c r="AI9" s="96">
        <v>923.2180829825309</v>
      </c>
      <c r="AJ9" s="96">
        <v>0</v>
      </c>
      <c r="AK9" s="96">
        <v>3565.5319066911534</v>
      </c>
      <c r="AL9" s="96">
        <v>0</v>
      </c>
      <c r="AM9" s="96">
        <v>0</v>
      </c>
      <c r="AN9" s="96">
        <v>252.13404197316015</v>
      </c>
      <c r="AO9" s="96">
        <v>91.68510617205824</v>
      </c>
      <c r="AP9" s="96">
        <v>229.21276543014557</v>
      </c>
      <c r="AQ9" s="96">
        <v>0</v>
      </c>
      <c r="AR9" s="96">
        <v>0</v>
      </c>
      <c r="AS9" s="96">
        <v>2451.303185850168</v>
      </c>
      <c r="AT9" s="96">
        <v>0</v>
      </c>
      <c r="AU9" s="96">
        <v>159.17553154871223</v>
      </c>
      <c r="AV9" s="96">
        <v>636.7021261948489</v>
      </c>
      <c r="AW9" s="96">
        <v>0</v>
      </c>
      <c r="AX9" s="96">
        <v>0</v>
      </c>
      <c r="AY9" s="96">
        <v>0</v>
      </c>
      <c r="AZ9" s="96">
        <v>4488.7499896736845</v>
      </c>
      <c r="BA9" s="96">
        <v>0</v>
      </c>
      <c r="BB9" s="96">
        <v>0</v>
      </c>
      <c r="BC9" s="96">
        <v>10823.936145312431</v>
      </c>
      <c r="BD9" s="96">
        <v>0</v>
      </c>
      <c r="BE9" s="96">
        <v>31.835106309742443</v>
      </c>
      <c r="BF9" s="96">
        <v>0</v>
      </c>
      <c r="BG9" s="96">
        <v>0</v>
      </c>
      <c r="BH9" s="96">
        <v>0</v>
      </c>
      <c r="BI9" s="96">
        <v>1177.8989334604705</v>
      </c>
      <c r="BJ9" s="96">
        <v>0</v>
      </c>
      <c r="BK9" s="96">
        <v>687.6382962904376</v>
      </c>
      <c r="BL9" s="96">
        <v>0</v>
      </c>
      <c r="BM9" s="96">
        <v>0</v>
      </c>
      <c r="BN9" s="96">
        <v>0</v>
      </c>
      <c r="BO9" s="96">
        <v>0</v>
      </c>
      <c r="BP9" s="96">
        <v>0</v>
      </c>
      <c r="BQ9" s="96">
        <v>318.35106309742446</v>
      </c>
      <c r="BR9" s="96">
        <v>0</v>
      </c>
      <c r="BS9" s="96">
        <v>0</v>
      </c>
      <c r="BT9" s="96">
        <v>509.3617009558791</v>
      </c>
      <c r="BU9" s="96">
        <v>0</v>
      </c>
      <c r="BV9" s="96">
        <v>8977.499979347369</v>
      </c>
      <c r="BW9" s="96">
        <v>191.01063785845463</v>
      </c>
      <c r="BX9" s="96">
        <v>63.670212619484886</v>
      </c>
      <c r="BY9" s="96">
        <v>0</v>
      </c>
      <c r="BZ9" s="96">
        <v>0</v>
      </c>
      <c r="CA9" s="96">
        <v>0</v>
      </c>
      <c r="CB9" s="96">
        <v>318.35106309742446</v>
      </c>
      <c r="CC9" s="96">
        <v>0</v>
      </c>
      <c r="CD9" s="96">
        <v>31.835106309742443</v>
      </c>
      <c r="CE9" s="96">
        <v>0</v>
      </c>
      <c r="CF9" s="96">
        <v>0</v>
      </c>
      <c r="CG9" s="96">
        <v>0</v>
      </c>
      <c r="CH9" s="96">
        <v>0</v>
      </c>
      <c r="CI9" s="96">
        <v>0</v>
      </c>
      <c r="CJ9" s="194">
        <v>0</v>
      </c>
      <c r="CK9" s="180"/>
      <c r="CL9" s="180"/>
      <c r="CM9" s="180"/>
      <c r="CN9" s="180"/>
      <c r="CO9" s="180"/>
      <c r="CP9" s="180"/>
      <c r="CQ9" s="180"/>
      <c r="CR9" s="180"/>
      <c r="CS9" s="180"/>
      <c r="CT9" s="180"/>
      <c r="CU9" s="185"/>
      <c r="CV9" s="185"/>
      <c r="CW9" s="185"/>
    </row>
    <row r="10" spans="1:101" ht="12">
      <c r="A10" s="77" t="s">
        <v>24</v>
      </c>
      <c r="B10" s="71" t="s">
        <v>98</v>
      </c>
      <c r="C10" s="25" t="s">
        <v>91</v>
      </c>
      <c r="D10" s="71" t="s">
        <v>92</v>
      </c>
      <c r="E10" s="83">
        <v>1450172.7575</v>
      </c>
      <c r="F10" s="138">
        <v>1586666.6145043408</v>
      </c>
      <c r="G10" s="135">
        <v>261705.42939795594</v>
      </c>
      <c r="H10" s="96">
        <v>64549.26322549896</v>
      </c>
      <c r="I10" s="96">
        <v>44609.68612136498</v>
      </c>
      <c r="J10" s="96">
        <v>292228.9129503302</v>
      </c>
      <c r="K10" s="96">
        <v>62524.498280690066</v>
      </c>
      <c r="L10" s="96">
        <v>19345.727125326157</v>
      </c>
      <c r="M10" s="96">
        <v>21366.438486661955</v>
      </c>
      <c r="N10" s="96">
        <v>274512.72638118657</v>
      </c>
      <c r="O10" s="96">
        <v>22742.630075776306</v>
      </c>
      <c r="P10" s="96">
        <v>62583.27524104988</v>
      </c>
      <c r="Q10" s="96">
        <v>376.98326299745054</v>
      </c>
      <c r="R10" s="96">
        <v>10107.610390152075</v>
      </c>
      <c r="S10" s="96">
        <v>12176.964753164963</v>
      </c>
      <c r="T10" s="96">
        <v>5946.6069550243</v>
      </c>
      <c r="U10" s="96">
        <v>31287.58403705185</v>
      </c>
      <c r="V10" s="96">
        <v>1816.005395944708</v>
      </c>
      <c r="W10" s="96">
        <v>10944.675377345338</v>
      </c>
      <c r="X10" s="96">
        <v>12111.7020592482</v>
      </c>
      <c r="Y10" s="96">
        <v>10699.43357722334</v>
      </c>
      <c r="Z10" s="96">
        <v>10545.397405245889</v>
      </c>
      <c r="AA10" s="96">
        <v>56140.104310571944</v>
      </c>
      <c r="AB10" s="96">
        <v>95518.64095991317</v>
      </c>
      <c r="AC10" s="96">
        <v>3913.734843269231</v>
      </c>
      <c r="AD10" s="83">
        <f t="shared" si="0"/>
        <v>1387754.0306129935</v>
      </c>
      <c r="AE10" s="96">
        <v>4071.824598719775</v>
      </c>
      <c r="AF10" s="186">
        <v>887.7347806068997</v>
      </c>
      <c r="AG10" s="96">
        <v>2476.739502058519</v>
      </c>
      <c r="AH10" s="96">
        <v>3123.286066016513</v>
      </c>
      <c r="AI10" s="96">
        <v>545.2069771307215</v>
      </c>
      <c r="AJ10" s="96">
        <v>3936.029552371231</v>
      </c>
      <c r="AK10" s="96">
        <v>3145.084211143059</v>
      </c>
      <c r="AL10" s="96">
        <v>387.11722168017775</v>
      </c>
      <c r="AM10" s="96">
        <v>3052.3483552374223</v>
      </c>
      <c r="AN10" s="96">
        <v>6227.358146370574</v>
      </c>
      <c r="AO10" s="96">
        <v>2264.4938714074815</v>
      </c>
      <c r="AP10" s="96">
        <v>5661.234678518704</v>
      </c>
      <c r="AQ10" s="96">
        <v>0</v>
      </c>
      <c r="AR10" s="96">
        <v>3253.00073715542</v>
      </c>
      <c r="AS10" s="96">
        <v>1341.7361295930766</v>
      </c>
      <c r="AT10" s="96">
        <v>859.3596962952637</v>
      </c>
      <c r="AU10" s="96">
        <v>9548.215870865535</v>
      </c>
      <c r="AV10" s="96">
        <v>6702.600272755747</v>
      </c>
      <c r="AW10" s="96">
        <v>693.1627738985381</v>
      </c>
      <c r="AX10" s="96">
        <v>4288.691314530137</v>
      </c>
      <c r="AY10" s="96">
        <v>0</v>
      </c>
      <c r="AZ10" s="96">
        <v>1625.4869727094372</v>
      </c>
      <c r="BA10" s="96">
        <v>1118.789038573079</v>
      </c>
      <c r="BB10" s="96">
        <v>107.41996203690796</v>
      </c>
      <c r="BC10" s="96">
        <v>4590.683283275406</v>
      </c>
      <c r="BD10" s="96">
        <v>2985.464227931423</v>
      </c>
      <c r="BE10" s="96">
        <v>131.74146287545315</v>
      </c>
      <c r="BF10" s="96">
        <v>0</v>
      </c>
      <c r="BG10" s="96">
        <v>1787.630311633072</v>
      </c>
      <c r="BH10" s="96">
        <v>30.4018760481815</v>
      </c>
      <c r="BI10" s="96">
        <v>385.09042994363233</v>
      </c>
      <c r="BJ10" s="96">
        <v>1299.1735031256226</v>
      </c>
      <c r="BK10" s="96">
        <v>1284.1752442751872</v>
      </c>
      <c r="BL10" s="96">
        <v>4272.4769806377735</v>
      </c>
      <c r="BM10" s="96">
        <v>7237.673291203742</v>
      </c>
      <c r="BN10" s="96">
        <v>4227.887562433773</v>
      </c>
      <c r="BO10" s="96">
        <v>13.174146287545316</v>
      </c>
      <c r="BP10" s="96">
        <v>1345.7897130661677</v>
      </c>
      <c r="BQ10" s="96">
        <v>127.68787940236228</v>
      </c>
      <c r="BR10" s="96">
        <v>7292.396668090469</v>
      </c>
      <c r="BS10" s="96">
        <v>247.26859185854283</v>
      </c>
      <c r="BT10" s="96">
        <v>59911.963732283</v>
      </c>
      <c r="BU10" s="96">
        <v>466.1620994054497</v>
      </c>
      <c r="BV10" s="96">
        <v>3210.438110687966</v>
      </c>
      <c r="BW10" s="96">
        <v>2646.9900079283357</v>
      </c>
      <c r="BX10" s="96">
        <v>3350.286740509601</v>
      </c>
      <c r="BY10" s="96">
        <v>0</v>
      </c>
      <c r="BZ10" s="96">
        <v>291.8580100625424</v>
      </c>
      <c r="CA10" s="96">
        <v>3937.0429482395043</v>
      </c>
      <c r="CB10" s="96">
        <v>788.4219855161734</v>
      </c>
      <c r="CC10" s="96">
        <v>549.2605606038123</v>
      </c>
      <c r="CD10" s="96">
        <v>569.5284779692666</v>
      </c>
      <c r="CE10" s="96">
        <v>1935.5861084008886</v>
      </c>
      <c r="CF10" s="96">
        <v>2374.8830833384286</v>
      </c>
      <c r="CG10" s="96">
        <v>546.2203729989942</v>
      </c>
      <c r="CH10" s="96">
        <v>2999.6517700872414</v>
      </c>
      <c r="CI10" s="96">
        <v>1418.754215581803</v>
      </c>
      <c r="CJ10" s="194">
        <v>11339.899765971699</v>
      </c>
      <c r="CK10" s="180"/>
      <c r="CL10" s="180"/>
      <c r="CM10" s="180"/>
      <c r="CN10" s="180"/>
      <c r="CO10" s="180"/>
      <c r="CP10" s="180"/>
      <c r="CQ10" s="180"/>
      <c r="CR10" s="180"/>
      <c r="CS10" s="180"/>
      <c r="CT10" s="180"/>
      <c r="CU10" s="185"/>
      <c r="CV10" s="185"/>
      <c r="CW10" s="185"/>
    </row>
    <row r="11" spans="1:101" ht="12">
      <c r="A11" s="17" t="s">
        <v>25</v>
      </c>
      <c r="B11" s="25" t="s">
        <v>99</v>
      </c>
      <c r="C11" s="25" t="s">
        <v>91</v>
      </c>
      <c r="D11" s="22" t="s">
        <v>92</v>
      </c>
      <c r="E11" s="83">
        <v>600648.5875</v>
      </c>
      <c r="F11" s="137">
        <v>654427.8792327731</v>
      </c>
      <c r="G11" s="135">
        <v>107941.59754732647</v>
      </c>
      <c r="H11" s="96">
        <v>26623.637916461463</v>
      </c>
      <c r="I11" s="96">
        <v>18399.468429456065</v>
      </c>
      <c r="J11" s="96">
        <v>120531.14750405561</v>
      </c>
      <c r="K11" s="96">
        <v>25788.514383475245</v>
      </c>
      <c r="L11" s="96">
        <v>7979.233355709139</v>
      </c>
      <c r="M11" s="96">
        <v>8812.684969710397</v>
      </c>
      <c r="N11" s="96">
        <v>113224.02558029935</v>
      </c>
      <c r="O11" s="96">
        <v>9380.30146510343</v>
      </c>
      <c r="P11" s="96">
        <v>25812.757208757128</v>
      </c>
      <c r="Q11" s="96">
        <v>155.48846560103718</v>
      </c>
      <c r="R11" s="96">
        <v>4168.929988991249</v>
      </c>
      <c r="S11" s="96">
        <v>5022.444630811997</v>
      </c>
      <c r="T11" s="96">
        <v>2452.7051509324897</v>
      </c>
      <c r="U11" s="96">
        <v>12904.706685393607</v>
      </c>
      <c r="V11" s="96">
        <v>749.0197052609102</v>
      </c>
      <c r="W11" s="96">
        <v>4514.181259384951</v>
      </c>
      <c r="X11" s="96">
        <v>4995.5267351541825</v>
      </c>
      <c r="Y11" s="96">
        <v>4413.030160795028</v>
      </c>
      <c r="Z11" s="96">
        <v>4349.497239366648</v>
      </c>
      <c r="AA11" s="96">
        <v>23155.241982167357</v>
      </c>
      <c r="AB11" s="96">
        <v>39397.098961535914</v>
      </c>
      <c r="AC11" s="96">
        <v>1614.237779976359</v>
      </c>
      <c r="AD11" s="83">
        <f t="shared" si="0"/>
        <v>572385.4771057259</v>
      </c>
      <c r="AE11" s="96">
        <v>1679.4426203896974</v>
      </c>
      <c r="AF11" s="186">
        <v>366.1502577056682</v>
      </c>
      <c r="AG11" s="96">
        <v>1021.5424998089646</v>
      </c>
      <c r="AH11" s="96">
        <v>1288.2135779096684</v>
      </c>
      <c r="AI11" s="96">
        <v>224.87310347676885</v>
      </c>
      <c r="AJ11" s="96">
        <v>1623.4333343936248</v>
      </c>
      <c r="AK11" s="96">
        <v>1297.2043222512766</v>
      </c>
      <c r="AL11" s="96">
        <v>159.66826306343066</v>
      </c>
      <c r="AM11" s="96">
        <v>1258.954995672914</v>
      </c>
      <c r="AN11" s="96">
        <v>2568.5022598306386</v>
      </c>
      <c r="AO11" s="96">
        <v>934.0008217565958</v>
      </c>
      <c r="AP11" s="96">
        <v>2335.0020543914893</v>
      </c>
      <c r="AQ11" s="96">
        <v>0</v>
      </c>
      <c r="AR11" s="96">
        <v>1341.7149854283045</v>
      </c>
      <c r="AS11" s="96">
        <v>553.4051840208957</v>
      </c>
      <c r="AT11" s="96">
        <v>354.44682481096646</v>
      </c>
      <c r="AU11" s="96">
        <v>3938.2051690671296</v>
      </c>
      <c r="AV11" s="96">
        <v>2764.5180416270423</v>
      </c>
      <c r="AW11" s="96">
        <v>285.8981464277135</v>
      </c>
      <c r="AX11" s="96">
        <v>1768.8902860849178</v>
      </c>
      <c r="AY11" s="96">
        <v>0</v>
      </c>
      <c r="AZ11" s="96">
        <v>670.439512967913</v>
      </c>
      <c r="BA11" s="96">
        <v>461.44963984823937</v>
      </c>
      <c r="BB11" s="96">
        <v>44.30585310137081</v>
      </c>
      <c r="BC11" s="96">
        <v>1893.448250464243</v>
      </c>
      <c r="BD11" s="96">
        <v>1231.368332421117</v>
      </c>
      <c r="BE11" s="96">
        <v>54.33736701111515</v>
      </c>
      <c r="BF11" s="96">
        <v>0</v>
      </c>
      <c r="BG11" s="96">
        <v>737.3162723662086</v>
      </c>
      <c r="BH11" s="96">
        <v>12.539392387180419</v>
      </c>
      <c r="BI11" s="96">
        <v>158.83230357095195</v>
      </c>
      <c r="BJ11" s="96">
        <v>535.8500346788431</v>
      </c>
      <c r="BK11" s="96">
        <v>529.6639344345011</v>
      </c>
      <c r="BL11" s="96">
        <v>1762.202610145088</v>
      </c>
      <c r="BM11" s="96">
        <v>2985.2113476414183</v>
      </c>
      <c r="BN11" s="96">
        <v>1743.8115013105567</v>
      </c>
      <c r="BO11" s="96">
        <v>5.433736701111514</v>
      </c>
      <c r="BP11" s="96">
        <v>555.0771030058531</v>
      </c>
      <c r="BQ11" s="96">
        <v>52.665448026157755</v>
      </c>
      <c r="BR11" s="96">
        <v>3007.782253938343</v>
      </c>
      <c r="BS11" s="96">
        <v>101.98705808240072</v>
      </c>
      <c r="BT11" s="96">
        <v>24710.962597670212</v>
      </c>
      <c r="BU11" s="96">
        <v>192.27068327009974</v>
      </c>
      <c r="BV11" s="96">
        <v>1324.1598360862522</v>
      </c>
      <c r="BW11" s="96">
        <v>1091.763097177175</v>
      </c>
      <c r="BX11" s="96">
        <v>1381.8410410672818</v>
      </c>
      <c r="BY11" s="96">
        <v>0</v>
      </c>
      <c r="BZ11" s="96">
        <v>120.37816691693202</v>
      </c>
      <c r="CA11" s="96">
        <v>1623.8513141398641</v>
      </c>
      <c r="CB11" s="96">
        <v>325.18824257421215</v>
      </c>
      <c r="CC11" s="96">
        <v>226.5450224617262</v>
      </c>
      <c r="CD11" s="96">
        <v>234.90461738651314</v>
      </c>
      <c r="CE11" s="96">
        <v>798.3413153171533</v>
      </c>
      <c r="CF11" s="96">
        <v>979.5313555144478</v>
      </c>
      <c r="CG11" s="96">
        <v>225.29108322300817</v>
      </c>
      <c r="CH11" s="96">
        <v>1237.220048868468</v>
      </c>
      <c r="CI11" s="96">
        <v>585.1716447350861</v>
      </c>
      <c r="CJ11" s="194">
        <v>4677.193360418296</v>
      </c>
      <c r="CK11" s="180"/>
      <c r="CL11" s="180"/>
      <c r="CM11" s="180"/>
      <c r="CN11" s="180"/>
      <c r="CO11" s="180"/>
      <c r="CP11" s="180"/>
      <c r="CQ11" s="180"/>
      <c r="CR11" s="180"/>
      <c r="CS11" s="180"/>
      <c r="CT11" s="180"/>
      <c r="CU11" s="185"/>
      <c r="CV11" s="185"/>
      <c r="CW11" s="185"/>
    </row>
    <row r="12" spans="1:101" ht="12">
      <c r="A12" s="77" t="s">
        <v>26</v>
      </c>
      <c r="B12" s="23" t="s">
        <v>100</v>
      </c>
      <c r="C12" s="24" t="s">
        <v>101</v>
      </c>
      <c r="D12" s="58" t="s">
        <v>102</v>
      </c>
      <c r="E12" s="85">
        <v>924699</v>
      </c>
      <c r="F12" s="138">
        <v>976032.0141148405</v>
      </c>
      <c r="G12" s="187">
        <v>127542.13721276585</v>
      </c>
      <c r="H12" s="188">
        <v>12286.079201598839</v>
      </c>
      <c r="I12" s="188">
        <v>14832.714755112362</v>
      </c>
      <c r="J12" s="188">
        <v>176206.55018776204</v>
      </c>
      <c r="K12" s="188">
        <v>91267.46131415624</v>
      </c>
      <c r="L12" s="188">
        <v>8791.472936730946</v>
      </c>
      <c r="M12" s="188">
        <v>8643.341944375179</v>
      </c>
      <c r="N12" s="188">
        <v>189650.95963780495</v>
      </c>
      <c r="O12" s="188">
        <v>22126.47513557045</v>
      </c>
      <c r="P12" s="188">
        <v>27914.744391663935</v>
      </c>
      <c r="Q12" s="188">
        <v>3222.018183044267</v>
      </c>
      <c r="R12" s="188">
        <v>13.358845201033752</v>
      </c>
      <c r="S12" s="188">
        <v>6696.67072976378</v>
      </c>
      <c r="T12" s="188">
        <v>1793.4672430653666</v>
      </c>
      <c r="U12" s="188">
        <v>28050.192936044037</v>
      </c>
      <c r="V12" s="188">
        <v>3007.9384612150425</v>
      </c>
      <c r="W12" s="188">
        <v>2987.815643760321</v>
      </c>
      <c r="X12" s="188">
        <v>2107.8228535555154</v>
      </c>
      <c r="Y12" s="188">
        <v>2570.309456401431</v>
      </c>
      <c r="Z12" s="188">
        <v>1529.1650272525092</v>
      </c>
      <c r="AA12" s="188">
        <v>126493.89061275055</v>
      </c>
      <c r="AB12" s="188">
        <v>13745.40621533202</v>
      </c>
      <c r="AC12" s="188">
        <v>6676.378813002716</v>
      </c>
      <c r="AD12" s="85">
        <f t="shared" si="0"/>
        <v>878156.3717379294</v>
      </c>
      <c r="AE12" s="188">
        <v>1093.5652141150035</v>
      </c>
      <c r="AF12" s="189">
        <v>277.8301603202336</v>
      </c>
      <c r="AG12" s="188">
        <v>214.58701974825104</v>
      </c>
      <c r="AH12" s="188">
        <v>1130.428862897603</v>
      </c>
      <c r="AI12" s="188">
        <v>0</v>
      </c>
      <c r="AJ12" s="188">
        <v>0</v>
      </c>
      <c r="AK12" s="188">
        <v>580.1797200600861</v>
      </c>
      <c r="AL12" s="188">
        <v>118.03131582685518</v>
      </c>
      <c r="AM12" s="188">
        <v>0</v>
      </c>
      <c r="AN12" s="188">
        <v>4252.319964670527</v>
      </c>
      <c r="AO12" s="188">
        <v>1546.2981689711007</v>
      </c>
      <c r="AP12" s="188">
        <v>3865.745422427752</v>
      </c>
      <c r="AQ12" s="188">
        <v>0</v>
      </c>
      <c r="AR12" s="188">
        <v>634.1223987832477</v>
      </c>
      <c r="AS12" s="188">
        <v>253.64895951329908</v>
      </c>
      <c r="AT12" s="188">
        <v>530.126325382795</v>
      </c>
      <c r="AU12" s="188">
        <v>3566.135271450643</v>
      </c>
      <c r="AV12" s="188">
        <v>2818.378138805437</v>
      </c>
      <c r="AW12" s="188">
        <v>279.5211533836556</v>
      </c>
      <c r="AX12" s="188">
        <v>3076.5927795899756</v>
      </c>
      <c r="AY12" s="188">
        <v>0</v>
      </c>
      <c r="AZ12" s="188">
        <v>695.336347679124</v>
      </c>
      <c r="BA12" s="188">
        <v>443.7165798419312</v>
      </c>
      <c r="BB12" s="188">
        <v>0</v>
      </c>
      <c r="BC12" s="188">
        <v>1345.6922798712228</v>
      </c>
      <c r="BD12" s="188">
        <v>0</v>
      </c>
      <c r="BE12" s="188">
        <v>0</v>
      </c>
      <c r="BF12" s="188">
        <v>0</v>
      </c>
      <c r="BG12" s="188">
        <v>591.3402742786714</v>
      </c>
      <c r="BH12" s="188">
        <v>0</v>
      </c>
      <c r="BI12" s="188">
        <v>0</v>
      </c>
      <c r="BJ12" s="188">
        <v>0</v>
      </c>
      <c r="BK12" s="188">
        <v>0</v>
      </c>
      <c r="BL12" s="188">
        <v>319.42858968041463</v>
      </c>
      <c r="BM12" s="188">
        <v>1610.3326942967649</v>
      </c>
      <c r="BN12" s="188">
        <v>3596.0658486732123</v>
      </c>
      <c r="BO12" s="188">
        <v>988.1656164719104</v>
      </c>
      <c r="BP12" s="188">
        <v>13861.070140870084</v>
      </c>
      <c r="BQ12" s="188">
        <v>3234.8697303262743</v>
      </c>
      <c r="BR12" s="188">
        <v>1666.1354653896906</v>
      </c>
      <c r="BS12" s="188">
        <v>69.16161629395955</v>
      </c>
      <c r="BT12" s="188">
        <v>38288.98683575787</v>
      </c>
      <c r="BU12" s="188">
        <v>0</v>
      </c>
      <c r="BV12" s="188">
        <v>1171.5199943387574</v>
      </c>
      <c r="BW12" s="188">
        <v>1749.501423416395</v>
      </c>
      <c r="BX12" s="188">
        <v>2074.6793895124447</v>
      </c>
      <c r="BY12" s="188">
        <v>0</v>
      </c>
      <c r="BZ12" s="188">
        <v>0</v>
      </c>
      <c r="CA12" s="188">
        <v>1932.1286742659704</v>
      </c>
      <c r="CB12" s="188">
        <v>0</v>
      </c>
      <c r="CC12" s="188">
        <v>0</v>
      </c>
      <c r="CD12" s="188">
        <v>0</v>
      </c>
      <c r="CE12" s="188">
        <v>0</v>
      </c>
      <c r="CF12" s="188">
        <v>0</v>
      </c>
      <c r="CG12" s="188">
        <v>0</v>
      </c>
      <c r="CH12" s="188">
        <v>0</v>
      </c>
      <c r="CI12" s="188">
        <v>0</v>
      </c>
      <c r="CJ12" s="195">
        <v>0</v>
      </c>
      <c r="CK12" s="180"/>
      <c r="CL12" s="180"/>
      <c r="CM12" s="180"/>
      <c r="CN12" s="180"/>
      <c r="CO12" s="180"/>
      <c r="CP12" s="180"/>
      <c r="CQ12" s="180"/>
      <c r="CR12" s="180"/>
      <c r="CS12" s="180"/>
      <c r="CT12" s="180"/>
      <c r="CU12" s="185"/>
      <c r="CV12" s="185"/>
      <c r="CW12" s="185"/>
    </row>
    <row r="13" spans="1:101" ht="12">
      <c r="A13" s="77" t="s">
        <v>27</v>
      </c>
      <c r="B13" s="70" t="s">
        <v>103</v>
      </c>
      <c r="C13" s="25" t="s">
        <v>91</v>
      </c>
      <c r="D13" s="43" t="s">
        <v>92</v>
      </c>
      <c r="E13" s="83">
        <v>1734660.675</v>
      </c>
      <c r="F13" s="156">
        <v>1841446.5288226581</v>
      </c>
      <c r="G13" s="183">
        <v>303728.93091309874</v>
      </c>
      <c r="H13" s="183">
        <v>74914.29870526839</v>
      </c>
      <c r="I13" s="183">
        <v>51772.91241217524</v>
      </c>
      <c r="J13" s="183">
        <v>339153.74058721773</v>
      </c>
      <c r="K13" s="183">
        <v>72564.40595198519</v>
      </c>
      <c r="L13" s="183">
        <v>22452.17850859667</v>
      </c>
      <c r="M13" s="183">
        <v>24797.3667718833</v>
      </c>
      <c r="N13" s="183">
        <v>318592.7670572394</v>
      </c>
      <c r="O13" s="183">
        <v>26394.54112571642</v>
      </c>
      <c r="P13" s="183">
        <v>72632.62105693534</v>
      </c>
      <c r="Q13" s="183">
        <v>437.51756968035414</v>
      </c>
      <c r="R13" s="183">
        <v>11730.645806429711</v>
      </c>
      <c r="S13" s="183">
        <v>14132.287949675096</v>
      </c>
      <c r="T13" s="183">
        <v>6901.486824957844</v>
      </c>
      <c r="U13" s="183">
        <v>36311.60603847111</v>
      </c>
      <c r="V13" s="183">
        <v>2107.6115184602004</v>
      </c>
      <c r="W13" s="183">
        <v>12702.12299071996</v>
      </c>
      <c r="X13" s="183">
        <v>14056.545660730433</v>
      </c>
      <c r="Y13" s="183">
        <v>12417.5013459279</v>
      </c>
      <c r="Z13" s="183">
        <v>12238.73072605851</v>
      </c>
      <c r="AA13" s="183">
        <v>65154.83420739854</v>
      </c>
      <c r="AB13" s="183">
        <v>110856.60227900931</v>
      </c>
      <c r="AC13" s="183">
        <v>4542.185091681526</v>
      </c>
      <c r="AD13" s="82">
        <f>SUM(G13:AC13)</f>
        <v>1610593.4410993168</v>
      </c>
      <c r="AE13" s="183">
        <v>4725.660201547481</v>
      </c>
      <c r="AF13" s="184">
        <v>1030.2833092472856</v>
      </c>
      <c r="AG13" s="183">
        <v>2874.443387899961</v>
      </c>
      <c r="AH13" s="183">
        <v>3624.8095423517516</v>
      </c>
      <c r="AI13" s="183">
        <v>632.7539045377165</v>
      </c>
      <c r="AJ13" s="183">
        <v>4568.059786662622</v>
      </c>
      <c r="AK13" s="183">
        <v>3650.107937308269</v>
      </c>
      <c r="AL13" s="183">
        <v>449.27879467176155</v>
      </c>
      <c r="AM13" s="183">
        <v>3542.4809674118997</v>
      </c>
      <c r="AN13" s="183">
        <v>7227.319802119794</v>
      </c>
      <c r="AO13" s="183">
        <v>2628.116291679925</v>
      </c>
      <c r="AP13" s="183">
        <v>6570.290729199813</v>
      </c>
      <c r="AQ13" s="183">
        <v>0</v>
      </c>
      <c r="AR13" s="183">
        <v>3775.3532222417653</v>
      </c>
      <c r="AS13" s="183">
        <v>1557.1861888623357</v>
      </c>
      <c r="AT13" s="183">
        <v>997.351879271345</v>
      </c>
      <c r="AU13" s="183">
        <v>11081.426186904024</v>
      </c>
      <c r="AV13" s="183">
        <v>7778.874209316834</v>
      </c>
      <c r="AW13" s="183">
        <v>804.4677894122641</v>
      </c>
      <c r="AX13" s="183">
        <v>4977.350416363599</v>
      </c>
      <c r="AY13" s="183">
        <v>0</v>
      </c>
      <c r="AZ13" s="183">
        <v>1886.5004886217419</v>
      </c>
      <c r="BA13" s="183">
        <v>1298.4392390513735</v>
      </c>
      <c r="BB13" s="183">
        <v>124.66898490891812</v>
      </c>
      <c r="BC13" s="183">
        <v>5327.834921107538</v>
      </c>
      <c r="BD13" s="183">
        <v>3464.8568824686113</v>
      </c>
      <c r="BE13" s="183">
        <v>152.8959248882958</v>
      </c>
      <c r="BF13" s="183">
        <v>0</v>
      </c>
      <c r="BG13" s="183">
        <v>2074.68008848426</v>
      </c>
      <c r="BH13" s="183">
        <v>35.28367497422211</v>
      </c>
      <c r="BI13" s="183">
        <v>446.92654967348005</v>
      </c>
      <c r="BJ13" s="183">
        <v>1507.7890438984248</v>
      </c>
      <c r="BK13" s="183">
        <v>1490.3824309111428</v>
      </c>
      <c r="BL13" s="183">
        <v>4958.532456377347</v>
      </c>
      <c r="BM13" s="183">
        <v>8399.866888863144</v>
      </c>
      <c r="BN13" s="183">
        <v>4906.783066415154</v>
      </c>
      <c r="BO13" s="183">
        <v>15.28959248882958</v>
      </c>
      <c r="BP13" s="183">
        <v>1561.8906788588988</v>
      </c>
      <c r="BQ13" s="183">
        <v>148.19143489173285</v>
      </c>
      <c r="BR13" s="183">
        <v>8463.377503816744</v>
      </c>
      <c r="BS13" s="183">
        <v>286.9738897903398</v>
      </c>
      <c r="BT13" s="183">
        <v>69532.36214920037</v>
      </c>
      <c r="BU13" s="183">
        <v>541.016349604739</v>
      </c>
      <c r="BV13" s="183">
        <v>3725.9560772778545</v>
      </c>
      <c r="BW13" s="183">
        <v>3072.0319677556054</v>
      </c>
      <c r="BX13" s="183">
        <v>3888.260982159276</v>
      </c>
      <c r="BY13" s="183">
        <v>0</v>
      </c>
      <c r="BZ13" s="183">
        <v>338.7232797525323</v>
      </c>
      <c r="CA13" s="183">
        <v>4569.235909161764</v>
      </c>
      <c r="CB13" s="183">
        <v>915.0233043314934</v>
      </c>
      <c r="CC13" s="183">
        <v>637.4583945342795</v>
      </c>
      <c r="CD13" s="183">
        <v>660.9808445170942</v>
      </c>
      <c r="CE13" s="183">
        <v>2246.3939733588077</v>
      </c>
      <c r="CF13" s="183">
        <v>2756.2313155113256</v>
      </c>
      <c r="CG13" s="183">
        <v>633.9300270368573</v>
      </c>
      <c r="CH13" s="183">
        <v>3481.3225974565817</v>
      </c>
      <c r="CI13" s="183">
        <v>1646.5714987970316</v>
      </c>
      <c r="CJ13" s="193">
        <v>13160.810765384847</v>
      </c>
      <c r="CK13" s="180"/>
      <c r="CL13" s="180"/>
      <c r="CM13" s="180"/>
      <c r="CN13" s="180"/>
      <c r="CO13" s="180"/>
      <c r="CP13" s="180"/>
      <c r="CQ13" s="180"/>
      <c r="CR13" s="180"/>
      <c r="CS13" s="180"/>
      <c r="CT13" s="180"/>
      <c r="CU13" s="185"/>
      <c r="CV13" s="185"/>
      <c r="CW13" s="185"/>
    </row>
    <row r="14" spans="1:101" ht="12">
      <c r="A14" s="79" t="s">
        <v>28</v>
      </c>
      <c r="B14" s="22" t="s">
        <v>110</v>
      </c>
      <c r="C14" s="25" t="s">
        <v>111</v>
      </c>
      <c r="D14" s="22" t="s">
        <v>112</v>
      </c>
      <c r="E14" s="83">
        <v>179956</v>
      </c>
      <c r="F14" s="84">
        <v>196267.6960747078</v>
      </c>
      <c r="G14" s="96">
        <v>38703.10184361269</v>
      </c>
      <c r="H14" s="96">
        <v>8853.535493152434</v>
      </c>
      <c r="I14" s="96">
        <v>6762.872472906426</v>
      </c>
      <c r="J14" s="96">
        <v>29249.59773558777</v>
      </c>
      <c r="K14" s="96">
        <v>12304.892883970488</v>
      </c>
      <c r="L14" s="96">
        <v>3781.4836621593686</v>
      </c>
      <c r="M14" s="96">
        <v>2522.9028835922827</v>
      </c>
      <c r="N14" s="96">
        <v>47146.54258975728</v>
      </c>
      <c r="O14" s="96">
        <v>3456.6886225291532</v>
      </c>
      <c r="P14" s="96">
        <v>9069.655424825572</v>
      </c>
      <c r="Q14" s="96">
        <v>0</v>
      </c>
      <c r="R14" s="96">
        <v>1698.6124421065076</v>
      </c>
      <c r="S14" s="96">
        <v>984.2273928188358</v>
      </c>
      <c r="T14" s="96">
        <v>1012.9340251093853</v>
      </c>
      <c r="U14" s="96">
        <v>3276.6570285927082</v>
      </c>
      <c r="V14" s="96">
        <v>262.4606380850229</v>
      </c>
      <c r="W14" s="96">
        <v>2376.909153657489</v>
      </c>
      <c r="X14" s="96">
        <v>1125.751090011244</v>
      </c>
      <c r="Y14" s="96">
        <v>2027.5084292068016</v>
      </c>
      <c r="Z14" s="96">
        <v>576.1831195460269</v>
      </c>
      <c r="AA14" s="96">
        <v>4757.509160038048</v>
      </c>
      <c r="AB14" s="96">
        <v>6753.030198978237</v>
      </c>
      <c r="AC14" s="96">
        <v>1458.2969203599087</v>
      </c>
      <c r="AD14" s="83">
        <f t="shared" si="0"/>
        <v>188161.35321060373</v>
      </c>
      <c r="AE14" s="96">
        <v>369.0852723070634</v>
      </c>
      <c r="AF14" s="96">
        <v>205.04737350392412</v>
      </c>
      <c r="AG14" s="96">
        <v>540.0947818093362</v>
      </c>
      <c r="AH14" s="96">
        <v>1086.7510795707979</v>
      </c>
      <c r="AI14" s="96">
        <v>20.504737350392414</v>
      </c>
      <c r="AJ14" s="96">
        <v>0</v>
      </c>
      <c r="AK14" s="96">
        <v>389.5900096574559</v>
      </c>
      <c r="AL14" s="96">
        <v>102.52368675196206</v>
      </c>
      <c r="AM14" s="96">
        <v>319.87390266612164</v>
      </c>
      <c r="AN14" s="96">
        <v>2232.063689014317</v>
      </c>
      <c r="AO14" s="96">
        <v>811.6595232779334</v>
      </c>
      <c r="AP14" s="96">
        <v>2029.148808194833</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0</v>
      </c>
      <c r="BI14" s="96">
        <v>0</v>
      </c>
      <c r="BJ14" s="96">
        <v>0</v>
      </c>
      <c r="BK14" s="96">
        <v>0</v>
      </c>
      <c r="BL14" s="96">
        <v>0</v>
      </c>
      <c r="BM14" s="96">
        <v>0</v>
      </c>
      <c r="BN14" s="96">
        <v>0</v>
      </c>
      <c r="BO14" s="96">
        <v>0</v>
      </c>
      <c r="BP14" s="96">
        <v>0</v>
      </c>
      <c r="BQ14" s="96">
        <v>0</v>
      </c>
      <c r="BR14" s="96">
        <v>0</v>
      </c>
      <c r="BS14" s="96">
        <v>0</v>
      </c>
      <c r="BT14" s="96">
        <v>0</v>
      </c>
      <c r="BU14" s="96">
        <v>0</v>
      </c>
      <c r="BV14" s="96">
        <v>0</v>
      </c>
      <c r="BW14" s="96">
        <v>0</v>
      </c>
      <c r="BX14" s="96">
        <v>0</v>
      </c>
      <c r="BY14" s="96">
        <v>0</v>
      </c>
      <c r="BZ14" s="96">
        <v>0</v>
      </c>
      <c r="CA14" s="96">
        <v>0</v>
      </c>
      <c r="CB14" s="96">
        <v>0</v>
      </c>
      <c r="CC14" s="96">
        <v>0</v>
      </c>
      <c r="CD14" s="96">
        <v>0</v>
      </c>
      <c r="CE14" s="96">
        <v>0</v>
      </c>
      <c r="CF14" s="96">
        <v>0</v>
      </c>
      <c r="CG14" s="96">
        <v>0</v>
      </c>
      <c r="CH14" s="96">
        <v>0</v>
      </c>
      <c r="CI14" s="96">
        <v>0</v>
      </c>
      <c r="CJ14" s="194">
        <v>0</v>
      </c>
      <c r="CK14" s="180"/>
      <c r="CL14" s="180"/>
      <c r="CM14" s="180"/>
      <c r="CN14" s="180"/>
      <c r="CO14" s="180"/>
      <c r="CP14" s="180"/>
      <c r="CQ14" s="180"/>
      <c r="CR14" s="180"/>
      <c r="CS14" s="180"/>
      <c r="CT14" s="180"/>
      <c r="CU14" s="185"/>
      <c r="CV14" s="185"/>
      <c r="CW14" s="185"/>
    </row>
    <row r="15" spans="1:101" ht="12">
      <c r="A15" s="79" t="s">
        <v>29</v>
      </c>
      <c r="B15" s="22" t="s">
        <v>113</v>
      </c>
      <c r="C15" s="25" t="s">
        <v>91</v>
      </c>
      <c r="D15" s="22" t="s">
        <v>92</v>
      </c>
      <c r="E15" s="83">
        <v>1111887.0625</v>
      </c>
      <c r="F15" s="84">
        <v>1161629.9535668942</v>
      </c>
      <c r="G15" s="96">
        <v>191599.71163489806</v>
      </c>
      <c r="H15" s="96">
        <v>47257.78998434232</v>
      </c>
      <c r="I15" s="96">
        <v>32659.631925250393</v>
      </c>
      <c r="J15" s="96">
        <v>213946.55655967185</v>
      </c>
      <c r="K15" s="96">
        <v>45775.4195939141</v>
      </c>
      <c r="L15" s="96">
        <v>14163.388765402771</v>
      </c>
      <c r="M15" s="96">
        <v>15642.791447341646</v>
      </c>
      <c r="N15" s="96">
        <v>200976.1866069861</v>
      </c>
      <c r="O15" s="96">
        <v>16650.32847947454</v>
      </c>
      <c r="P15" s="96">
        <v>45818.45136700961</v>
      </c>
      <c r="Q15" s="96">
        <v>275.9968895091583</v>
      </c>
      <c r="R15" s="96">
        <v>7399.981118183721</v>
      </c>
      <c r="S15" s="96">
        <v>8914.996301994746</v>
      </c>
      <c r="T15" s="96">
        <v>4353.62835387027</v>
      </c>
      <c r="U15" s="96">
        <v>22906.257975015462</v>
      </c>
      <c r="V15" s="96">
        <v>1329.5334032269127</v>
      </c>
      <c r="W15" s="96">
        <v>8012.812921233627</v>
      </c>
      <c r="X15" s="96">
        <v>8867.21619531628</v>
      </c>
      <c r="Y15" s="96">
        <v>7833.266557628206</v>
      </c>
      <c r="Z15" s="96">
        <v>7720.493635033067</v>
      </c>
      <c r="AA15" s="96">
        <v>41101.27872319448</v>
      </c>
      <c r="AB15" s="96">
        <v>69931.08284294415</v>
      </c>
      <c r="AC15" s="96">
        <v>2865.322546463358</v>
      </c>
      <c r="AD15" s="83">
        <f t="shared" si="0"/>
        <v>1016002.1238279047</v>
      </c>
      <c r="AE15" s="96">
        <v>2981.063177547844</v>
      </c>
      <c r="AF15" s="96">
        <v>649.9281591667275</v>
      </c>
      <c r="AG15" s="96">
        <v>1813.2698869902763</v>
      </c>
      <c r="AH15" s="96">
        <v>2286.6193910409297</v>
      </c>
      <c r="AI15" s="96">
        <v>399.15679181700847</v>
      </c>
      <c r="AJ15" s="96">
        <v>2881.64494315476</v>
      </c>
      <c r="AK15" s="96">
        <v>2302.5782434423863</v>
      </c>
      <c r="AL15" s="96">
        <v>283.4161607325227</v>
      </c>
      <c r="AM15" s="96">
        <v>2234.684492477378</v>
      </c>
      <c r="AN15" s="96">
        <v>4559.1718438423595</v>
      </c>
      <c r="AO15" s="96">
        <v>1657.8806704881308</v>
      </c>
      <c r="AP15" s="96">
        <v>4144.7016762203275</v>
      </c>
      <c r="AQ15" s="96">
        <v>0</v>
      </c>
      <c r="AR15" s="96">
        <v>2381.5860626999947</v>
      </c>
      <c r="AS15" s="96">
        <v>982.3115099734557</v>
      </c>
      <c r="AT15" s="96">
        <v>629.154199741307</v>
      </c>
      <c r="AU15" s="96">
        <v>6990.437346654003</v>
      </c>
      <c r="AV15" s="96">
        <v>4907.10598713326</v>
      </c>
      <c r="AW15" s="96">
        <v>507.47815167812973</v>
      </c>
      <c r="AX15" s="96">
        <v>3139.8355817278434</v>
      </c>
      <c r="AY15" s="96">
        <v>0</v>
      </c>
      <c r="AZ15" s="96">
        <v>1190.0511042276607</v>
      </c>
      <c r="BA15" s="96">
        <v>819.0875430594374</v>
      </c>
      <c r="BB15" s="96">
        <v>78.64427496766338</v>
      </c>
      <c r="BC15" s="96">
        <v>3360.9298641841046</v>
      </c>
      <c r="BD15" s="96">
        <v>2185.7173024031727</v>
      </c>
      <c r="BE15" s="96">
        <v>96.45052590373811</v>
      </c>
      <c r="BF15" s="96">
        <v>0</v>
      </c>
      <c r="BG15" s="96">
        <v>1308.7594438014926</v>
      </c>
      <c r="BH15" s="96">
        <v>22.25781367009341</v>
      </c>
      <c r="BI15" s="96">
        <v>281.93230648784987</v>
      </c>
      <c r="BJ15" s="96">
        <v>951.150570835325</v>
      </c>
      <c r="BK15" s="96">
        <v>940.1700494247461</v>
      </c>
      <c r="BL15" s="96">
        <v>3127.9647477704607</v>
      </c>
      <c r="BM15" s="96">
        <v>5298.843507726904</v>
      </c>
      <c r="BN15" s="96">
        <v>3095.3199543876563</v>
      </c>
      <c r="BO15" s="96">
        <v>9.64505259037381</v>
      </c>
      <c r="BP15" s="96">
        <v>985.2792184628015</v>
      </c>
      <c r="BQ15" s="96">
        <v>93.48281741439231</v>
      </c>
      <c r="BR15" s="96">
        <v>5338.9075723330725</v>
      </c>
      <c r="BS15" s="96">
        <v>181.03021785009304</v>
      </c>
      <c r="BT15" s="96">
        <v>43862.731472530744</v>
      </c>
      <c r="BU15" s="96">
        <v>341.2864762747656</v>
      </c>
      <c r="BV15" s="96">
        <v>2350.425123561864</v>
      </c>
      <c r="BW15" s="96">
        <v>1937.9136435427995</v>
      </c>
      <c r="BX15" s="96">
        <v>2452.8110664442934</v>
      </c>
      <c r="BY15" s="96">
        <v>0</v>
      </c>
      <c r="BZ15" s="96">
        <v>213.67501123289674</v>
      </c>
      <c r="CA15" s="96">
        <v>2882.3868702770965</v>
      </c>
      <c r="CB15" s="96">
        <v>577.2193011777557</v>
      </c>
      <c r="CC15" s="96">
        <v>402.1245003063542</v>
      </c>
      <c r="CD15" s="96">
        <v>416.9630427530832</v>
      </c>
      <c r="CE15" s="96">
        <v>1417.0808036626136</v>
      </c>
      <c r="CF15" s="96">
        <v>1738.69879192424</v>
      </c>
      <c r="CG15" s="96">
        <v>399.8987189393449</v>
      </c>
      <c r="CH15" s="96">
        <v>2196.104282115883</v>
      </c>
      <c r="CI15" s="96">
        <v>1038.6979712710256</v>
      </c>
      <c r="CJ15" s="194">
        <v>8302.164498944841</v>
      </c>
      <c r="CK15" s="180"/>
      <c r="CL15" s="180"/>
      <c r="CM15" s="180"/>
      <c r="CN15" s="180"/>
      <c r="CO15" s="180"/>
      <c r="CP15" s="180"/>
      <c r="CQ15" s="180"/>
      <c r="CR15" s="180"/>
      <c r="CS15" s="180"/>
      <c r="CT15" s="180"/>
      <c r="CU15" s="185"/>
      <c r="CV15" s="185"/>
      <c r="CW15" s="185"/>
    </row>
    <row r="16" spans="1:101" ht="12">
      <c r="A16" s="17" t="s">
        <v>212</v>
      </c>
      <c r="B16" s="22" t="s">
        <v>125</v>
      </c>
      <c r="C16" s="25" t="s">
        <v>120</v>
      </c>
      <c r="D16" s="22" t="s">
        <v>121</v>
      </c>
      <c r="E16" s="83">
        <v>2575447.8105</v>
      </c>
      <c r="F16" s="64">
        <v>2965051.73679612</v>
      </c>
      <c r="G16" s="96">
        <v>218830.70810337405</v>
      </c>
      <c r="H16" s="96">
        <v>330574.0484114799</v>
      </c>
      <c r="I16" s="96">
        <v>112144.71724886778</v>
      </c>
      <c r="J16" s="96">
        <v>551331.365830511</v>
      </c>
      <c r="K16" s="96">
        <v>211525.6477815079</v>
      </c>
      <c r="L16" s="96">
        <v>46158.34818761558</v>
      </c>
      <c r="M16" s="96">
        <v>51295.973029367575</v>
      </c>
      <c r="N16" s="96">
        <v>1223958.8431592605</v>
      </c>
      <c r="O16" s="96">
        <v>106364.88930189678</v>
      </c>
      <c r="P16" s="96">
        <v>38532.18631313996</v>
      </c>
      <c r="Q16" s="96">
        <v>0</v>
      </c>
      <c r="R16" s="96">
        <v>16536.729959389235</v>
      </c>
      <c r="S16" s="96">
        <v>0</v>
      </c>
      <c r="T16" s="96">
        <v>11800.482058399113</v>
      </c>
      <c r="U16" s="96">
        <v>0</v>
      </c>
      <c r="V16" s="96">
        <v>0</v>
      </c>
      <c r="W16" s="96">
        <v>22717.934847122102</v>
      </c>
      <c r="X16" s="96">
        <v>0</v>
      </c>
      <c r="Y16" s="96">
        <v>23279.862564188727</v>
      </c>
      <c r="Z16" s="96">
        <v>0</v>
      </c>
      <c r="AA16" s="96">
        <v>0</v>
      </c>
      <c r="AB16" s="96">
        <v>0</v>
      </c>
      <c r="AC16" s="96">
        <v>0</v>
      </c>
      <c r="AD16" s="83">
        <f t="shared" si="0"/>
        <v>2965051.7367961197</v>
      </c>
      <c r="AE16" s="96">
        <v>0</v>
      </c>
      <c r="AF16" s="18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c r="BR16" s="96">
        <v>0</v>
      </c>
      <c r="BS16" s="96">
        <v>0</v>
      </c>
      <c r="BT16" s="96">
        <v>0</v>
      </c>
      <c r="BU16" s="96">
        <v>0</v>
      </c>
      <c r="BV16" s="96">
        <v>0</v>
      </c>
      <c r="BW16" s="96">
        <v>0</v>
      </c>
      <c r="BX16" s="96">
        <v>0</v>
      </c>
      <c r="BY16" s="96">
        <v>0</v>
      </c>
      <c r="BZ16" s="96">
        <v>0</v>
      </c>
      <c r="CA16" s="96">
        <v>0</v>
      </c>
      <c r="CB16" s="96">
        <v>0</v>
      </c>
      <c r="CC16" s="96">
        <v>0</v>
      </c>
      <c r="CD16" s="96">
        <v>0</v>
      </c>
      <c r="CE16" s="96">
        <v>0</v>
      </c>
      <c r="CF16" s="96">
        <v>0</v>
      </c>
      <c r="CG16" s="96">
        <v>0</v>
      </c>
      <c r="CH16" s="96">
        <v>0</v>
      </c>
      <c r="CI16" s="96">
        <v>0</v>
      </c>
      <c r="CJ16" s="194">
        <v>0</v>
      </c>
      <c r="CK16" s="180"/>
      <c r="CL16" s="180"/>
      <c r="CM16" s="180"/>
      <c r="CN16" s="180"/>
      <c r="CO16" s="180"/>
      <c r="CP16" s="180"/>
      <c r="CQ16" s="180"/>
      <c r="CR16" s="180"/>
      <c r="CS16" s="180"/>
      <c r="CT16" s="180"/>
      <c r="CU16" s="185"/>
      <c r="CV16" s="185"/>
      <c r="CW16" s="185"/>
    </row>
    <row r="17" spans="1:101" ht="12">
      <c r="A17" s="17" t="s">
        <v>213</v>
      </c>
      <c r="B17" s="22" t="s">
        <v>126</v>
      </c>
      <c r="C17" s="25" t="s">
        <v>127</v>
      </c>
      <c r="D17" s="22" t="s">
        <v>128</v>
      </c>
      <c r="E17" s="83">
        <v>936527.022</v>
      </c>
      <c r="F17" s="84">
        <v>1078201.177016771</v>
      </c>
      <c r="G17" s="96">
        <v>98577.57928088465</v>
      </c>
      <c r="H17" s="96">
        <v>86971.24164786852</v>
      </c>
      <c r="I17" s="96">
        <v>67427.25359556732</v>
      </c>
      <c r="J17" s="96">
        <v>221298.2315416736</v>
      </c>
      <c r="K17" s="96">
        <v>94063.27914245495</v>
      </c>
      <c r="L17" s="96">
        <v>13464.831702057</v>
      </c>
      <c r="M17" s="96">
        <v>47570.39185064089</v>
      </c>
      <c r="N17" s="96">
        <v>293186.9664311923</v>
      </c>
      <c r="O17" s="96">
        <v>22847.03728841808</v>
      </c>
      <c r="P17" s="96">
        <v>52544.608107012544</v>
      </c>
      <c r="Q17" s="96">
        <v>0</v>
      </c>
      <c r="R17" s="96">
        <v>1261.7361782689275</v>
      </c>
      <c r="S17" s="96">
        <v>1190.3171493103089</v>
      </c>
      <c r="T17" s="96">
        <v>12561.807732965583</v>
      </c>
      <c r="U17" s="96">
        <v>0</v>
      </c>
      <c r="V17" s="96">
        <v>0</v>
      </c>
      <c r="W17" s="96">
        <v>20719.145551679212</v>
      </c>
      <c r="X17" s="96">
        <v>0</v>
      </c>
      <c r="Y17" s="96">
        <v>21210.340033281227</v>
      </c>
      <c r="Z17" s="96">
        <v>0</v>
      </c>
      <c r="AA17" s="96">
        <v>23136.789589719127</v>
      </c>
      <c r="AB17" s="96">
        <v>0</v>
      </c>
      <c r="AC17" s="96">
        <v>0</v>
      </c>
      <c r="AD17" s="83">
        <f t="shared" si="0"/>
        <v>1078031.556822994</v>
      </c>
      <c r="AE17" s="96">
        <v>0</v>
      </c>
      <c r="AF17" s="18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169.62019377671902</v>
      </c>
      <c r="BA17" s="96">
        <v>0</v>
      </c>
      <c r="BB17" s="96">
        <v>0</v>
      </c>
      <c r="BC17" s="96">
        <v>0</v>
      </c>
      <c r="BD17" s="96">
        <v>0</v>
      </c>
      <c r="BE17" s="96">
        <v>0</v>
      </c>
      <c r="BF17" s="96">
        <v>0</v>
      </c>
      <c r="BG17" s="96">
        <v>0</v>
      </c>
      <c r="BH17" s="96">
        <v>0</v>
      </c>
      <c r="BI17" s="96">
        <v>0</v>
      </c>
      <c r="BJ17" s="96">
        <v>0</v>
      </c>
      <c r="BK17" s="96">
        <v>0</v>
      </c>
      <c r="BL17" s="96">
        <v>0</v>
      </c>
      <c r="BM17" s="96">
        <v>0</v>
      </c>
      <c r="BN17" s="96">
        <v>0</v>
      </c>
      <c r="BO17" s="96">
        <v>0</v>
      </c>
      <c r="BP17" s="96">
        <v>0</v>
      </c>
      <c r="BQ17" s="96">
        <v>0</v>
      </c>
      <c r="BR17" s="96">
        <v>0</v>
      </c>
      <c r="BS17" s="96">
        <v>0</v>
      </c>
      <c r="BT17" s="96">
        <v>0</v>
      </c>
      <c r="BU17" s="96">
        <v>0</v>
      </c>
      <c r="BV17" s="96">
        <v>0</v>
      </c>
      <c r="BW17" s="96">
        <v>0</v>
      </c>
      <c r="BX17" s="96">
        <v>0</v>
      </c>
      <c r="BY17" s="96">
        <v>0</v>
      </c>
      <c r="BZ17" s="96">
        <v>0</v>
      </c>
      <c r="CA17" s="96">
        <v>0</v>
      </c>
      <c r="CB17" s="96">
        <v>0</v>
      </c>
      <c r="CC17" s="96">
        <v>0</v>
      </c>
      <c r="CD17" s="96">
        <v>0</v>
      </c>
      <c r="CE17" s="96">
        <v>0</v>
      </c>
      <c r="CF17" s="96">
        <v>0</v>
      </c>
      <c r="CG17" s="96">
        <v>0</v>
      </c>
      <c r="CH17" s="96">
        <v>0</v>
      </c>
      <c r="CI17" s="96">
        <v>0</v>
      </c>
      <c r="CJ17" s="194">
        <v>0</v>
      </c>
      <c r="CK17" s="180"/>
      <c r="CL17" s="180"/>
      <c r="CM17" s="180"/>
      <c r="CN17" s="180"/>
      <c r="CO17" s="180"/>
      <c r="CP17" s="180"/>
      <c r="CQ17" s="180"/>
      <c r="CR17" s="180"/>
      <c r="CS17" s="180"/>
      <c r="CT17" s="180"/>
      <c r="CU17" s="185"/>
      <c r="CV17" s="185"/>
      <c r="CW17" s="185"/>
    </row>
    <row r="18" spans="1:101" ht="12">
      <c r="A18" s="17" t="s">
        <v>214</v>
      </c>
      <c r="B18" s="22" t="s">
        <v>129</v>
      </c>
      <c r="C18" s="25" t="s">
        <v>130</v>
      </c>
      <c r="D18" s="22" t="s">
        <v>131</v>
      </c>
      <c r="E18" s="83">
        <v>2341315.555</v>
      </c>
      <c r="F18" s="64">
        <v>2695500.9425419285</v>
      </c>
      <c r="G18" s="96">
        <v>343901.8852799433</v>
      </c>
      <c r="H18" s="96">
        <v>194591.91220800456</v>
      </c>
      <c r="I18" s="96">
        <v>86378.08025257713</v>
      </c>
      <c r="J18" s="96">
        <v>399176.69390022673</v>
      </c>
      <c r="K18" s="96">
        <v>161838.84476792775</v>
      </c>
      <c r="L18" s="96">
        <v>40846.185688581696</v>
      </c>
      <c r="M18" s="96">
        <v>38095.42522120623</v>
      </c>
      <c r="N18" s="96">
        <v>783219.6856300872</v>
      </c>
      <c r="O18" s="96">
        <v>67077.37228922031</v>
      </c>
      <c r="P18" s="96">
        <v>76634.05413296916</v>
      </c>
      <c r="Q18" s="96">
        <v>855.4508147606439</v>
      </c>
      <c r="R18" s="96">
        <v>17222.171996256664</v>
      </c>
      <c r="S18" s="96">
        <v>6376.996982761163</v>
      </c>
      <c r="T18" s="96">
        <v>10687.869012819052</v>
      </c>
      <c r="U18" s="96">
        <v>19266.307713527447</v>
      </c>
      <c r="V18" s="96">
        <v>1306.5066989071652</v>
      </c>
      <c r="W18" s="96">
        <v>20663.288156085408</v>
      </c>
      <c r="X18" s="96">
        <v>10900.154281680125</v>
      </c>
      <c r="Y18" s="96">
        <v>19484.663146797895</v>
      </c>
      <c r="Z18" s="96">
        <v>4362.799155279284</v>
      </c>
      <c r="AA18" s="96">
        <v>51507.47123929724</v>
      </c>
      <c r="AB18" s="96">
        <v>34446.67126273451</v>
      </c>
      <c r="AC18" s="96">
        <v>6308.560917580312</v>
      </c>
      <c r="AD18" s="83">
        <f t="shared" si="0"/>
        <v>2395149.050749231</v>
      </c>
      <c r="AE18" s="96">
        <v>3344.035003155244</v>
      </c>
      <c r="AF18" s="186">
        <v>1244.2920941973</v>
      </c>
      <c r="AG18" s="96">
        <v>2639.4546048160228</v>
      </c>
      <c r="AH18" s="96">
        <v>5159.146095565556</v>
      </c>
      <c r="AI18" s="96">
        <v>272.1888956056594</v>
      </c>
      <c r="AJ18" s="96">
        <v>0</v>
      </c>
      <c r="AK18" s="96">
        <v>2877.4254678312564</v>
      </c>
      <c r="AL18" s="96">
        <v>699.9143029859814</v>
      </c>
      <c r="AM18" s="96">
        <v>1368.7213036170303</v>
      </c>
      <c r="AN18" s="96">
        <v>14613.837358719033</v>
      </c>
      <c r="AO18" s="96">
        <v>5314.122675897829</v>
      </c>
      <c r="AP18" s="96">
        <v>13285.306689744573</v>
      </c>
      <c r="AQ18" s="96">
        <v>0</v>
      </c>
      <c r="AR18" s="96">
        <v>1057.6482800677052</v>
      </c>
      <c r="AS18" s="96">
        <v>311.073023549325</v>
      </c>
      <c r="AT18" s="96">
        <v>311.073023549325</v>
      </c>
      <c r="AU18" s="96">
        <v>12015.19553459268</v>
      </c>
      <c r="AV18" s="96">
        <v>4984.945202377933</v>
      </c>
      <c r="AW18" s="96">
        <v>244.19232348622018</v>
      </c>
      <c r="AX18" s="96">
        <v>1477.596861859294</v>
      </c>
      <c r="AY18" s="96">
        <v>0</v>
      </c>
      <c r="AZ18" s="96">
        <v>466.60953532398753</v>
      </c>
      <c r="BA18" s="96">
        <v>622.14604709865</v>
      </c>
      <c r="BB18" s="96">
        <v>155.5365117746625</v>
      </c>
      <c r="BC18" s="96">
        <v>466.60953532398753</v>
      </c>
      <c r="BD18" s="96">
        <v>0</v>
      </c>
      <c r="BE18" s="96">
        <v>0</v>
      </c>
      <c r="BF18" s="96">
        <v>0</v>
      </c>
      <c r="BG18" s="96">
        <v>1088.7555824226376</v>
      </c>
      <c r="BH18" s="96">
        <v>0</v>
      </c>
      <c r="BI18" s="96">
        <v>0</v>
      </c>
      <c r="BJ18" s="96">
        <v>0</v>
      </c>
      <c r="BK18" s="96">
        <v>0</v>
      </c>
      <c r="BL18" s="96">
        <v>466.60953532398753</v>
      </c>
      <c r="BM18" s="96">
        <v>2600.570476872357</v>
      </c>
      <c r="BN18" s="96">
        <v>1983.090525126947</v>
      </c>
      <c r="BO18" s="96">
        <v>0</v>
      </c>
      <c r="BP18" s="96">
        <v>16175.797224564902</v>
      </c>
      <c r="BQ18" s="96">
        <v>155.5365117746625</v>
      </c>
      <c r="BR18" s="96">
        <v>466.60953532398753</v>
      </c>
      <c r="BS18" s="96">
        <v>155.5365117746625</v>
      </c>
      <c r="BT18" s="96">
        <v>174026.6922944344</v>
      </c>
      <c r="BU18" s="96">
        <v>0</v>
      </c>
      <c r="BV18" s="96">
        <v>1990.8673507156805</v>
      </c>
      <c r="BW18" s="96">
        <v>1866.4381412959501</v>
      </c>
      <c r="BX18" s="96">
        <v>933.2190706479751</v>
      </c>
      <c r="BY18" s="96">
        <v>0</v>
      </c>
      <c r="BZ18" s="96">
        <v>155.5365117746625</v>
      </c>
      <c r="CA18" s="96">
        <v>2955.193723718588</v>
      </c>
      <c r="CB18" s="96">
        <v>622.14604709865</v>
      </c>
      <c r="CC18" s="96">
        <v>18989.45272256855</v>
      </c>
      <c r="CD18" s="96">
        <v>2788.769656119699</v>
      </c>
      <c r="CE18" s="96">
        <v>0</v>
      </c>
      <c r="CF18" s="96">
        <v>0</v>
      </c>
      <c r="CG18" s="96">
        <v>0</v>
      </c>
      <c r="CH18" s="96">
        <v>0</v>
      </c>
      <c r="CI18" s="96">
        <v>0</v>
      </c>
      <c r="CJ18" s="194">
        <v>0</v>
      </c>
      <c r="CK18" s="180"/>
      <c r="CL18" s="180"/>
      <c r="CM18" s="180"/>
      <c r="CN18" s="180"/>
      <c r="CO18" s="180"/>
      <c r="CP18" s="180"/>
      <c r="CQ18" s="180"/>
      <c r="CR18" s="180"/>
      <c r="CS18" s="180"/>
      <c r="CT18" s="180"/>
      <c r="CU18" s="185"/>
      <c r="CV18" s="185"/>
      <c r="CW18" s="185"/>
    </row>
    <row r="19" spans="1:101" ht="12">
      <c r="A19" s="79" t="s">
        <v>253</v>
      </c>
      <c r="B19" s="22" t="s">
        <v>254</v>
      </c>
      <c r="C19" s="25" t="s">
        <v>120</v>
      </c>
      <c r="D19" s="22" t="s">
        <v>121</v>
      </c>
      <c r="E19" s="83">
        <v>0</v>
      </c>
      <c r="F19" s="84">
        <v>4854.1805631304005</v>
      </c>
      <c r="G19" s="96">
        <v>358.2547166746121</v>
      </c>
      <c r="H19" s="96">
        <v>541.1932954020735</v>
      </c>
      <c r="I19" s="96">
        <v>183.5956856912814</v>
      </c>
      <c r="J19" s="96">
        <v>902.6021255030213</v>
      </c>
      <c r="K19" s="96">
        <v>346.2953699330898</v>
      </c>
      <c r="L19" s="96">
        <v>75.56730083928905</v>
      </c>
      <c r="M19" s="96">
        <v>83.97826997618382</v>
      </c>
      <c r="N19" s="96">
        <v>2003.7819754724176</v>
      </c>
      <c r="O19" s="96">
        <v>174.13334541227476</v>
      </c>
      <c r="P19" s="96">
        <v>63.082268526710855</v>
      </c>
      <c r="Q19" s="96">
        <v>0</v>
      </c>
      <c r="R19" s="96">
        <v>27.072806909380077</v>
      </c>
      <c r="S19" s="96">
        <v>0</v>
      </c>
      <c r="T19" s="96">
        <v>19.3189447363052</v>
      </c>
      <c r="U19" s="96">
        <v>0</v>
      </c>
      <c r="V19" s="96">
        <v>0</v>
      </c>
      <c r="W19" s="96">
        <v>37.19225415220661</v>
      </c>
      <c r="X19" s="96">
        <v>0</v>
      </c>
      <c r="Y19" s="96">
        <v>38.11220390155448</v>
      </c>
      <c r="Z19" s="96">
        <v>0</v>
      </c>
      <c r="AA19" s="96">
        <v>0</v>
      </c>
      <c r="AB19" s="96">
        <v>0</v>
      </c>
      <c r="AC19" s="96">
        <v>0</v>
      </c>
      <c r="AD19" s="83">
        <f t="shared" si="0"/>
        <v>4854.180563130401</v>
      </c>
      <c r="AE19" s="96">
        <v>0</v>
      </c>
      <c r="AF19" s="18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0</v>
      </c>
      <c r="BH19" s="96">
        <v>0</v>
      </c>
      <c r="BI19" s="96">
        <v>0</v>
      </c>
      <c r="BJ19" s="96">
        <v>0</v>
      </c>
      <c r="BK19" s="96">
        <v>0</v>
      </c>
      <c r="BL19" s="96">
        <v>0</v>
      </c>
      <c r="BM19" s="96">
        <v>0</v>
      </c>
      <c r="BN19" s="96">
        <v>0</v>
      </c>
      <c r="BO19" s="96">
        <v>0</v>
      </c>
      <c r="BP19" s="96">
        <v>0</v>
      </c>
      <c r="BQ19" s="96">
        <v>0</v>
      </c>
      <c r="BR19" s="96">
        <v>0</v>
      </c>
      <c r="BS19" s="96">
        <v>0</v>
      </c>
      <c r="BT19" s="96">
        <v>0</v>
      </c>
      <c r="BU19" s="96">
        <v>0</v>
      </c>
      <c r="BV19" s="96">
        <v>0</v>
      </c>
      <c r="BW19" s="96">
        <v>0</v>
      </c>
      <c r="BX19" s="96">
        <v>0</v>
      </c>
      <c r="BY19" s="96">
        <v>0</v>
      </c>
      <c r="BZ19" s="96">
        <v>0</v>
      </c>
      <c r="CA19" s="96">
        <v>0</v>
      </c>
      <c r="CB19" s="96">
        <v>0</v>
      </c>
      <c r="CC19" s="96">
        <v>0</v>
      </c>
      <c r="CD19" s="96">
        <v>0</v>
      </c>
      <c r="CE19" s="96">
        <v>0</v>
      </c>
      <c r="CF19" s="96">
        <v>0</v>
      </c>
      <c r="CG19" s="96">
        <v>0</v>
      </c>
      <c r="CH19" s="96">
        <v>0</v>
      </c>
      <c r="CI19" s="96">
        <v>0</v>
      </c>
      <c r="CJ19" s="194">
        <v>0</v>
      </c>
      <c r="CK19" s="180"/>
      <c r="CL19" s="180"/>
      <c r="CM19" s="180"/>
      <c r="CN19" s="180"/>
      <c r="CO19" s="180"/>
      <c r="CP19" s="180"/>
      <c r="CQ19" s="180"/>
      <c r="CR19" s="180"/>
      <c r="CS19" s="180"/>
      <c r="CT19" s="180"/>
      <c r="CU19" s="185"/>
      <c r="CV19" s="185"/>
      <c r="CW19" s="185"/>
    </row>
    <row r="20" spans="1:101" ht="12">
      <c r="A20" s="77" t="s">
        <v>30</v>
      </c>
      <c r="B20" s="22" t="s">
        <v>114</v>
      </c>
      <c r="C20" s="25" t="s">
        <v>115</v>
      </c>
      <c r="D20" s="22" t="s">
        <v>116</v>
      </c>
      <c r="E20" s="83">
        <v>0</v>
      </c>
      <c r="F20" s="84">
        <v>95706.87025814888</v>
      </c>
      <c r="G20" s="96">
        <v>19192.47550589374</v>
      </c>
      <c r="H20" s="96">
        <v>4733.796147175204</v>
      </c>
      <c r="I20" s="96">
        <v>3271.503805555333</v>
      </c>
      <c r="J20" s="96">
        <v>21430.951076619018</v>
      </c>
      <c r="K20" s="96">
        <v>4585.307628240639</v>
      </c>
      <c r="L20" s="96">
        <v>1418.7416548853091</v>
      </c>
      <c r="M20" s="96">
        <v>1566.932899507693</v>
      </c>
      <c r="N20" s="96">
        <v>20131.713695230595</v>
      </c>
      <c r="O20" s="96">
        <v>1667.857528493248</v>
      </c>
      <c r="P20" s="96">
        <v>4589.618105767268</v>
      </c>
      <c r="Q20" s="96">
        <v>27.646511032861973</v>
      </c>
      <c r="R20" s="96">
        <v>741.2534974241003</v>
      </c>
      <c r="S20" s="96">
        <v>893.0120337926597</v>
      </c>
      <c r="T20" s="96">
        <v>436.101415969984</v>
      </c>
      <c r="U20" s="96">
        <v>2294.511778571453</v>
      </c>
      <c r="V20" s="96">
        <v>133.17889185722757</v>
      </c>
      <c r="W20" s="96">
        <v>802.640642889541</v>
      </c>
      <c r="X20" s="96">
        <v>0</v>
      </c>
      <c r="Y20" s="96">
        <v>784.6555470025717</v>
      </c>
      <c r="Z20" s="96">
        <v>0</v>
      </c>
      <c r="AA20" s="96">
        <v>0</v>
      </c>
      <c r="AB20" s="96">
        <v>7004.9718922404245</v>
      </c>
      <c r="AC20" s="96">
        <v>0</v>
      </c>
      <c r="AD20" s="83">
        <f t="shared" si="0"/>
        <v>95706.87025814888</v>
      </c>
      <c r="AE20" s="96">
        <v>0</v>
      </c>
      <c r="AF20" s="18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BN20" s="96">
        <v>0</v>
      </c>
      <c r="BO20" s="96">
        <v>0</v>
      </c>
      <c r="BP20" s="96">
        <v>0</v>
      </c>
      <c r="BQ20" s="96">
        <v>0</v>
      </c>
      <c r="BR20" s="96">
        <v>0</v>
      </c>
      <c r="BS20" s="96">
        <v>0</v>
      </c>
      <c r="BT20" s="96">
        <v>0</v>
      </c>
      <c r="BU20" s="96">
        <v>0</v>
      </c>
      <c r="BV20" s="96">
        <v>0</v>
      </c>
      <c r="BW20" s="96">
        <v>0</v>
      </c>
      <c r="BX20" s="96">
        <v>0</v>
      </c>
      <c r="BY20" s="96">
        <v>0</v>
      </c>
      <c r="BZ20" s="96">
        <v>0</v>
      </c>
      <c r="CA20" s="96">
        <v>0</v>
      </c>
      <c r="CB20" s="96">
        <v>0</v>
      </c>
      <c r="CC20" s="96">
        <v>0</v>
      </c>
      <c r="CD20" s="96">
        <v>0</v>
      </c>
      <c r="CE20" s="96">
        <v>0</v>
      </c>
      <c r="CF20" s="96">
        <v>0</v>
      </c>
      <c r="CG20" s="96">
        <v>0</v>
      </c>
      <c r="CH20" s="96">
        <v>0</v>
      </c>
      <c r="CI20" s="96">
        <v>0</v>
      </c>
      <c r="CJ20" s="194">
        <v>0</v>
      </c>
      <c r="CK20" s="180"/>
      <c r="CL20" s="180"/>
      <c r="CM20" s="180"/>
      <c r="CN20" s="180"/>
      <c r="CO20" s="180"/>
      <c r="CP20" s="180"/>
      <c r="CQ20" s="180"/>
      <c r="CR20" s="180"/>
      <c r="CS20" s="180"/>
      <c r="CT20" s="180"/>
      <c r="CU20" s="185"/>
      <c r="CV20" s="185"/>
      <c r="CW20" s="185"/>
    </row>
    <row r="21" spans="1:101" ht="12">
      <c r="A21" s="77" t="s">
        <v>31</v>
      </c>
      <c r="B21" s="22" t="s">
        <v>117</v>
      </c>
      <c r="C21" s="25" t="s">
        <v>106</v>
      </c>
      <c r="D21" s="22" t="s">
        <v>107</v>
      </c>
      <c r="E21" s="83">
        <v>379703.3625</v>
      </c>
      <c r="F21" s="84">
        <v>421997.015538958</v>
      </c>
      <c r="G21" s="96">
        <v>33751.285583956545</v>
      </c>
      <c r="H21" s="96">
        <v>48553.41890283973</v>
      </c>
      <c r="I21" s="96">
        <v>10140.520780829993</v>
      </c>
      <c r="J21" s="96">
        <v>73632.28895334018</v>
      </c>
      <c r="K21" s="96">
        <v>29044.267728974264</v>
      </c>
      <c r="L21" s="96">
        <v>7385.931553798562</v>
      </c>
      <c r="M21" s="96">
        <v>0</v>
      </c>
      <c r="N21" s="96">
        <v>199041.77431148544</v>
      </c>
      <c r="O21" s="96">
        <v>17329.695961269168</v>
      </c>
      <c r="P21" s="96">
        <v>0</v>
      </c>
      <c r="Q21" s="96">
        <v>0</v>
      </c>
      <c r="R21" s="96">
        <v>3117.8317624641472</v>
      </c>
      <c r="S21" s="96">
        <v>0</v>
      </c>
      <c r="T21" s="96">
        <v>0</v>
      </c>
      <c r="U21" s="96">
        <v>0</v>
      </c>
      <c r="V21" s="96">
        <v>0</v>
      </c>
      <c r="W21" s="96">
        <v>0</v>
      </c>
      <c r="X21" s="96">
        <v>0</v>
      </c>
      <c r="Y21" s="96">
        <v>0</v>
      </c>
      <c r="Z21" s="96">
        <v>0</v>
      </c>
      <c r="AA21" s="96">
        <v>0</v>
      </c>
      <c r="AB21" s="96">
        <v>0</v>
      </c>
      <c r="AC21" s="96">
        <v>0</v>
      </c>
      <c r="AD21" s="83">
        <f t="shared" si="0"/>
        <v>421997.01553895796</v>
      </c>
      <c r="AE21" s="96">
        <v>0</v>
      </c>
      <c r="AF21" s="18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96">
        <v>0</v>
      </c>
      <c r="BW21" s="96">
        <v>0</v>
      </c>
      <c r="BX21" s="96">
        <v>0</v>
      </c>
      <c r="BY21" s="96">
        <v>0</v>
      </c>
      <c r="BZ21" s="96">
        <v>0</v>
      </c>
      <c r="CA21" s="96">
        <v>0</v>
      </c>
      <c r="CB21" s="96">
        <v>0</v>
      </c>
      <c r="CC21" s="96">
        <v>0</v>
      </c>
      <c r="CD21" s="96">
        <v>0</v>
      </c>
      <c r="CE21" s="96">
        <v>0</v>
      </c>
      <c r="CF21" s="96">
        <v>0</v>
      </c>
      <c r="CG21" s="96">
        <v>0</v>
      </c>
      <c r="CH21" s="96">
        <v>0</v>
      </c>
      <c r="CI21" s="96">
        <v>0</v>
      </c>
      <c r="CJ21" s="194">
        <v>0</v>
      </c>
      <c r="CK21" s="180"/>
      <c r="CL21" s="180"/>
      <c r="CM21" s="180"/>
      <c r="CN21" s="180"/>
      <c r="CO21" s="180"/>
      <c r="CP21" s="180"/>
      <c r="CQ21" s="180"/>
      <c r="CR21" s="180"/>
      <c r="CS21" s="180"/>
      <c r="CT21" s="180"/>
      <c r="CU21" s="185"/>
      <c r="CV21" s="185"/>
      <c r="CW21" s="185"/>
    </row>
    <row r="22" spans="1:101" ht="12">
      <c r="A22" s="77" t="s">
        <v>32</v>
      </c>
      <c r="B22" s="22" t="s">
        <v>118</v>
      </c>
      <c r="C22" s="25" t="s">
        <v>106</v>
      </c>
      <c r="D22" s="22" t="s">
        <v>107</v>
      </c>
      <c r="E22" s="83">
        <v>746498.9125</v>
      </c>
      <c r="F22" s="84">
        <v>798052.4157754239</v>
      </c>
      <c r="G22" s="96">
        <v>63828.16466462934</v>
      </c>
      <c r="H22" s="96">
        <v>91820.96513189728</v>
      </c>
      <c r="I22" s="96">
        <v>19177.071894754106</v>
      </c>
      <c r="J22" s="96">
        <v>139248.43995220706</v>
      </c>
      <c r="K22" s="96">
        <v>54926.568606019595</v>
      </c>
      <c r="L22" s="96">
        <v>13967.777738268662</v>
      </c>
      <c r="M22" s="96">
        <v>0</v>
      </c>
      <c r="N22" s="96">
        <v>376414.4365491213</v>
      </c>
      <c r="O22" s="96">
        <v>32772.75719327381</v>
      </c>
      <c r="P22" s="96">
        <v>0</v>
      </c>
      <c r="Q22" s="96">
        <v>0</v>
      </c>
      <c r="R22" s="96">
        <v>5896.234045252755</v>
      </c>
      <c r="S22" s="96">
        <v>0</v>
      </c>
      <c r="T22" s="96">
        <v>0</v>
      </c>
      <c r="U22" s="96">
        <v>0</v>
      </c>
      <c r="V22" s="96">
        <v>0</v>
      </c>
      <c r="W22" s="96">
        <v>0</v>
      </c>
      <c r="X22" s="96">
        <v>0</v>
      </c>
      <c r="Y22" s="96">
        <v>0</v>
      </c>
      <c r="Z22" s="96">
        <v>0</v>
      </c>
      <c r="AA22" s="96">
        <v>0</v>
      </c>
      <c r="AB22" s="96">
        <v>0</v>
      </c>
      <c r="AC22" s="96">
        <v>0</v>
      </c>
      <c r="AD22" s="83">
        <f t="shared" si="0"/>
        <v>798052.415775424</v>
      </c>
      <c r="AE22" s="96">
        <v>0</v>
      </c>
      <c r="AF22" s="18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0</v>
      </c>
      <c r="BM22" s="96">
        <v>0</v>
      </c>
      <c r="BN22" s="96">
        <v>0</v>
      </c>
      <c r="BO22" s="96">
        <v>0</v>
      </c>
      <c r="BP22" s="96">
        <v>0</v>
      </c>
      <c r="BQ22" s="96">
        <v>0</v>
      </c>
      <c r="BR22" s="96">
        <v>0</v>
      </c>
      <c r="BS22" s="96">
        <v>0</v>
      </c>
      <c r="BT22" s="96">
        <v>0</v>
      </c>
      <c r="BU22" s="96">
        <v>0</v>
      </c>
      <c r="BV22" s="96">
        <v>0</v>
      </c>
      <c r="BW22" s="96">
        <v>0</v>
      </c>
      <c r="BX22" s="96">
        <v>0</v>
      </c>
      <c r="BY22" s="96">
        <v>0</v>
      </c>
      <c r="BZ22" s="96">
        <v>0</v>
      </c>
      <c r="CA22" s="96">
        <v>0</v>
      </c>
      <c r="CB22" s="96">
        <v>0</v>
      </c>
      <c r="CC22" s="96">
        <v>0</v>
      </c>
      <c r="CD22" s="96">
        <v>0</v>
      </c>
      <c r="CE22" s="96">
        <v>0</v>
      </c>
      <c r="CF22" s="96">
        <v>0</v>
      </c>
      <c r="CG22" s="96">
        <v>0</v>
      </c>
      <c r="CH22" s="96">
        <v>0</v>
      </c>
      <c r="CI22" s="96">
        <v>0</v>
      </c>
      <c r="CJ22" s="194">
        <v>0</v>
      </c>
      <c r="CK22" s="180"/>
      <c r="CL22" s="180"/>
      <c r="CM22" s="180"/>
      <c r="CN22" s="180"/>
      <c r="CO22" s="180"/>
      <c r="CP22" s="180"/>
      <c r="CQ22" s="180"/>
      <c r="CR22" s="180"/>
      <c r="CS22" s="180"/>
      <c r="CT22" s="180"/>
      <c r="CU22" s="185"/>
      <c r="CV22" s="185"/>
      <c r="CW22" s="185"/>
    </row>
    <row r="23" spans="1:101" ht="12">
      <c r="A23" s="77" t="s">
        <v>33</v>
      </c>
      <c r="B23" s="22" t="s">
        <v>119</v>
      </c>
      <c r="C23" s="25" t="s">
        <v>120</v>
      </c>
      <c r="D23" s="22" t="s">
        <v>121</v>
      </c>
      <c r="E23" s="83">
        <v>4963028.8375</v>
      </c>
      <c r="F23" s="84">
        <v>5371365.919532441</v>
      </c>
      <c r="G23" s="96">
        <v>396424.7210484469</v>
      </c>
      <c r="H23" s="96">
        <v>598854.3658391432</v>
      </c>
      <c r="I23" s="96">
        <v>203156.76276767434</v>
      </c>
      <c r="J23" s="96">
        <v>998769.2531770848</v>
      </c>
      <c r="K23" s="96">
        <v>383191.17386744585</v>
      </c>
      <c r="L23" s="96">
        <v>83618.5673524787</v>
      </c>
      <c r="M23" s="96">
        <v>92925.67745779807</v>
      </c>
      <c r="N23" s="96">
        <v>2217273.5589969438</v>
      </c>
      <c r="O23" s="96">
        <v>192686.26389919006</v>
      </c>
      <c r="P23" s="96">
        <v>69803.32578989526</v>
      </c>
      <c r="Q23" s="96">
        <v>0</v>
      </c>
      <c r="R23" s="96">
        <v>29957.26065149672</v>
      </c>
      <c r="S23" s="96">
        <v>0</v>
      </c>
      <c r="T23" s="96">
        <v>21377.268523155424</v>
      </c>
      <c r="U23" s="96">
        <v>0</v>
      </c>
      <c r="V23" s="96">
        <v>0</v>
      </c>
      <c r="W23" s="96">
        <v>41154.87749695908</v>
      </c>
      <c r="X23" s="96">
        <v>0</v>
      </c>
      <c r="Y23" s="96">
        <v>42172.84266472839</v>
      </c>
      <c r="Z23" s="96">
        <v>0</v>
      </c>
      <c r="AA23" s="96">
        <v>0</v>
      </c>
      <c r="AB23" s="96">
        <v>0</v>
      </c>
      <c r="AC23" s="96">
        <v>0</v>
      </c>
      <c r="AD23" s="83">
        <f t="shared" si="0"/>
        <v>5371365.919532441</v>
      </c>
      <c r="AE23" s="96">
        <v>0</v>
      </c>
      <c r="AF23" s="186">
        <v>0</v>
      </c>
      <c r="AG23" s="96">
        <v>0</v>
      </c>
      <c r="AH23" s="96">
        <v>0</v>
      </c>
      <c r="AI23" s="96">
        <v>0</v>
      </c>
      <c r="AJ23" s="96">
        <v>0</v>
      </c>
      <c r="AK23" s="96">
        <v>0</v>
      </c>
      <c r="AL23" s="96">
        <v>0</v>
      </c>
      <c r="AM23" s="96">
        <v>0</v>
      </c>
      <c r="AN23" s="96">
        <v>0</v>
      </c>
      <c r="AO23" s="96">
        <v>0</v>
      </c>
      <c r="AP23" s="96">
        <v>0</v>
      </c>
      <c r="AQ23" s="96">
        <v>0</v>
      </c>
      <c r="AR23" s="96">
        <v>0</v>
      </c>
      <c r="AS23" s="96">
        <v>0</v>
      </c>
      <c r="AT23" s="96">
        <v>0</v>
      </c>
      <c r="AU23" s="96">
        <v>0</v>
      </c>
      <c r="AV23" s="96">
        <v>0</v>
      </c>
      <c r="AW23" s="96">
        <v>0</v>
      </c>
      <c r="AX23" s="96">
        <v>0</v>
      </c>
      <c r="AY23" s="96">
        <v>0</v>
      </c>
      <c r="AZ23" s="96">
        <v>0</v>
      </c>
      <c r="BA23" s="96">
        <v>0</v>
      </c>
      <c r="BB23" s="96">
        <v>0</v>
      </c>
      <c r="BC23" s="96">
        <v>0</v>
      </c>
      <c r="BD23" s="96">
        <v>0</v>
      </c>
      <c r="BE23" s="96">
        <v>0</v>
      </c>
      <c r="BF23" s="96">
        <v>0</v>
      </c>
      <c r="BG23" s="96">
        <v>0</v>
      </c>
      <c r="BH23" s="96">
        <v>0</v>
      </c>
      <c r="BI23" s="96">
        <v>0</v>
      </c>
      <c r="BJ23" s="96">
        <v>0</v>
      </c>
      <c r="BK23" s="96">
        <v>0</v>
      </c>
      <c r="BL23" s="96">
        <v>0</v>
      </c>
      <c r="BM23" s="96">
        <v>0</v>
      </c>
      <c r="BN23" s="96">
        <v>0</v>
      </c>
      <c r="BO23" s="96">
        <v>0</v>
      </c>
      <c r="BP23" s="96">
        <v>0</v>
      </c>
      <c r="BQ23" s="96">
        <v>0</v>
      </c>
      <c r="BR23" s="96">
        <v>0</v>
      </c>
      <c r="BS23" s="96">
        <v>0</v>
      </c>
      <c r="BT23" s="96">
        <v>0</v>
      </c>
      <c r="BU23" s="96">
        <v>0</v>
      </c>
      <c r="BV23" s="96">
        <v>0</v>
      </c>
      <c r="BW23" s="96">
        <v>0</v>
      </c>
      <c r="BX23" s="96">
        <v>0</v>
      </c>
      <c r="BY23" s="96">
        <v>0</v>
      </c>
      <c r="BZ23" s="96">
        <v>0</v>
      </c>
      <c r="CA23" s="96">
        <v>0</v>
      </c>
      <c r="CB23" s="96">
        <v>0</v>
      </c>
      <c r="CC23" s="96">
        <v>0</v>
      </c>
      <c r="CD23" s="96">
        <v>0</v>
      </c>
      <c r="CE23" s="96">
        <v>0</v>
      </c>
      <c r="CF23" s="96">
        <v>0</v>
      </c>
      <c r="CG23" s="96">
        <v>0</v>
      </c>
      <c r="CH23" s="96">
        <v>0</v>
      </c>
      <c r="CI23" s="96">
        <v>0</v>
      </c>
      <c r="CJ23" s="194">
        <v>0</v>
      </c>
      <c r="CK23" s="180"/>
      <c r="CL23" s="180"/>
      <c r="CM23" s="180"/>
      <c r="CN23" s="180"/>
      <c r="CO23" s="180"/>
      <c r="CP23" s="180"/>
      <c r="CQ23" s="180"/>
      <c r="CR23" s="180"/>
      <c r="CS23" s="180"/>
      <c r="CT23" s="180"/>
      <c r="CU23" s="185"/>
      <c r="CV23" s="185"/>
      <c r="CW23" s="185"/>
    </row>
    <row r="24" spans="1:101" ht="12">
      <c r="A24" s="77" t="s">
        <v>34</v>
      </c>
      <c r="B24" s="22" t="s">
        <v>122</v>
      </c>
      <c r="C24" s="25" t="s">
        <v>108</v>
      </c>
      <c r="D24" s="22" t="s">
        <v>109</v>
      </c>
      <c r="E24" s="83">
        <v>1658308.9975</v>
      </c>
      <c r="F24" s="84">
        <v>1942016.681068158</v>
      </c>
      <c r="G24" s="96">
        <v>103239.33413047477</v>
      </c>
      <c r="H24" s="96">
        <v>219852.545474613</v>
      </c>
      <c r="I24" s="96">
        <v>66712.10870679298</v>
      </c>
      <c r="J24" s="96">
        <v>313512.0978430278</v>
      </c>
      <c r="K24" s="96">
        <v>139434.3332174535</v>
      </c>
      <c r="L24" s="96">
        <v>28465.435274536343</v>
      </c>
      <c r="M24" s="96">
        <v>34056.73383479416</v>
      </c>
      <c r="N24" s="96">
        <v>892252.1435411175</v>
      </c>
      <c r="O24" s="96">
        <v>67284.66898919613</v>
      </c>
      <c r="P24" s="96">
        <v>31565.03630952124</v>
      </c>
      <c r="Q24" s="96">
        <v>4055.635333688907</v>
      </c>
      <c r="R24" s="96">
        <v>5080.588925645144</v>
      </c>
      <c r="S24" s="96">
        <v>0</v>
      </c>
      <c r="T24" s="96">
        <v>7019.164943534786</v>
      </c>
      <c r="U24" s="96">
        <v>0</v>
      </c>
      <c r="V24" s="96">
        <v>0</v>
      </c>
      <c r="W24" s="96">
        <v>17517.87061562446</v>
      </c>
      <c r="X24" s="96">
        <v>0</v>
      </c>
      <c r="Y24" s="96">
        <v>11968.983928137239</v>
      </c>
      <c r="Z24" s="96">
        <v>0</v>
      </c>
      <c r="AA24" s="96">
        <v>0</v>
      </c>
      <c r="AB24" s="96">
        <v>0</v>
      </c>
      <c r="AC24" s="96">
        <v>0</v>
      </c>
      <c r="AD24" s="83">
        <f t="shared" si="0"/>
        <v>1942016.6810681582</v>
      </c>
      <c r="AE24" s="96">
        <v>0</v>
      </c>
      <c r="AF24" s="18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6">
        <v>0</v>
      </c>
      <c r="BG24" s="96">
        <v>0</v>
      </c>
      <c r="BH24" s="96">
        <v>0</v>
      </c>
      <c r="BI24" s="96">
        <v>0</v>
      </c>
      <c r="BJ24" s="96">
        <v>0</v>
      </c>
      <c r="BK24" s="96">
        <v>0</v>
      </c>
      <c r="BL24" s="96">
        <v>0</v>
      </c>
      <c r="BM24" s="96">
        <v>0</v>
      </c>
      <c r="BN24" s="96">
        <v>0</v>
      </c>
      <c r="BO24" s="96">
        <v>0</v>
      </c>
      <c r="BP24" s="96">
        <v>0</v>
      </c>
      <c r="BQ24" s="96">
        <v>0</v>
      </c>
      <c r="BR24" s="96">
        <v>0</v>
      </c>
      <c r="BS24" s="96">
        <v>0</v>
      </c>
      <c r="BT24" s="96">
        <v>0</v>
      </c>
      <c r="BU24" s="96">
        <v>0</v>
      </c>
      <c r="BV24" s="96">
        <v>0</v>
      </c>
      <c r="BW24" s="96">
        <v>0</v>
      </c>
      <c r="BX24" s="96">
        <v>0</v>
      </c>
      <c r="BY24" s="96">
        <v>0</v>
      </c>
      <c r="BZ24" s="96">
        <v>0</v>
      </c>
      <c r="CA24" s="96">
        <v>0</v>
      </c>
      <c r="CB24" s="96">
        <v>0</v>
      </c>
      <c r="CC24" s="96">
        <v>0</v>
      </c>
      <c r="CD24" s="96">
        <v>0</v>
      </c>
      <c r="CE24" s="96">
        <v>0</v>
      </c>
      <c r="CF24" s="96">
        <v>0</v>
      </c>
      <c r="CG24" s="96">
        <v>0</v>
      </c>
      <c r="CH24" s="96">
        <v>0</v>
      </c>
      <c r="CI24" s="96">
        <v>0</v>
      </c>
      <c r="CJ24" s="194">
        <v>0</v>
      </c>
      <c r="CK24" s="180"/>
      <c r="CL24" s="180"/>
      <c r="CM24" s="180"/>
      <c r="CN24" s="180"/>
      <c r="CO24" s="180"/>
      <c r="CP24" s="180"/>
      <c r="CQ24" s="180"/>
      <c r="CR24" s="180"/>
      <c r="CS24" s="180"/>
      <c r="CT24" s="180"/>
      <c r="CU24" s="185"/>
      <c r="CV24" s="185"/>
      <c r="CW24" s="185"/>
    </row>
    <row r="25" spans="1:101" ht="12">
      <c r="A25" s="77" t="s">
        <v>35</v>
      </c>
      <c r="B25" s="22" t="s">
        <v>123</v>
      </c>
      <c r="C25" s="25" t="s">
        <v>91</v>
      </c>
      <c r="D25" s="22" t="s">
        <v>92</v>
      </c>
      <c r="E25" s="83">
        <v>360491.6625</v>
      </c>
      <c r="F25" s="157">
        <v>391099.5750858662</v>
      </c>
      <c r="G25" s="188">
        <v>64508.121176532586</v>
      </c>
      <c r="H25" s="188">
        <v>15910.834190889384</v>
      </c>
      <c r="I25" s="188">
        <v>10995.901172490434</v>
      </c>
      <c r="J25" s="188">
        <v>72031.89544539701</v>
      </c>
      <c r="K25" s="188">
        <v>15411.747172655945</v>
      </c>
      <c r="L25" s="188">
        <v>4768.554143181335</v>
      </c>
      <c r="M25" s="188">
        <v>5266.641988205095</v>
      </c>
      <c r="N25" s="188">
        <v>67665.00893250565</v>
      </c>
      <c r="O25" s="188">
        <v>5605.861292890284</v>
      </c>
      <c r="P25" s="188">
        <v>15426.235184196255</v>
      </c>
      <c r="Q25" s="188">
        <v>92.92310849991915</v>
      </c>
      <c r="R25" s="188">
        <v>2491.4383983284774</v>
      </c>
      <c r="S25" s="188">
        <v>3001.5163218683565</v>
      </c>
      <c r="T25" s="188">
        <v>1465.787098595499</v>
      </c>
      <c r="U25" s="188">
        <v>7712.118418888451</v>
      </c>
      <c r="V25" s="188">
        <v>447.6295979350944</v>
      </c>
      <c r="W25" s="188">
        <v>2697.767666126685</v>
      </c>
      <c r="X25" s="188">
        <v>2985.429633192564</v>
      </c>
      <c r="Y25" s="188">
        <v>2637.3176869412537</v>
      </c>
      <c r="Z25" s="188">
        <v>2599.349104973545</v>
      </c>
      <c r="AA25" s="188">
        <v>13838.049367415379</v>
      </c>
      <c r="AB25" s="188">
        <v>23544.517512818227</v>
      </c>
      <c r="AC25" s="188">
        <v>964.7017339427091</v>
      </c>
      <c r="AD25" s="85">
        <f t="shared" si="0"/>
        <v>342069.3463484701</v>
      </c>
      <c r="AE25" s="188">
        <v>1003.6694891200946</v>
      </c>
      <c r="AF25" s="189">
        <v>218.81893291916447</v>
      </c>
      <c r="AG25" s="188">
        <v>610.494831112372</v>
      </c>
      <c r="AH25" s="188">
        <v>769.8629580557819</v>
      </c>
      <c r="AI25" s="188">
        <v>134.388796701496</v>
      </c>
      <c r="AJ25" s="188">
        <v>970.1971865959301</v>
      </c>
      <c r="AK25" s="188">
        <v>775.2360119908175</v>
      </c>
      <c r="AL25" s="188">
        <v>95.42104152411054</v>
      </c>
      <c r="AM25" s="188">
        <v>752.3774268864422</v>
      </c>
      <c r="AN25" s="188">
        <v>1534.9898350976969</v>
      </c>
      <c r="AO25" s="188">
        <v>558.1781218537079</v>
      </c>
      <c r="AP25" s="188">
        <v>1395.4453046342699</v>
      </c>
      <c r="AQ25" s="188">
        <v>0</v>
      </c>
      <c r="AR25" s="188">
        <v>801.8365007654314</v>
      </c>
      <c r="AS25" s="188">
        <v>330.72633240293806</v>
      </c>
      <c r="AT25" s="188">
        <v>211.82472045142862</v>
      </c>
      <c r="AU25" s="188">
        <v>2353.5524953931135</v>
      </c>
      <c r="AV25" s="188">
        <v>1652.1329022001755</v>
      </c>
      <c r="AW25" s="188">
        <v>170.85861885469006</v>
      </c>
      <c r="AX25" s="188">
        <v>1057.12525583779</v>
      </c>
      <c r="AY25" s="188">
        <v>0</v>
      </c>
      <c r="AZ25" s="188">
        <v>400.66845708029655</v>
      </c>
      <c r="BA25" s="188">
        <v>275.7718058707278</v>
      </c>
      <c r="BB25" s="188">
        <v>26.478090056428577</v>
      </c>
      <c r="BC25" s="188">
        <v>1131.5636599586928</v>
      </c>
      <c r="BD25" s="188">
        <v>735.8910689267792</v>
      </c>
      <c r="BE25" s="188">
        <v>32.47312931448788</v>
      </c>
      <c r="BF25" s="188">
        <v>0</v>
      </c>
      <c r="BG25" s="188">
        <v>440.6353854673586</v>
      </c>
      <c r="BH25" s="188">
        <v>7.493799072574126</v>
      </c>
      <c r="BI25" s="188">
        <v>94.92145491927226</v>
      </c>
      <c r="BJ25" s="188">
        <v>320.2350137013343</v>
      </c>
      <c r="BK25" s="188">
        <v>316.5380728255313</v>
      </c>
      <c r="BL25" s="188">
        <v>1053.128562999084</v>
      </c>
      <c r="BM25" s="188">
        <v>1784.0237658774802</v>
      </c>
      <c r="BN25" s="188">
        <v>1042.1376576926416</v>
      </c>
      <c r="BO25" s="188">
        <v>3.247312931448788</v>
      </c>
      <c r="BP25" s="188">
        <v>331.72550561261465</v>
      </c>
      <c r="BQ25" s="188">
        <v>31.473956104811325</v>
      </c>
      <c r="BR25" s="188">
        <v>1797.5126042081138</v>
      </c>
      <c r="BS25" s="188">
        <v>60.94956579026955</v>
      </c>
      <c r="BT25" s="188">
        <v>14767.78003901941</v>
      </c>
      <c r="BU25" s="188">
        <v>114.90491911280327</v>
      </c>
      <c r="BV25" s="188">
        <v>791.3451820638277</v>
      </c>
      <c r="BW25" s="188">
        <v>652.4601059187872</v>
      </c>
      <c r="BX25" s="188">
        <v>825.8166577976685</v>
      </c>
      <c r="BY25" s="188">
        <v>0</v>
      </c>
      <c r="BZ25" s="188">
        <v>71.9404710967116</v>
      </c>
      <c r="CA25" s="188">
        <v>970.4469798983494</v>
      </c>
      <c r="CB25" s="188">
        <v>194.33918928208897</v>
      </c>
      <c r="CC25" s="188">
        <v>135.38796991117255</v>
      </c>
      <c r="CD25" s="188">
        <v>140.38383595955528</v>
      </c>
      <c r="CE25" s="188">
        <v>477.1052076205527</v>
      </c>
      <c r="CF25" s="188">
        <v>585.3881062862246</v>
      </c>
      <c r="CG25" s="188">
        <v>134.63859000391514</v>
      </c>
      <c r="CH25" s="188">
        <v>739.388175160647</v>
      </c>
      <c r="CI25" s="188">
        <v>349.7106233867925</v>
      </c>
      <c r="CJ25" s="195">
        <v>2795.187054070149</v>
      </c>
      <c r="CK25" s="180"/>
      <c r="CL25" s="180"/>
      <c r="CM25" s="180"/>
      <c r="CN25" s="180"/>
      <c r="CO25" s="180"/>
      <c r="CP25" s="180"/>
      <c r="CQ25" s="180"/>
      <c r="CR25" s="180"/>
      <c r="CS25" s="180"/>
      <c r="CT25" s="180"/>
      <c r="CU25" s="185"/>
      <c r="CV25" s="185"/>
      <c r="CW25" s="185"/>
    </row>
    <row r="26" spans="1:101" ht="12">
      <c r="A26" s="77" t="s">
        <v>36</v>
      </c>
      <c r="B26" s="70" t="s">
        <v>124</v>
      </c>
      <c r="C26" s="44" t="s">
        <v>91</v>
      </c>
      <c r="D26" s="43" t="s">
        <v>92</v>
      </c>
      <c r="E26" s="82">
        <v>2955964.425</v>
      </c>
      <c r="F26" s="156">
        <v>3213050.979657498</v>
      </c>
      <c r="G26" s="183">
        <v>529961.9205585094</v>
      </c>
      <c r="H26" s="183">
        <v>130714.3362990901</v>
      </c>
      <c r="I26" s="183">
        <v>90336.05067643094</v>
      </c>
      <c r="J26" s="183">
        <v>591772.9575047635</v>
      </c>
      <c r="K26" s="183">
        <v>126614.1220952848</v>
      </c>
      <c r="L26" s="183">
        <v>39175.720295617146</v>
      </c>
      <c r="M26" s="183">
        <v>43267.72586237778</v>
      </c>
      <c r="N26" s="183">
        <v>555897.1093010977</v>
      </c>
      <c r="O26" s="183">
        <v>46054.558139038236</v>
      </c>
      <c r="P26" s="183">
        <v>126733.14733243229</v>
      </c>
      <c r="Q26" s="183">
        <v>763.4032451529376</v>
      </c>
      <c r="R26" s="183">
        <v>20468.23647084785</v>
      </c>
      <c r="S26" s="183">
        <v>24658.745682144352</v>
      </c>
      <c r="T26" s="183">
        <v>12042.07054450924</v>
      </c>
      <c r="U26" s="183">
        <v>63358.36502917149</v>
      </c>
      <c r="V26" s="183">
        <v>3677.469396005549</v>
      </c>
      <c r="W26" s="183">
        <v>22163.320020569157</v>
      </c>
      <c r="X26" s="183">
        <v>24526.586625725402</v>
      </c>
      <c r="Y26" s="183">
        <v>21666.697479367514</v>
      </c>
      <c r="Z26" s="183">
        <v>21354.769271670615</v>
      </c>
      <c r="AA26" s="183">
        <v>113685.51874995278</v>
      </c>
      <c r="AB26" s="183">
        <v>193428.32332025614</v>
      </c>
      <c r="AC26" s="183">
        <v>7925.439066614636</v>
      </c>
      <c r="AD26" s="83">
        <f t="shared" si="0"/>
        <v>2810246.5929666297</v>
      </c>
      <c r="AE26" s="183">
        <v>8245.575911356193</v>
      </c>
      <c r="AF26" s="184">
        <v>1797.691512779498</v>
      </c>
      <c r="AG26" s="183">
        <v>5015.4772342843535</v>
      </c>
      <c r="AH26" s="183">
        <v>6324.754842906866</v>
      </c>
      <c r="AI26" s="183">
        <v>1104.0616825061302</v>
      </c>
      <c r="AJ26" s="183">
        <v>7970.586570360241</v>
      </c>
      <c r="AK26" s="183">
        <v>6368.896788614498</v>
      </c>
      <c r="AL26" s="183">
        <v>783.9248377645757</v>
      </c>
      <c r="AM26" s="183">
        <v>6181.103694625398</v>
      </c>
      <c r="AN26" s="183">
        <v>12610.600746222064</v>
      </c>
      <c r="AO26" s="183">
        <v>4585.672998626204</v>
      </c>
      <c r="AP26" s="183">
        <v>11464.182496565512</v>
      </c>
      <c r="AQ26" s="183">
        <v>0</v>
      </c>
      <c r="AR26" s="183">
        <v>6587.431228335832</v>
      </c>
      <c r="AS26" s="183">
        <v>2717.0588617808853</v>
      </c>
      <c r="AT26" s="183">
        <v>1740.2310534669116</v>
      </c>
      <c r="AU26" s="183">
        <v>19335.444558685424</v>
      </c>
      <c r="AV26" s="183">
        <v>13572.981353337444</v>
      </c>
      <c r="AW26" s="183">
        <v>1403.6769346360466</v>
      </c>
      <c r="AX26" s="183">
        <v>8684.737993245248</v>
      </c>
      <c r="AY26" s="183">
        <v>0</v>
      </c>
      <c r="AZ26" s="183">
        <v>3291.663454906752</v>
      </c>
      <c r="BA26" s="183">
        <v>2265.5838243248472</v>
      </c>
      <c r="BB26" s="183">
        <v>217.52888168336395</v>
      </c>
      <c r="BC26" s="183">
        <v>9296.281453072063</v>
      </c>
      <c r="BD26" s="183">
        <v>6045.661183388586</v>
      </c>
      <c r="BE26" s="183">
        <v>266.7807039512954</v>
      </c>
      <c r="BF26" s="183">
        <v>0</v>
      </c>
      <c r="BG26" s="183">
        <v>3620.0089366929624</v>
      </c>
      <c r="BH26" s="183">
        <v>61.564777834914324</v>
      </c>
      <c r="BI26" s="183">
        <v>779.8205192422481</v>
      </c>
      <c r="BJ26" s="183">
        <v>2630.8681728120055</v>
      </c>
      <c r="BK26" s="183">
        <v>2600.4962157467826</v>
      </c>
      <c r="BL26" s="183">
        <v>8651.903445066626</v>
      </c>
      <c r="BM26" s="183">
        <v>14656.521443231937</v>
      </c>
      <c r="BN26" s="183">
        <v>8561.608437575418</v>
      </c>
      <c r="BO26" s="183">
        <v>26.678070395129538</v>
      </c>
      <c r="BP26" s="183">
        <v>2725.2674988255408</v>
      </c>
      <c r="BQ26" s="183">
        <v>258.57206690664015</v>
      </c>
      <c r="BR26" s="183">
        <v>14767.338043334783</v>
      </c>
      <c r="BS26" s="183">
        <v>500.72685972396977</v>
      </c>
      <c r="BT26" s="183">
        <v>121323.6555200045</v>
      </c>
      <c r="BU26" s="183">
        <v>943.993260135353</v>
      </c>
      <c r="BV26" s="183">
        <v>6501.240539366952</v>
      </c>
      <c r="BW26" s="183">
        <v>5360.239990159874</v>
      </c>
      <c r="BX26" s="183">
        <v>6784.438517407558</v>
      </c>
      <c r="BY26" s="183">
        <v>0</v>
      </c>
      <c r="BZ26" s="183">
        <v>591.0218672151775</v>
      </c>
      <c r="CA26" s="183">
        <v>7972.638729621405</v>
      </c>
      <c r="CB26" s="183">
        <v>1596.5799051854447</v>
      </c>
      <c r="CC26" s="183">
        <v>1112.2703195507854</v>
      </c>
      <c r="CD26" s="183">
        <v>1153.3135047740616</v>
      </c>
      <c r="CE26" s="183">
        <v>3919.6241888228788</v>
      </c>
      <c r="CF26" s="183">
        <v>4809.214706944778</v>
      </c>
      <c r="CG26" s="183">
        <v>1106.113841767294</v>
      </c>
      <c r="CH26" s="183">
        <v>6074.39141304488</v>
      </c>
      <c r="CI26" s="183">
        <v>2873.022965629335</v>
      </c>
      <c r="CJ26" s="193">
        <v>22963.662132423044</v>
      </c>
      <c r="CK26" s="180"/>
      <c r="CL26" s="180"/>
      <c r="CM26" s="180"/>
      <c r="CN26" s="180"/>
      <c r="CO26" s="180"/>
      <c r="CP26" s="180"/>
      <c r="CQ26" s="180"/>
      <c r="CR26" s="180"/>
      <c r="CS26" s="180"/>
      <c r="CT26" s="180"/>
      <c r="CU26" s="185"/>
      <c r="CV26" s="185"/>
      <c r="CW26" s="185"/>
    </row>
    <row r="27" spans="1:101" ht="12">
      <c r="A27" s="79" t="s">
        <v>259</v>
      </c>
      <c r="B27" s="22" t="s">
        <v>143</v>
      </c>
      <c r="C27" s="25" t="s">
        <v>139</v>
      </c>
      <c r="D27" s="22" t="s">
        <v>140</v>
      </c>
      <c r="E27" s="83">
        <v>994008</v>
      </c>
      <c r="F27" s="84">
        <v>994008</v>
      </c>
      <c r="G27" s="96">
        <v>137421.36940653762</v>
      </c>
      <c r="H27" s="96">
        <v>3464.404270753049</v>
      </c>
      <c r="I27" s="96">
        <v>38667.07043115564</v>
      </c>
      <c r="J27" s="96">
        <v>316584.5853923924</v>
      </c>
      <c r="K27" s="96">
        <v>6093.22051956295</v>
      </c>
      <c r="L27" s="96">
        <v>8858.171895543364</v>
      </c>
      <c r="M27" s="96">
        <v>131.44081244049508</v>
      </c>
      <c r="N27" s="96">
        <v>170225.24073990114</v>
      </c>
      <c r="O27" s="96">
        <v>8956.752504873735</v>
      </c>
      <c r="P27" s="96">
        <v>24433.908169742033</v>
      </c>
      <c r="Q27" s="96">
        <v>0</v>
      </c>
      <c r="R27" s="96">
        <v>8130.553112390623</v>
      </c>
      <c r="S27" s="96">
        <v>3863.4210228045517</v>
      </c>
      <c r="T27" s="96">
        <v>464.73715827175045</v>
      </c>
      <c r="U27" s="96">
        <v>43375.468105363376</v>
      </c>
      <c r="V27" s="96">
        <v>1300.3251802148977</v>
      </c>
      <c r="W27" s="96">
        <v>13547.792310831028</v>
      </c>
      <c r="X27" s="96">
        <v>399.9556149975065</v>
      </c>
      <c r="Y27" s="96">
        <v>7243.327628417282</v>
      </c>
      <c r="Z27" s="96">
        <v>3379.9066056127303</v>
      </c>
      <c r="AA27" s="96">
        <v>2567.7901573196714</v>
      </c>
      <c r="AB27" s="96">
        <v>169798.05809946955</v>
      </c>
      <c r="AC27" s="96">
        <v>6130.775037403092</v>
      </c>
      <c r="AD27" s="83">
        <f t="shared" si="0"/>
        <v>975038.2741759985</v>
      </c>
      <c r="AE27" s="96">
        <v>248.7986806909371</v>
      </c>
      <c r="AF27" s="186">
        <v>0</v>
      </c>
      <c r="AG27" s="96">
        <v>0</v>
      </c>
      <c r="AH27" s="96">
        <v>0</v>
      </c>
      <c r="AI27" s="96">
        <v>0</v>
      </c>
      <c r="AJ27" s="96">
        <v>0</v>
      </c>
      <c r="AK27" s="96">
        <v>0</v>
      </c>
      <c r="AL27" s="96">
        <v>0</v>
      </c>
      <c r="AM27" s="96">
        <v>1159.4957383143674</v>
      </c>
      <c r="AN27" s="96">
        <v>159.04338305299905</v>
      </c>
      <c r="AO27" s="96">
        <v>57.83395747381783</v>
      </c>
      <c r="AP27" s="96">
        <v>144.58489368454457</v>
      </c>
      <c r="AQ27" s="96">
        <v>0</v>
      </c>
      <c r="AR27" s="96">
        <v>7196.384481117106</v>
      </c>
      <c r="AS27" s="96">
        <v>1018.6662964138369</v>
      </c>
      <c r="AT27" s="96">
        <v>0</v>
      </c>
      <c r="AU27" s="96">
        <v>9.388629460035363</v>
      </c>
      <c r="AV27" s="96">
        <v>0</v>
      </c>
      <c r="AW27" s="96">
        <v>0</v>
      </c>
      <c r="AX27" s="96">
        <v>0</v>
      </c>
      <c r="AY27" s="96">
        <v>0</v>
      </c>
      <c r="AZ27" s="96">
        <v>0</v>
      </c>
      <c r="BA27" s="96">
        <v>42.24883257015913</v>
      </c>
      <c r="BB27" s="96">
        <v>0</v>
      </c>
      <c r="BC27" s="96">
        <v>3201.5226458720585</v>
      </c>
      <c r="BD27" s="96">
        <v>0</v>
      </c>
      <c r="BE27" s="96">
        <v>140.82944190053044</v>
      </c>
      <c r="BF27" s="96">
        <v>0</v>
      </c>
      <c r="BG27" s="96">
        <v>0</v>
      </c>
      <c r="BH27" s="96">
        <v>0</v>
      </c>
      <c r="BI27" s="96">
        <v>0</v>
      </c>
      <c r="BJ27" s="96">
        <v>23.471573650088406</v>
      </c>
      <c r="BK27" s="96">
        <v>0</v>
      </c>
      <c r="BL27" s="96">
        <v>0</v>
      </c>
      <c r="BM27" s="96">
        <v>0</v>
      </c>
      <c r="BN27" s="96">
        <v>0</v>
      </c>
      <c r="BO27" s="96">
        <v>0</v>
      </c>
      <c r="BP27" s="96">
        <v>0</v>
      </c>
      <c r="BQ27" s="96">
        <v>0</v>
      </c>
      <c r="BR27" s="96">
        <v>422.4883257015913</v>
      </c>
      <c r="BS27" s="96">
        <v>0</v>
      </c>
      <c r="BT27" s="96">
        <v>962.3345196536246</v>
      </c>
      <c r="BU27" s="96">
        <v>0</v>
      </c>
      <c r="BV27" s="96">
        <v>0</v>
      </c>
      <c r="BW27" s="96">
        <v>0</v>
      </c>
      <c r="BX27" s="96">
        <v>3882.198281724622</v>
      </c>
      <c r="BY27" s="96">
        <v>0</v>
      </c>
      <c r="BZ27" s="96">
        <v>131.44081244049508</v>
      </c>
      <c r="CA27" s="96">
        <v>0</v>
      </c>
      <c r="CB27" s="96">
        <v>0</v>
      </c>
      <c r="CC27" s="96">
        <v>42.24883257015913</v>
      </c>
      <c r="CD27" s="96">
        <v>126.7464977104774</v>
      </c>
      <c r="CE27" s="96">
        <v>0</v>
      </c>
      <c r="CF27" s="96">
        <v>0</v>
      </c>
      <c r="CG27" s="96">
        <v>0</v>
      </c>
      <c r="CH27" s="96">
        <v>0</v>
      </c>
      <c r="CI27" s="96">
        <v>0</v>
      </c>
      <c r="CJ27" s="194">
        <v>0</v>
      </c>
      <c r="CK27" s="180"/>
      <c r="CL27" s="180"/>
      <c r="CM27" s="180"/>
      <c r="CN27" s="180"/>
      <c r="CO27" s="180"/>
      <c r="CP27" s="180"/>
      <c r="CQ27" s="180"/>
      <c r="CR27" s="180"/>
      <c r="CS27" s="180"/>
      <c r="CT27" s="180"/>
      <c r="CU27" s="185"/>
      <c r="CV27" s="185"/>
      <c r="CW27" s="185"/>
    </row>
    <row r="28" spans="1:101" ht="12">
      <c r="A28" s="79" t="s">
        <v>255</v>
      </c>
      <c r="B28" s="22" t="s">
        <v>147</v>
      </c>
      <c r="C28" s="25" t="s">
        <v>145</v>
      </c>
      <c r="D28" s="22" t="s">
        <v>146</v>
      </c>
      <c r="E28" s="83">
        <v>603626.8125</v>
      </c>
      <c r="F28" s="84">
        <v>680748.739796363</v>
      </c>
      <c r="G28" s="96">
        <v>87185.68055527768</v>
      </c>
      <c r="H28" s="96">
        <v>41402.11310913066</v>
      </c>
      <c r="I28" s="96">
        <v>30482.29638239861</v>
      </c>
      <c r="J28" s="96">
        <v>128843.31587274205</v>
      </c>
      <c r="K28" s="96">
        <v>64943.97539164142</v>
      </c>
      <c r="L28" s="96">
        <v>10461.379823545085</v>
      </c>
      <c r="M28" s="96">
        <v>12024.574509821936</v>
      </c>
      <c r="N28" s="96">
        <v>212628.2964494607</v>
      </c>
      <c r="O28" s="96">
        <v>15316.30178188569</v>
      </c>
      <c r="P28" s="96">
        <v>30260.593289873766</v>
      </c>
      <c r="Q28" s="96">
        <v>0</v>
      </c>
      <c r="R28" s="96">
        <v>1593.2561225514066</v>
      </c>
      <c r="S28" s="96">
        <v>1503.071813727742</v>
      </c>
      <c r="T28" s="96">
        <v>4809.829803928775</v>
      </c>
      <c r="U28" s="96">
        <v>0</v>
      </c>
      <c r="V28" s="96">
        <v>0</v>
      </c>
      <c r="W28" s="96">
        <v>4884.983394615162</v>
      </c>
      <c r="X28" s="96">
        <v>0</v>
      </c>
      <c r="Y28" s="96">
        <v>4978.925382973145</v>
      </c>
      <c r="Z28" s="96">
        <v>0</v>
      </c>
      <c r="AA28" s="96">
        <v>29215.958379332984</v>
      </c>
      <c r="AB28" s="96">
        <v>0</v>
      </c>
      <c r="AC28" s="96">
        <v>0</v>
      </c>
      <c r="AD28" s="83">
        <f t="shared" si="0"/>
        <v>680534.5520629068</v>
      </c>
      <c r="AE28" s="96">
        <v>0</v>
      </c>
      <c r="AF28" s="18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214.18773345620323</v>
      </c>
      <c r="BA28" s="96">
        <v>0</v>
      </c>
      <c r="BB28" s="96">
        <v>0</v>
      </c>
      <c r="BC28" s="96">
        <v>0</v>
      </c>
      <c r="BD28" s="96">
        <v>0</v>
      </c>
      <c r="BE28" s="96">
        <v>0</v>
      </c>
      <c r="BF28" s="96">
        <v>0</v>
      </c>
      <c r="BG28" s="96">
        <v>0</v>
      </c>
      <c r="BH28" s="96">
        <v>0</v>
      </c>
      <c r="BI28" s="96">
        <v>0</v>
      </c>
      <c r="BJ28" s="96">
        <v>0</v>
      </c>
      <c r="BK28" s="96">
        <v>0</v>
      </c>
      <c r="BL28" s="96">
        <v>0</v>
      </c>
      <c r="BM28" s="96">
        <v>0</v>
      </c>
      <c r="BN28" s="96">
        <v>0</v>
      </c>
      <c r="BO28" s="96">
        <v>0</v>
      </c>
      <c r="BP28" s="96">
        <v>0</v>
      </c>
      <c r="BQ28" s="96">
        <v>0</v>
      </c>
      <c r="BR28" s="96">
        <v>0</v>
      </c>
      <c r="BS28" s="96">
        <v>0</v>
      </c>
      <c r="BT28" s="96">
        <v>0</v>
      </c>
      <c r="BU28" s="96">
        <v>0</v>
      </c>
      <c r="BV28" s="96">
        <v>0</v>
      </c>
      <c r="BW28" s="96">
        <v>0</v>
      </c>
      <c r="BX28" s="96">
        <v>0</v>
      </c>
      <c r="BY28" s="96">
        <v>0</v>
      </c>
      <c r="BZ28" s="96">
        <v>0</v>
      </c>
      <c r="CA28" s="96">
        <v>0</v>
      </c>
      <c r="CB28" s="96">
        <v>0</v>
      </c>
      <c r="CC28" s="96">
        <v>0</v>
      </c>
      <c r="CD28" s="96">
        <v>0</v>
      </c>
      <c r="CE28" s="96">
        <v>0</v>
      </c>
      <c r="CF28" s="96">
        <v>0</v>
      </c>
      <c r="CG28" s="96">
        <v>0</v>
      </c>
      <c r="CH28" s="96">
        <v>0</v>
      </c>
      <c r="CI28" s="96">
        <v>0</v>
      </c>
      <c r="CJ28" s="194">
        <v>0</v>
      </c>
      <c r="CK28" s="180"/>
      <c r="CL28" s="180"/>
      <c r="CM28" s="180"/>
      <c r="CN28" s="180"/>
      <c r="CO28" s="180"/>
      <c r="CP28" s="180"/>
      <c r="CQ28" s="180"/>
      <c r="CR28" s="180"/>
      <c r="CS28" s="180"/>
      <c r="CT28" s="180"/>
      <c r="CU28" s="185"/>
      <c r="CV28" s="185"/>
      <c r="CW28" s="185"/>
    </row>
    <row r="29" spans="1:101" ht="12">
      <c r="A29" s="77" t="s">
        <v>37</v>
      </c>
      <c r="B29" s="22" t="s">
        <v>132</v>
      </c>
      <c r="C29" s="25" t="s">
        <v>133</v>
      </c>
      <c r="D29" s="22" t="s">
        <v>134</v>
      </c>
      <c r="E29" s="83">
        <v>510517.1</v>
      </c>
      <c r="F29" s="154">
        <v>557925.6975901928</v>
      </c>
      <c r="G29" s="96">
        <v>204207.46016247987</v>
      </c>
      <c r="H29" s="96">
        <v>0</v>
      </c>
      <c r="I29" s="96">
        <v>0</v>
      </c>
      <c r="J29" s="96">
        <v>0</v>
      </c>
      <c r="K29" s="96">
        <v>0</v>
      </c>
      <c r="L29" s="96">
        <v>0</v>
      </c>
      <c r="M29" s="96">
        <v>0</v>
      </c>
      <c r="N29" s="96">
        <v>252953.84711388417</v>
      </c>
      <c r="O29" s="96">
        <v>0</v>
      </c>
      <c r="P29" s="96">
        <v>36308.66400716362</v>
      </c>
      <c r="Q29" s="96">
        <v>0</v>
      </c>
      <c r="R29" s="96">
        <v>0</v>
      </c>
      <c r="S29" s="96">
        <v>0</v>
      </c>
      <c r="T29" s="96">
        <v>0</v>
      </c>
      <c r="U29" s="96">
        <v>64455.7263066651</v>
      </c>
      <c r="V29" s="96">
        <v>0</v>
      </c>
      <c r="W29" s="96">
        <v>0</v>
      </c>
      <c r="X29" s="96">
        <v>0</v>
      </c>
      <c r="Y29" s="96">
        <v>0</v>
      </c>
      <c r="Z29" s="96">
        <v>0</v>
      </c>
      <c r="AA29" s="96">
        <v>0</v>
      </c>
      <c r="AB29" s="96">
        <v>0</v>
      </c>
      <c r="AC29" s="96">
        <v>0</v>
      </c>
      <c r="AD29" s="83">
        <f t="shared" si="0"/>
        <v>557925.6975901928</v>
      </c>
      <c r="AE29" s="96">
        <v>0</v>
      </c>
      <c r="AF29" s="18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0</v>
      </c>
      <c r="BH29" s="96">
        <v>0</v>
      </c>
      <c r="BI29" s="96">
        <v>0</v>
      </c>
      <c r="BJ29" s="96">
        <v>0</v>
      </c>
      <c r="BK29" s="96">
        <v>0</v>
      </c>
      <c r="BL29" s="96">
        <v>0</v>
      </c>
      <c r="BM29" s="96">
        <v>0</v>
      </c>
      <c r="BN29" s="96">
        <v>0</v>
      </c>
      <c r="BO29" s="96">
        <v>0</v>
      </c>
      <c r="BP29" s="96">
        <v>0</v>
      </c>
      <c r="BQ29" s="96">
        <v>0</v>
      </c>
      <c r="BR29" s="96">
        <v>0</v>
      </c>
      <c r="BS29" s="96">
        <v>0</v>
      </c>
      <c r="BT29" s="96">
        <v>0</v>
      </c>
      <c r="BU29" s="96">
        <v>0</v>
      </c>
      <c r="BV29" s="96">
        <v>0</v>
      </c>
      <c r="BW29" s="96">
        <v>0</v>
      </c>
      <c r="BX29" s="96">
        <v>0</v>
      </c>
      <c r="BY29" s="96">
        <v>0</v>
      </c>
      <c r="BZ29" s="96">
        <v>0</v>
      </c>
      <c r="CA29" s="96">
        <v>0</v>
      </c>
      <c r="CB29" s="96">
        <v>0</v>
      </c>
      <c r="CC29" s="96">
        <v>0</v>
      </c>
      <c r="CD29" s="96">
        <v>0</v>
      </c>
      <c r="CE29" s="96">
        <v>0</v>
      </c>
      <c r="CF29" s="96">
        <v>0</v>
      </c>
      <c r="CG29" s="96">
        <v>0</v>
      </c>
      <c r="CH29" s="96">
        <v>0</v>
      </c>
      <c r="CI29" s="96">
        <v>0</v>
      </c>
      <c r="CJ29" s="194">
        <v>0</v>
      </c>
      <c r="CK29" s="180"/>
      <c r="CL29" s="180"/>
      <c r="CM29" s="180"/>
      <c r="CN29" s="180"/>
      <c r="CO29" s="180"/>
      <c r="CP29" s="180"/>
      <c r="CQ29" s="180"/>
      <c r="CR29" s="180"/>
      <c r="CS29" s="180"/>
      <c r="CT29" s="180"/>
      <c r="CU29" s="185"/>
      <c r="CV29" s="185"/>
      <c r="CW29" s="185"/>
    </row>
    <row r="30" spans="1:101" ht="12">
      <c r="A30" s="77" t="s">
        <v>38</v>
      </c>
      <c r="B30" s="22" t="s">
        <v>135</v>
      </c>
      <c r="C30" s="25" t="s">
        <v>115</v>
      </c>
      <c r="D30" s="22" t="s">
        <v>116</v>
      </c>
      <c r="E30" s="83">
        <v>53192.8125</v>
      </c>
      <c r="F30" s="84">
        <v>55343.33874567387</v>
      </c>
      <c r="G30" s="96">
        <v>11098.217614114154</v>
      </c>
      <c r="H30" s="96">
        <v>2737.359220079363</v>
      </c>
      <c r="I30" s="96">
        <v>1891.7758237235234</v>
      </c>
      <c r="J30" s="96">
        <v>12392.63578336796</v>
      </c>
      <c r="K30" s="96">
        <v>2651.4944291706943</v>
      </c>
      <c r="L30" s="96">
        <v>820.3998290522959</v>
      </c>
      <c r="M30" s="96">
        <v>906.092718477664</v>
      </c>
      <c r="N30" s="96">
        <v>11641.34035060252</v>
      </c>
      <c r="O30" s="96">
        <v>964.4532720582306</v>
      </c>
      <c r="P30" s="96">
        <v>2653.987000678553</v>
      </c>
      <c r="Q30" s="96">
        <v>15.986837946959355</v>
      </c>
      <c r="R30" s="96">
        <v>428.63634861014134</v>
      </c>
      <c r="S30" s="96">
        <v>516.3920558351172</v>
      </c>
      <c r="T30" s="96">
        <v>252.17947600203627</v>
      </c>
      <c r="U30" s="96">
        <v>1326.8215988559762</v>
      </c>
      <c r="V30" s="96">
        <v>77.01186451868593</v>
      </c>
      <c r="W30" s="96">
        <v>464.1340049117232</v>
      </c>
      <c r="X30" s="96">
        <v>0</v>
      </c>
      <c r="Y30" s="96">
        <v>453.7339651720345</v>
      </c>
      <c r="Z30" s="96">
        <v>0</v>
      </c>
      <c r="AA30" s="96">
        <v>0</v>
      </c>
      <c r="AB30" s="96">
        <v>4050.686552496239</v>
      </c>
      <c r="AC30" s="96">
        <v>0</v>
      </c>
      <c r="AD30" s="83">
        <f t="shared" si="0"/>
        <v>55343.33874567387</v>
      </c>
      <c r="AE30" s="96">
        <v>0</v>
      </c>
      <c r="AF30" s="186">
        <v>0</v>
      </c>
      <c r="AG30" s="96">
        <v>0</v>
      </c>
      <c r="AH30" s="96">
        <v>0</v>
      </c>
      <c r="AI30" s="96">
        <v>0</v>
      </c>
      <c r="AJ30" s="96">
        <v>0</v>
      </c>
      <c r="AK30" s="96">
        <v>0</v>
      </c>
      <c r="AL30" s="96">
        <v>0</v>
      </c>
      <c r="AM30" s="96">
        <v>0</v>
      </c>
      <c r="AN30" s="96">
        <v>0</v>
      </c>
      <c r="AO30" s="96">
        <v>0</v>
      </c>
      <c r="AP30" s="96">
        <v>0</v>
      </c>
      <c r="AQ30" s="96">
        <v>0</v>
      </c>
      <c r="AR30" s="96">
        <v>0</v>
      </c>
      <c r="AS30" s="96">
        <v>0</v>
      </c>
      <c r="AT30" s="96">
        <v>0</v>
      </c>
      <c r="AU30" s="96">
        <v>0</v>
      </c>
      <c r="AV30" s="96">
        <v>0</v>
      </c>
      <c r="AW30" s="96">
        <v>0</v>
      </c>
      <c r="AX30" s="96">
        <v>0</v>
      </c>
      <c r="AY30" s="96">
        <v>0</v>
      </c>
      <c r="AZ30" s="96">
        <v>0</v>
      </c>
      <c r="BA30" s="96">
        <v>0</v>
      </c>
      <c r="BB30" s="96">
        <v>0</v>
      </c>
      <c r="BC30" s="96">
        <v>0</v>
      </c>
      <c r="BD30" s="96">
        <v>0</v>
      </c>
      <c r="BE30" s="96">
        <v>0</v>
      </c>
      <c r="BF30" s="96">
        <v>0</v>
      </c>
      <c r="BG30" s="96">
        <v>0</v>
      </c>
      <c r="BH30" s="96">
        <v>0</v>
      </c>
      <c r="BI30" s="96">
        <v>0</v>
      </c>
      <c r="BJ30" s="96">
        <v>0</v>
      </c>
      <c r="BK30" s="96">
        <v>0</v>
      </c>
      <c r="BL30" s="96">
        <v>0</v>
      </c>
      <c r="BM30" s="96">
        <v>0</v>
      </c>
      <c r="BN30" s="96">
        <v>0</v>
      </c>
      <c r="BO30" s="96">
        <v>0</v>
      </c>
      <c r="BP30" s="96">
        <v>0</v>
      </c>
      <c r="BQ30" s="96">
        <v>0</v>
      </c>
      <c r="BR30" s="96">
        <v>0</v>
      </c>
      <c r="BS30" s="96">
        <v>0</v>
      </c>
      <c r="BT30" s="96">
        <v>0</v>
      </c>
      <c r="BU30" s="96">
        <v>0</v>
      </c>
      <c r="BV30" s="96">
        <v>0</v>
      </c>
      <c r="BW30" s="96">
        <v>0</v>
      </c>
      <c r="BX30" s="96">
        <v>0</v>
      </c>
      <c r="BY30" s="96">
        <v>0</v>
      </c>
      <c r="BZ30" s="96">
        <v>0</v>
      </c>
      <c r="CA30" s="96">
        <v>0</v>
      </c>
      <c r="CB30" s="96">
        <v>0</v>
      </c>
      <c r="CC30" s="96">
        <v>0</v>
      </c>
      <c r="CD30" s="96">
        <v>0</v>
      </c>
      <c r="CE30" s="96">
        <v>0</v>
      </c>
      <c r="CF30" s="96">
        <v>0</v>
      </c>
      <c r="CG30" s="96">
        <v>0</v>
      </c>
      <c r="CH30" s="96">
        <v>0</v>
      </c>
      <c r="CI30" s="96">
        <v>0</v>
      </c>
      <c r="CJ30" s="194">
        <v>0</v>
      </c>
      <c r="CK30" s="180"/>
      <c r="CL30" s="180"/>
      <c r="CM30" s="180"/>
      <c r="CN30" s="180"/>
      <c r="CO30" s="180"/>
      <c r="CP30" s="180"/>
      <c r="CQ30" s="180"/>
      <c r="CR30" s="180"/>
      <c r="CS30" s="180"/>
      <c r="CT30" s="180"/>
      <c r="CU30" s="185"/>
      <c r="CV30" s="185"/>
      <c r="CW30" s="185"/>
    </row>
    <row r="31" spans="1:101" ht="12">
      <c r="A31" s="77" t="s">
        <v>39</v>
      </c>
      <c r="B31" s="22" t="s">
        <v>136</v>
      </c>
      <c r="C31" s="25" t="s">
        <v>137</v>
      </c>
      <c r="D31" s="22" t="s">
        <v>138</v>
      </c>
      <c r="E31" s="83">
        <v>777611.275</v>
      </c>
      <c r="F31" s="84">
        <v>948730.0960427694</v>
      </c>
      <c r="G31" s="96">
        <v>394051.96922069776</v>
      </c>
      <c r="H31" s="96">
        <v>0</v>
      </c>
      <c r="I31" s="96">
        <v>0</v>
      </c>
      <c r="J31" s="96">
        <v>0</v>
      </c>
      <c r="K31" s="96">
        <v>0</v>
      </c>
      <c r="L31" s="96">
        <v>0</v>
      </c>
      <c r="M31" s="96">
        <v>0</v>
      </c>
      <c r="N31" s="96">
        <v>413336.0192621744</v>
      </c>
      <c r="O31" s="96">
        <v>0</v>
      </c>
      <c r="P31" s="96">
        <v>94232.14071541635</v>
      </c>
      <c r="Q31" s="96">
        <v>0</v>
      </c>
      <c r="R31" s="96">
        <v>0</v>
      </c>
      <c r="S31" s="96">
        <v>0</v>
      </c>
      <c r="T31" s="96">
        <v>0</v>
      </c>
      <c r="U31" s="96">
        <v>47109.96684448093</v>
      </c>
      <c r="V31" s="96">
        <v>0</v>
      </c>
      <c r="W31" s="96">
        <v>0</v>
      </c>
      <c r="X31" s="96">
        <v>0</v>
      </c>
      <c r="Y31" s="96">
        <v>0</v>
      </c>
      <c r="Z31" s="96">
        <v>0</v>
      </c>
      <c r="AA31" s="96">
        <v>0</v>
      </c>
      <c r="AB31" s="96">
        <v>0</v>
      </c>
      <c r="AC31" s="96">
        <v>0</v>
      </c>
      <c r="AD31" s="83">
        <f t="shared" si="0"/>
        <v>948730.0960427695</v>
      </c>
      <c r="AE31" s="96">
        <v>0</v>
      </c>
      <c r="AF31" s="18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0</v>
      </c>
      <c r="BH31" s="96">
        <v>0</v>
      </c>
      <c r="BI31" s="96">
        <v>0</v>
      </c>
      <c r="BJ31" s="96">
        <v>0</v>
      </c>
      <c r="BK31" s="96">
        <v>0</v>
      </c>
      <c r="BL31" s="96">
        <v>0</v>
      </c>
      <c r="BM31" s="96">
        <v>0</v>
      </c>
      <c r="BN31" s="96">
        <v>0</v>
      </c>
      <c r="BO31" s="96">
        <v>0</v>
      </c>
      <c r="BP31" s="96">
        <v>0</v>
      </c>
      <c r="BQ31" s="96">
        <v>0</v>
      </c>
      <c r="BR31" s="96">
        <v>0</v>
      </c>
      <c r="BS31" s="96">
        <v>0</v>
      </c>
      <c r="BT31" s="96">
        <v>0</v>
      </c>
      <c r="BU31" s="96">
        <v>0</v>
      </c>
      <c r="BV31" s="96">
        <v>0</v>
      </c>
      <c r="BW31" s="96">
        <v>0</v>
      </c>
      <c r="BX31" s="96">
        <v>0</v>
      </c>
      <c r="BY31" s="96">
        <v>0</v>
      </c>
      <c r="BZ31" s="96">
        <v>0</v>
      </c>
      <c r="CA31" s="96">
        <v>0</v>
      </c>
      <c r="CB31" s="96">
        <v>0</v>
      </c>
      <c r="CC31" s="96">
        <v>0</v>
      </c>
      <c r="CD31" s="96">
        <v>0</v>
      </c>
      <c r="CE31" s="96">
        <v>0</v>
      </c>
      <c r="CF31" s="96">
        <v>0</v>
      </c>
      <c r="CG31" s="96">
        <v>0</v>
      </c>
      <c r="CH31" s="96">
        <v>0</v>
      </c>
      <c r="CI31" s="96">
        <v>0</v>
      </c>
      <c r="CJ31" s="194">
        <v>0</v>
      </c>
      <c r="CK31" s="180"/>
      <c r="CL31" s="180"/>
      <c r="CM31" s="180"/>
      <c r="CN31" s="180"/>
      <c r="CO31" s="180"/>
      <c r="CP31" s="180"/>
      <c r="CQ31" s="180"/>
      <c r="CR31" s="180"/>
      <c r="CS31" s="180"/>
      <c r="CT31" s="180"/>
      <c r="CU31" s="185"/>
      <c r="CV31" s="185"/>
      <c r="CW31" s="185"/>
    </row>
    <row r="32" spans="1:101" ht="12">
      <c r="A32" s="17" t="s">
        <v>40</v>
      </c>
      <c r="B32" s="22" t="s">
        <v>88</v>
      </c>
      <c r="C32" s="25" t="s">
        <v>139</v>
      </c>
      <c r="D32" s="22" t="s">
        <v>140</v>
      </c>
      <c r="E32" s="83">
        <v>0</v>
      </c>
      <c r="F32" s="84">
        <v>37293.39719153628</v>
      </c>
      <c r="G32" s="96">
        <v>5155.803285167563</v>
      </c>
      <c r="H32" s="96">
        <v>129.97823407985453</v>
      </c>
      <c r="I32" s="96">
        <v>1450.7191248181052</v>
      </c>
      <c r="J32" s="96">
        <v>11877.685780955811</v>
      </c>
      <c r="K32" s="96">
        <v>228.6067043843512</v>
      </c>
      <c r="L32" s="96">
        <v>332.34272047247356</v>
      </c>
      <c r="M32" s="96">
        <v>4.931423515224833</v>
      </c>
      <c r="N32" s="96">
        <v>6386.54569675296</v>
      </c>
      <c r="O32" s="96">
        <v>336.04128810889216</v>
      </c>
      <c r="P32" s="96">
        <v>916.7164070266163</v>
      </c>
      <c r="Q32" s="96">
        <v>0</v>
      </c>
      <c r="R32" s="96">
        <v>305.04376887033607</v>
      </c>
      <c r="S32" s="96">
        <v>144.9486268939299</v>
      </c>
      <c r="T32" s="96">
        <v>17.436104571687803</v>
      </c>
      <c r="U32" s="96">
        <v>1627.3697600241949</v>
      </c>
      <c r="V32" s="96">
        <v>48.78586834704567</v>
      </c>
      <c r="W32" s="96">
        <v>508.28886660495954</v>
      </c>
      <c r="X32" s="96">
        <v>15.005617267755563</v>
      </c>
      <c r="Y32" s="96">
        <v>271.7566601425685</v>
      </c>
      <c r="Z32" s="96">
        <v>126.80803324863855</v>
      </c>
      <c r="AA32" s="96">
        <v>96.33888081528512</v>
      </c>
      <c r="AB32" s="96">
        <v>6370.518570328481</v>
      </c>
      <c r="AC32" s="96">
        <v>230.01568253155827</v>
      </c>
      <c r="AD32" s="83">
        <f t="shared" si="0"/>
        <v>36581.68710492828</v>
      </c>
      <c r="AE32" s="96">
        <v>9.334480225247004</v>
      </c>
      <c r="AF32" s="186">
        <v>0</v>
      </c>
      <c r="AG32" s="96">
        <v>0</v>
      </c>
      <c r="AH32" s="96">
        <v>0</v>
      </c>
      <c r="AI32" s="96">
        <v>0</v>
      </c>
      <c r="AJ32" s="96">
        <v>0</v>
      </c>
      <c r="AK32" s="96">
        <v>0</v>
      </c>
      <c r="AL32" s="96">
        <v>0</v>
      </c>
      <c r="AM32" s="96">
        <v>43.502200295019065</v>
      </c>
      <c r="AN32" s="96">
        <v>5.967022453422048</v>
      </c>
      <c r="AO32" s="96">
        <v>2.1698263466989265</v>
      </c>
      <c r="AP32" s="96">
        <v>5.424565866747316</v>
      </c>
      <c r="AQ32" s="96">
        <v>0</v>
      </c>
      <c r="AR32" s="96">
        <v>269.9954374585596</v>
      </c>
      <c r="AS32" s="96">
        <v>38.21853224299246</v>
      </c>
      <c r="AT32" s="96">
        <v>0</v>
      </c>
      <c r="AU32" s="96">
        <v>0.35224453680177376</v>
      </c>
      <c r="AV32" s="96">
        <v>0</v>
      </c>
      <c r="AW32" s="96">
        <v>0</v>
      </c>
      <c r="AX32" s="96">
        <v>0</v>
      </c>
      <c r="AY32" s="96">
        <v>0</v>
      </c>
      <c r="AZ32" s="96">
        <v>0</v>
      </c>
      <c r="BA32" s="96">
        <v>1.585100415607982</v>
      </c>
      <c r="BB32" s="96">
        <v>0</v>
      </c>
      <c r="BC32" s="96">
        <v>120.11538704940486</v>
      </c>
      <c r="BD32" s="96">
        <v>0</v>
      </c>
      <c r="BE32" s="96">
        <v>5.283668052026607</v>
      </c>
      <c r="BF32" s="96">
        <v>0</v>
      </c>
      <c r="BG32" s="96">
        <v>0</v>
      </c>
      <c r="BH32" s="96">
        <v>0</v>
      </c>
      <c r="BI32" s="96">
        <v>0</v>
      </c>
      <c r="BJ32" s="96">
        <v>0.8806113420044345</v>
      </c>
      <c r="BK32" s="96">
        <v>0</v>
      </c>
      <c r="BL32" s="96">
        <v>0</v>
      </c>
      <c r="BM32" s="96">
        <v>0</v>
      </c>
      <c r="BN32" s="96">
        <v>0</v>
      </c>
      <c r="BO32" s="96">
        <v>0</v>
      </c>
      <c r="BP32" s="96">
        <v>0</v>
      </c>
      <c r="BQ32" s="96">
        <v>0</v>
      </c>
      <c r="BR32" s="96">
        <v>15.851004156079819</v>
      </c>
      <c r="BS32" s="96">
        <v>0</v>
      </c>
      <c r="BT32" s="96">
        <v>36.10506502218181</v>
      </c>
      <c r="BU32" s="96">
        <v>0</v>
      </c>
      <c r="BV32" s="96">
        <v>0</v>
      </c>
      <c r="BW32" s="96">
        <v>0</v>
      </c>
      <c r="BX32" s="96">
        <v>145.65311596753347</v>
      </c>
      <c r="BY32" s="96">
        <v>0</v>
      </c>
      <c r="BZ32" s="96">
        <v>4.931423515224833</v>
      </c>
      <c r="CA32" s="96">
        <v>0</v>
      </c>
      <c r="CB32" s="96">
        <v>0</v>
      </c>
      <c r="CC32" s="96">
        <v>1.585100415607982</v>
      </c>
      <c r="CD32" s="96">
        <v>4.755301246823946</v>
      </c>
      <c r="CE32" s="96">
        <v>0</v>
      </c>
      <c r="CF32" s="96">
        <v>0</v>
      </c>
      <c r="CG32" s="96">
        <v>0</v>
      </c>
      <c r="CH32" s="96">
        <v>0</v>
      </c>
      <c r="CI32" s="96">
        <v>0</v>
      </c>
      <c r="CJ32" s="194">
        <v>0</v>
      </c>
      <c r="CK32" s="180"/>
      <c r="CL32" s="180"/>
      <c r="CM32" s="180"/>
      <c r="CN32" s="180"/>
      <c r="CO32" s="180"/>
      <c r="CP32" s="180"/>
      <c r="CQ32" s="180"/>
      <c r="CR32" s="180"/>
      <c r="CS32" s="180"/>
      <c r="CT32" s="180"/>
      <c r="CU32" s="185"/>
      <c r="CV32" s="185"/>
      <c r="CW32" s="185"/>
    </row>
    <row r="33" spans="1:101" ht="12">
      <c r="A33" s="79" t="s">
        <v>258</v>
      </c>
      <c r="B33" s="22" t="s">
        <v>148</v>
      </c>
      <c r="C33" s="25" t="s">
        <v>115</v>
      </c>
      <c r="D33" s="22" t="s">
        <v>116</v>
      </c>
      <c r="E33" s="83">
        <v>27592.5</v>
      </c>
      <c r="F33" s="84">
        <v>29919.42552718638</v>
      </c>
      <c r="G33" s="96">
        <v>5999.860198458892</v>
      </c>
      <c r="H33" s="96">
        <v>1479.8567846202366</v>
      </c>
      <c r="I33" s="96">
        <v>1022.7219238097025</v>
      </c>
      <c r="J33" s="96">
        <v>6699.641760138771</v>
      </c>
      <c r="K33" s="96">
        <v>1433.4370117040216</v>
      </c>
      <c r="L33" s="96">
        <v>443.52025273801047</v>
      </c>
      <c r="M33" s="96">
        <v>489.8470931759148</v>
      </c>
      <c r="N33" s="96">
        <v>6293.480363681678</v>
      </c>
      <c r="O33" s="96">
        <v>521.3976695624112</v>
      </c>
      <c r="P33" s="96">
        <v>1434.7845326395272</v>
      </c>
      <c r="Q33" s="96">
        <v>8.642720482898895</v>
      </c>
      <c r="R33" s="96">
        <v>231.7271346678322</v>
      </c>
      <c r="S33" s="96">
        <v>279.1691648454654</v>
      </c>
      <c r="T33" s="96">
        <v>136.33194568185675</v>
      </c>
      <c r="U33" s="96">
        <v>717.299333841453</v>
      </c>
      <c r="V33" s="96">
        <v>41.63375028321188</v>
      </c>
      <c r="W33" s="96">
        <v>250.91769143900018</v>
      </c>
      <c r="X33" s="96">
        <v>0</v>
      </c>
      <c r="Y33" s="96">
        <v>245.29527650120033</v>
      </c>
      <c r="Z33" s="96">
        <v>0</v>
      </c>
      <c r="AA33" s="96">
        <v>0</v>
      </c>
      <c r="AB33" s="96">
        <v>2189.8609189142962</v>
      </c>
      <c r="AC33" s="96">
        <v>0</v>
      </c>
      <c r="AD33" s="83">
        <f t="shared" si="0"/>
        <v>29919.42552718638</v>
      </c>
      <c r="AE33" s="96">
        <v>0</v>
      </c>
      <c r="AF33" s="18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0</v>
      </c>
      <c r="BH33" s="96">
        <v>0</v>
      </c>
      <c r="BI33" s="96">
        <v>0</v>
      </c>
      <c r="BJ33" s="96">
        <v>0</v>
      </c>
      <c r="BK33" s="96">
        <v>0</v>
      </c>
      <c r="BL33" s="96">
        <v>0</v>
      </c>
      <c r="BM33" s="96">
        <v>0</v>
      </c>
      <c r="BN33" s="96">
        <v>0</v>
      </c>
      <c r="BO33" s="96">
        <v>0</v>
      </c>
      <c r="BP33" s="96">
        <v>0</v>
      </c>
      <c r="BQ33" s="96">
        <v>0</v>
      </c>
      <c r="BR33" s="96">
        <v>0</v>
      </c>
      <c r="BS33" s="96">
        <v>0</v>
      </c>
      <c r="BT33" s="96">
        <v>0</v>
      </c>
      <c r="BU33" s="96">
        <v>0</v>
      </c>
      <c r="BV33" s="96">
        <v>0</v>
      </c>
      <c r="BW33" s="96">
        <v>0</v>
      </c>
      <c r="BX33" s="96">
        <v>0</v>
      </c>
      <c r="BY33" s="96">
        <v>0</v>
      </c>
      <c r="BZ33" s="96">
        <v>0</v>
      </c>
      <c r="CA33" s="96">
        <v>0</v>
      </c>
      <c r="CB33" s="96">
        <v>0</v>
      </c>
      <c r="CC33" s="96">
        <v>0</v>
      </c>
      <c r="CD33" s="96">
        <v>0</v>
      </c>
      <c r="CE33" s="96">
        <v>0</v>
      </c>
      <c r="CF33" s="96">
        <v>0</v>
      </c>
      <c r="CG33" s="96">
        <v>0</v>
      </c>
      <c r="CH33" s="96">
        <v>0</v>
      </c>
      <c r="CI33" s="96">
        <v>0</v>
      </c>
      <c r="CJ33" s="194">
        <v>0</v>
      </c>
      <c r="CK33" s="180"/>
      <c r="CL33" s="180"/>
      <c r="CM33" s="180"/>
      <c r="CN33" s="180"/>
      <c r="CO33" s="180"/>
      <c r="CP33" s="180"/>
      <c r="CQ33" s="180"/>
      <c r="CR33" s="180"/>
      <c r="CS33" s="180"/>
      <c r="CT33" s="180"/>
      <c r="CU33" s="185"/>
      <c r="CV33" s="185"/>
      <c r="CW33" s="185"/>
    </row>
    <row r="34" spans="1:101" ht="12">
      <c r="A34" s="123" t="s">
        <v>256</v>
      </c>
      <c r="B34" s="17" t="s">
        <v>257</v>
      </c>
      <c r="C34" s="25" t="s">
        <v>139</v>
      </c>
      <c r="D34" s="22" t="s">
        <v>140</v>
      </c>
      <c r="E34" s="83">
        <v>0</v>
      </c>
      <c r="F34" s="84">
        <v>0</v>
      </c>
      <c r="G34" s="96">
        <v>0</v>
      </c>
      <c r="H34" s="96">
        <v>0</v>
      </c>
      <c r="I34" s="96">
        <v>0</v>
      </c>
      <c r="J34" s="96">
        <v>0</v>
      </c>
      <c r="K34" s="96">
        <v>0</v>
      </c>
      <c r="L34" s="96">
        <v>0</v>
      </c>
      <c r="M34" s="96">
        <v>0</v>
      </c>
      <c r="N34" s="96">
        <v>0</v>
      </c>
      <c r="O34" s="96">
        <v>0</v>
      </c>
      <c r="P34" s="96">
        <v>0</v>
      </c>
      <c r="Q34" s="96">
        <v>0</v>
      </c>
      <c r="R34" s="96">
        <v>0</v>
      </c>
      <c r="S34" s="96">
        <v>0</v>
      </c>
      <c r="T34" s="96">
        <v>0</v>
      </c>
      <c r="U34" s="96">
        <v>0</v>
      </c>
      <c r="V34" s="96">
        <v>0</v>
      </c>
      <c r="W34" s="96">
        <v>0</v>
      </c>
      <c r="X34" s="96">
        <v>0</v>
      </c>
      <c r="Y34" s="96">
        <v>0</v>
      </c>
      <c r="Z34" s="96">
        <v>0</v>
      </c>
      <c r="AA34" s="96">
        <v>0</v>
      </c>
      <c r="AB34" s="96">
        <v>0</v>
      </c>
      <c r="AC34" s="96">
        <v>0</v>
      </c>
      <c r="AD34" s="83">
        <f t="shared" si="0"/>
        <v>0</v>
      </c>
      <c r="AE34" s="96">
        <v>0</v>
      </c>
      <c r="AF34" s="186">
        <v>0</v>
      </c>
      <c r="AG34" s="96">
        <v>0</v>
      </c>
      <c r="AH34" s="96">
        <v>0</v>
      </c>
      <c r="AI34" s="96">
        <v>0</v>
      </c>
      <c r="AJ34" s="96">
        <v>0</v>
      </c>
      <c r="AK34" s="96">
        <v>0</v>
      </c>
      <c r="AL34" s="96">
        <v>0</v>
      </c>
      <c r="AM34" s="96">
        <v>0</v>
      </c>
      <c r="AN34" s="96">
        <v>0</v>
      </c>
      <c r="AO34" s="96">
        <v>0</v>
      </c>
      <c r="AP34" s="96">
        <v>0</v>
      </c>
      <c r="AQ34" s="96">
        <v>0</v>
      </c>
      <c r="AR34" s="96">
        <v>0</v>
      </c>
      <c r="AS34" s="96">
        <v>0</v>
      </c>
      <c r="AT34" s="96">
        <v>0</v>
      </c>
      <c r="AU34" s="96">
        <v>0</v>
      </c>
      <c r="AV34" s="96">
        <v>0</v>
      </c>
      <c r="AW34" s="96">
        <v>0</v>
      </c>
      <c r="AX34" s="96">
        <v>0</v>
      </c>
      <c r="AY34" s="96">
        <v>0</v>
      </c>
      <c r="AZ34" s="96">
        <v>0</v>
      </c>
      <c r="BA34" s="96">
        <v>0</v>
      </c>
      <c r="BB34" s="96">
        <v>0</v>
      </c>
      <c r="BC34" s="96">
        <v>0</v>
      </c>
      <c r="BD34" s="96">
        <v>0</v>
      </c>
      <c r="BE34" s="96">
        <v>0</v>
      </c>
      <c r="BF34" s="96">
        <v>0</v>
      </c>
      <c r="BG34" s="96">
        <v>0</v>
      </c>
      <c r="BH34" s="96">
        <v>0</v>
      </c>
      <c r="BI34" s="96">
        <v>0</v>
      </c>
      <c r="BJ34" s="96">
        <v>0</v>
      </c>
      <c r="BK34" s="96">
        <v>0</v>
      </c>
      <c r="BL34" s="96">
        <v>0</v>
      </c>
      <c r="BM34" s="96">
        <v>0</v>
      </c>
      <c r="BN34" s="96">
        <v>0</v>
      </c>
      <c r="BO34" s="96">
        <v>0</v>
      </c>
      <c r="BP34" s="96">
        <v>0</v>
      </c>
      <c r="BQ34" s="96">
        <v>0</v>
      </c>
      <c r="BR34" s="96">
        <v>0</v>
      </c>
      <c r="BS34" s="96">
        <v>0</v>
      </c>
      <c r="BT34" s="96">
        <v>0</v>
      </c>
      <c r="BU34" s="96">
        <v>0</v>
      </c>
      <c r="BV34" s="96">
        <v>0</v>
      </c>
      <c r="BW34" s="96">
        <v>0</v>
      </c>
      <c r="BX34" s="96">
        <v>0</v>
      </c>
      <c r="BY34" s="96">
        <v>0</v>
      </c>
      <c r="BZ34" s="96">
        <v>0</v>
      </c>
      <c r="CA34" s="96">
        <v>0</v>
      </c>
      <c r="CB34" s="96">
        <v>0</v>
      </c>
      <c r="CC34" s="96">
        <v>0</v>
      </c>
      <c r="CD34" s="96">
        <v>0</v>
      </c>
      <c r="CE34" s="96">
        <v>0</v>
      </c>
      <c r="CF34" s="96">
        <v>0</v>
      </c>
      <c r="CG34" s="96">
        <v>0</v>
      </c>
      <c r="CH34" s="96">
        <v>0</v>
      </c>
      <c r="CI34" s="96">
        <v>0</v>
      </c>
      <c r="CJ34" s="194">
        <v>0</v>
      </c>
      <c r="CK34" s="180"/>
      <c r="CL34" s="180"/>
      <c r="CM34" s="180"/>
      <c r="CN34" s="180"/>
      <c r="CO34" s="180"/>
      <c r="CP34" s="180"/>
      <c r="CQ34" s="180"/>
      <c r="CR34" s="180"/>
      <c r="CS34" s="180"/>
      <c r="CT34" s="180"/>
      <c r="CU34" s="185"/>
      <c r="CV34" s="185"/>
      <c r="CW34" s="185"/>
    </row>
    <row r="35" spans="1:101" ht="12">
      <c r="A35" s="77" t="s">
        <v>41</v>
      </c>
      <c r="B35" s="69" t="s">
        <v>218</v>
      </c>
      <c r="C35" s="25" t="s">
        <v>141</v>
      </c>
      <c r="D35" s="22" t="s">
        <v>142</v>
      </c>
      <c r="E35" s="83">
        <v>839809.1875</v>
      </c>
      <c r="F35" s="84">
        <v>911242.5998299295</v>
      </c>
      <c r="G35" s="96">
        <v>114806.49519674187</v>
      </c>
      <c r="H35" s="96">
        <v>66346.45824897777</v>
      </c>
      <c r="I35" s="96">
        <v>52284.08935217637</v>
      </c>
      <c r="J35" s="96">
        <v>168697.10529161693</v>
      </c>
      <c r="K35" s="96">
        <v>64595.940815474685</v>
      </c>
      <c r="L35" s="96">
        <v>13156.512376085411</v>
      </c>
      <c r="M35" s="96">
        <v>38012.91231320697</v>
      </c>
      <c r="N35" s="96">
        <v>214923.57861367095</v>
      </c>
      <c r="O35" s="96">
        <v>17082.5308440445</v>
      </c>
      <c r="P35" s="96">
        <v>45209.424308401365</v>
      </c>
      <c r="Q35" s="96">
        <v>0</v>
      </c>
      <c r="R35" s="96">
        <v>3943.2062657408046</v>
      </c>
      <c r="S35" s="96">
        <v>2284.8129014432475</v>
      </c>
      <c r="T35" s="96">
        <v>9748.883263100906</v>
      </c>
      <c r="U35" s="96">
        <v>7606.522951054812</v>
      </c>
      <c r="V35" s="96">
        <v>609.283440384866</v>
      </c>
      <c r="W35" s="96">
        <v>19759.133945138197</v>
      </c>
      <c r="X35" s="96">
        <v>2613.349956563274</v>
      </c>
      <c r="Y35" s="96">
        <v>19300.28393585754</v>
      </c>
      <c r="Z35" s="96">
        <v>1337.5675527199012</v>
      </c>
      <c r="AA35" s="96">
        <v>11044.214362351298</v>
      </c>
      <c r="AB35" s="96">
        <v>15676.672520027481</v>
      </c>
      <c r="AC35" s="96">
        <v>3385.331115638412</v>
      </c>
      <c r="AD35" s="83">
        <f t="shared" si="0"/>
        <v>892424.3095704177</v>
      </c>
      <c r="AE35" s="96">
        <v>856.8048380412177</v>
      </c>
      <c r="AF35" s="186">
        <v>476.00268780067654</v>
      </c>
      <c r="AG35" s="96">
        <v>1253.7910796669821</v>
      </c>
      <c r="AH35" s="96">
        <v>2522.8142453435858</v>
      </c>
      <c r="AI35" s="96">
        <v>47.60026878006766</v>
      </c>
      <c r="AJ35" s="96">
        <v>0</v>
      </c>
      <c r="AK35" s="96">
        <v>904.4051068212855</v>
      </c>
      <c r="AL35" s="96">
        <v>238.00134390033827</v>
      </c>
      <c r="AM35" s="96">
        <v>742.5641929690554</v>
      </c>
      <c r="AN35" s="96">
        <v>5181.574858323045</v>
      </c>
      <c r="AO35" s="96">
        <v>1884.2090393901985</v>
      </c>
      <c r="AP35" s="96">
        <v>4710.522598475495</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0</v>
      </c>
      <c r="BQ35" s="96">
        <v>0</v>
      </c>
      <c r="BR35" s="96">
        <v>0</v>
      </c>
      <c r="BS35" s="96">
        <v>0</v>
      </c>
      <c r="BT35" s="96">
        <v>0</v>
      </c>
      <c r="BU35" s="96">
        <v>0</v>
      </c>
      <c r="BV35" s="96">
        <v>0</v>
      </c>
      <c r="BW35" s="96">
        <v>0</v>
      </c>
      <c r="BX35" s="96">
        <v>0</v>
      </c>
      <c r="BY35" s="96">
        <v>0</v>
      </c>
      <c r="BZ35" s="96">
        <v>0</v>
      </c>
      <c r="CA35" s="96">
        <v>0</v>
      </c>
      <c r="CB35" s="96">
        <v>0</v>
      </c>
      <c r="CC35" s="96">
        <v>0</v>
      </c>
      <c r="CD35" s="96">
        <v>0</v>
      </c>
      <c r="CE35" s="96">
        <v>0</v>
      </c>
      <c r="CF35" s="96">
        <v>0</v>
      </c>
      <c r="CG35" s="96">
        <v>0</v>
      </c>
      <c r="CH35" s="96">
        <v>0</v>
      </c>
      <c r="CI35" s="96">
        <v>0</v>
      </c>
      <c r="CJ35" s="194">
        <v>0</v>
      </c>
      <c r="CK35" s="180"/>
      <c r="CL35" s="180"/>
      <c r="CM35" s="180"/>
      <c r="CN35" s="180"/>
      <c r="CO35" s="180"/>
      <c r="CP35" s="180"/>
      <c r="CQ35" s="180"/>
      <c r="CR35" s="180"/>
      <c r="CS35" s="180"/>
      <c r="CT35" s="180"/>
      <c r="CU35" s="185"/>
      <c r="CV35" s="185"/>
      <c r="CW35" s="185"/>
    </row>
    <row r="36" spans="1:101" ht="12">
      <c r="A36" s="77" t="s">
        <v>42</v>
      </c>
      <c r="B36" s="22" t="s">
        <v>144</v>
      </c>
      <c r="C36" s="25" t="s">
        <v>145</v>
      </c>
      <c r="D36" s="22" t="s">
        <v>146</v>
      </c>
      <c r="E36" s="83">
        <v>3029852.875</v>
      </c>
      <c r="F36" s="84">
        <v>3040420.628718804</v>
      </c>
      <c r="G36" s="96">
        <v>389396.4486345574</v>
      </c>
      <c r="H36" s="96">
        <v>184913.80359691207</v>
      </c>
      <c r="I36" s="96">
        <v>136142.7459410193</v>
      </c>
      <c r="J36" s="96">
        <v>575451.4882674642</v>
      </c>
      <c r="K36" s="96">
        <v>290058.5648543684</v>
      </c>
      <c r="L36" s="96">
        <v>46723.545944255144</v>
      </c>
      <c r="M36" s="96">
        <v>53705.22522328178</v>
      </c>
      <c r="N36" s="96">
        <v>949659.4278935622</v>
      </c>
      <c r="O36" s="96">
        <v>68407.03062815516</v>
      </c>
      <c r="P36" s="96">
        <v>135152.55585096503</v>
      </c>
      <c r="Q36" s="96">
        <v>0</v>
      </c>
      <c r="R36" s="96">
        <v>7115.942342084835</v>
      </c>
      <c r="S36" s="96">
        <v>6713.153152910222</v>
      </c>
      <c r="T36" s="96">
        <v>21482.09008931271</v>
      </c>
      <c r="U36" s="96">
        <v>0</v>
      </c>
      <c r="V36" s="96">
        <v>0</v>
      </c>
      <c r="W36" s="96">
        <v>21817.747746958223</v>
      </c>
      <c r="X36" s="96">
        <v>0</v>
      </c>
      <c r="Y36" s="96">
        <v>22237.31981901511</v>
      </c>
      <c r="Z36" s="96">
        <v>0</v>
      </c>
      <c r="AA36" s="96">
        <v>130486.91440969243</v>
      </c>
      <c r="AB36" s="96">
        <v>0</v>
      </c>
      <c r="AC36" s="96">
        <v>0</v>
      </c>
      <c r="AD36" s="83">
        <f t="shared" si="0"/>
        <v>3039464.004394514</v>
      </c>
      <c r="AE36" s="96">
        <v>0</v>
      </c>
      <c r="AF36" s="186">
        <v>0</v>
      </c>
      <c r="AG36" s="96">
        <v>0</v>
      </c>
      <c r="AH36" s="96">
        <v>0</v>
      </c>
      <c r="AI36" s="96">
        <v>0</v>
      </c>
      <c r="AJ36" s="96">
        <v>0</v>
      </c>
      <c r="AK36" s="96">
        <v>0</v>
      </c>
      <c r="AL36" s="96">
        <v>0</v>
      </c>
      <c r="AM36" s="96">
        <v>0</v>
      </c>
      <c r="AN36" s="96">
        <v>0</v>
      </c>
      <c r="AO36" s="96">
        <v>0</v>
      </c>
      <c r="AP36" s="96">
        <v>0</v>
      </c>
      <c r="AQ36" s="96">
        <v>0</v>
      </c>
      <c r="AR36" s="96">
        <v>0</v>
      </c>
      <c r="AS36" s="96">
        <v>0</v>
      </c>
      <c r="AT36" s="96">
        <v>0</v>
      </c>
      <c r="AU36" s="96">
        <v>0</v>
      </c>
      <c r="AV36" s="96">
        <v>0</v>
      </c>
      <c r="AW36" s="96">
        <v>0</v>
      </c>
      <c r="AX36" s="96">
        <v>0</v>
      </c>
      <c r="AY36" s="96">
        <v>0</v>
      </c>
      <c r="AZ36" s="96">
        <v>956.6243242897066</v>
      </c>
      <c r="BA36" s="96">
        <v>0</v>
      </c>
      <c r="BB36" s="96">
        <v>0</v>
      </c>
      <c r="BC36" s="96">
        <v>0</v>
      </c>
      <c r="BD36" s="96">
        <v>0</v>
      </c>
      <c r="BE36" s="96">
        <v>0</v>
      </c>
      <c r="BF36" s="96">
        <v>0</v>
      </c>
      <c r="BG36" s="96">
        <v>0</v>
      </c>
      <c r="BH36" s="96">
        <v>0</v>
      </c>
      <c r="BI36" s="96">
        <v>0</v>
      </c>
      <c r="BJ36" s="96">
        <v>0</v>
      </c>
      <c r="BK36" s="96">
        <v>0</v>
      </c>
      <c r="BL36" s="96">
        <v>0</v>
      </c>
      <c r="BM36" s="96">
        <v>0</v>
      </c>
      <c r="BN36" s="96">
        <v>0</v>
      </c>
      <c r="BO36" s="96">
        <v>0</v>
      </c>
      <c r="BP36" s="96">
        <v>0</v>
      </c>
      <c r="BQ36" s="96">
        <v>0</v>
      </c>
      <c r="BR36" s="96">
        <v>0</v>
      </c>
      <c r="BS36" s="96">
        <v>0</v>
      </c>
      <c r="BT36" s="96">
        <v>0</v>
      </c>
      <c r="BU36" s="96">
        <v>0</v>
      </c>
      <c r="BV36" s="96">
        <v>0</v>
      </c>
      <c r="BW36" s="96">
        <v>0</v>
      </c>
      <c r="BX36" s="96">
        <v>0</v>
      </c>
      <c r="BY36" s="96">
        <v>0</v>
      </c>
      <c r="BZ36" s="96">
        <v>0</v>
      </c>
      <c r="CA36" s="96">
        <v>0</v>
      </c>
      <c r="CB36" s="96">
        <v>0</v>
      </c>
      <c r="CC36" s="96">
        <v>0</v>
      </c>
      <c r="CD36" s="96">
        <v>0</v>
      </c>
      <c r="CE36" s="96">
        <v>0</v>
      </c>
      <c r="CF36" s="96">
        <v>0</v>
      </c>
      <c r="CG36" s="96">
        <v>0</v>
      </c>
      <c r="CH36" s="96">
        <v>0</v>
      </c>
      <c r="CI36" s="96">
        <v>0</v>
      </c>
      <c r="CJ36" s="194">
        <v>0</v>
      </c>
      <c r="CK36" s="180"/>
      <c r="CL36" s="180"/>
      <c r="CM36" s="180"/>
      <c r="CN36" s="180"/>
      <c r="CO36" s="180"/>
      <c r="CP36" s="180"/>
      <c r="CQ36" s="180"/>
      <c r="CR36" s="180"/>
      <c r="CS36" s="180"/>
      <c r="CT36" s="180"/>
      <c r="CU36" s="185"/>
      <c r="CV36" s="185"/>
      <c r="CW36" s="185"/>
    </row>
    <row r="37" spans="1:101" ht="12">
      <c r="A37" s="77">
        <v>2629</v>
      </c>
      <c r="B37" s="22" t="s">
        <v>216</v>
      </c>
      <c r="C37" s="25" t="s">
        <v>149</v>
      </c>
      <c r="D37" s="22" t="s">
        <v>150</v>
      </c>
      <c r="E37" s="83">
        <v>0</v>
      </c>
      <c r="F37" s="84">
        <v>6586.463220680305</v>
      </c>
      <c r="G37" s="96">
        <v>360.82237215125156</v>
      </c>
      <c r="H37" s="96">
        <v>661.9926585839494</v>
      </c>
      <c r="I37" s="96">
        <v>528.8666624071772</v>
      </c>
      <c r="J37" s="96">
        <v>1457.111313344671</v>
      </c>
      <c r="K37" s="96">
        <v>520.8645533473712</v>
      </c>
      <c r="L37" s="96">
        <v>63.28940801846549</v>
      </c>
      <c r="M37" s="96">
        <v>464.8497899287293</v>
      </c>
      <c r="N37" s="96">
        <v>1524.7655081230307</v>
      </c>
      <c r="O37" s="96">
        <v>130.94360279682516</v>
      </c>
      <c r="P37" s="96">
        <v>349.1829407915337</v>
      </c>
      <c r="Q37" s="96">
        <v>0</v>
      </c>
      <c r="R37" s="96">
        <v>0</v>
      </c>
      <c r="S37" s="96">
        <v>0</v>
      </c>
      <c r="T37" s="96">
        <v>106.93727561740721</v>
      </c>
      <c r="U37" s="96">
        <v>0</v>
      </c>
      <c r="V37" s="96">
        <v>0</v>
      </c>
      <c r="W37" s="96">
        <v>205.87244217500844</v>
      </c>
      <c r="X37" s="96">
        <v>0</v>
      </c>
      <c r="Y37" s="96">
        <v>210.964693394885</v>
      </c>
      <c r="Z37" s="96">
        <v>0</v>
      </c>
      <c r="AA37" s="96">
        <v>0</v>
      </c>
      <c r="AB37" s="96">
        <v>0</v>
      </c>
      <c r="AC37" s="96">
        <v>0</v>
      </c>
      <c r="AD37" s="83">
        <f t="shared" si="0"/>
        <v>6586.463220680306</v>
      </c>
      <c r="AE37" s="96">
        <v>0</v>
      </c>
      <c r="AF37" s="186">
        <v>0</v>
      </c>
      <c r="AG37" s="96">
        <v>0</v>
      </c>
      <c r="AH37" s="96">
        <v>0</v>
      </c>
      <c r="AI37" s="96">
        <v>0</v>
      </c>
      <c r="AJ37" s="96">
        <v>0</v>
      </c>
      <c r="AK37" s="96">
        <v>0</v>
      </c>
      <c r="AL37" s="96">
        <v>0</v>
      </c>
      <c r="AM37" s="96">
        <v>0</v>
      </c>
      <c r="AN37" s="96">
        <v>0</v>
      </c>
      <c r="AO37" s="96">
        <v>0</v>
      </c>
      <c r="AP37" s="96">
        <v>0</v>
      </c>
      <c r="AQ37" s="96">
        <v>0</v>
      </c>
      <c r="AR37" s="96">
        <v>0</v>
      </c>
      <c r="AS37" s="96">
        <v>0</v>
      </c>
      <c r="AT37" s="96">
        <v>0</v>
      </c>
      <c r="AU37" s="96">
        <v>0</v>
      </c>
      <c r="AV37" s="96">
        <v>0</v>
      </c>
      <c r="AW37" s="96">
        <v>0</v>
      </c>
      <c r="AX37" s="96">
        <v>0</v>
      </c>
      <c r="AY37" s="96">
        <v>0</v>
      </c>
      <c r="AZ37" s="96">
        <v>0</v>
      </c>
      <c r="BA37" s="96">
        <v>0</v>
      </c>
      <c r="BB37" s="96">
        <v>0</v>
      </c>
      <c r="BC37" s="96">
        <v>0</v>
      </c>
      <c r="BD37" s="96">
        <v>0</v>
      </c>
      <c r="BE37" s="96">
        <v>0</v>
      </c>
      <c r="BF37" s="96">
        <v>0</v>
      </c>
      <c r="BG37" s="96">
        <v>0</v>
      </c>
      <c r="BH37" s="96">
        <v>0</v>
      </c>
      <c r="BI37" s="96">
        <v>0</v>
      </c>
      <c r="BJ37" s="96">
        <v>0</v>
      </c>
      <c r="BK37" s="96">
        <v>0</v>
      </c>
      <c r="BL37" s="96">
        <v>0</v>
      </c>
      <c r="BM37" s="96">
        <v>0</v>
      </c>
      <c r="BN37" s="96">
        <v>0</v>
      </c>
      <c r="BO37" s="96">
        <v>0</v>
      </c>
      <c r="BP37" s="96">
        <v>0</v>
      </c>
      <c r="BQ37" s="96">
        <v>0</v>
      </c>
      <c r="BR37" s="96">
        <v>0</v>
      </c>
      <c r="BS37" s="96">
        <v>0</v>
      </c>
      <c r="BT37" s="96">
        <v>0</v>
      </c>
      <c r="BU37" s="96">
        <v>0</v>
      </c>
      <c r="BV37" s="96">
        <v>0</v>
      </c>
      <c r="BW37" s="96">
        <v>0</v>
      </c>
      <c r="BX37" s="96">
        <v>0</v>
      </c>
      <c r="BY37" s="96">
        <v>0</v>
      </c>
      <c r="BZ37" s="96">
        <v>0</v>
      </c>
      <c r="CA37" s="96">
        <v>0</v>
      </c>
      <c r="CB37" s="96">
        <v>0</v>
      </c>
      <c r="CC37" s="96">
        <v>0</v>
      </c>
      <c r="CD37" s="96">
        <v>0</v>
      </c>
      <c r="CE37" s="96">
        <v>0</v>
      </c>
      <c r="CF37" s="96">
        <v>0</v>
      </c>
      <c r="CG37" s="96">
        <v>0</v>
      </c>
      <c r="CH37" s="96">
        <v>0</v>
      </c>
      <c r="CI37" s="96">
        <v>0</v>
      </c>
      <c r="CJ37" s="194">
        <v>0</v>
      </c>
      <c r="CK37" s="180"/>
      <c r="CL37" s="180"/>
      <c r="CM37" s="180"/>
      <c r="CN37" s="180"/>
      <c r="CO37" s="180"/>
      <c r="CP37" s="180"/>
      <c r="CQ37" s="180"/>
      <c r="CR37" s="180"/>
      <c r="CS37" s="180"/>
      <c r="CT37" s="180"/>
      <c r="CU37" s="185"/>
      <c r="CV37" s="185"/>
      <c r="CW37" s="185"/>
    </row>
    <row r="38" spans="1:101" ht="12">
      <c r="A38" s="77">
        <v>2635</v>
      </c>
      <c r="B38" s="22" t="s">
        <v>217</v>
      </c>
      <c r="C38" s="25" t="s">
        <v>149</v>
      </c>
      <c r="D38" s="40" t="s">
        <v>150</v>
      </c>
      <c r="E38" s="83">
        <v>0</v>
      </c>
      <c r="F38" s="84">
        <v>16278.035224918925</v>
      </c>
      <c r="G38" s="96">
        <v>891.750107307244</v>
      </c>
      <c r="H38" s="96">
        <v>1636.073785583855</v>
      </c>
      <c r="I38" s="96">
        <v>1307.0611451862226</v>
      </c>
      <c r="J38" s="96">
        <v>3601.1602115653423</v>
      </c>
      <c r="K38" s="96">
        <v>1287.2844290967475</v>
      </c>
      <c r="L38" s="96">
        <v>156.41584543493997</v>
      </c>
      <c r="M38" s="96">
        <v>1148.8474164704212</v>
      </c>
      <c r="N38" s="96">
        <v>3768.3633566854505</v>
      </c>
      <c r="O38" s="96">
        <v>323.61899055504824</v>
      </c>
      <c r="P38" s="96">
        <v>862.9839748134618</v>
      </c>
      <c r="Q38" s="96">
        <v>0</v>
      </c>
      <c r="R38" s="96">
        <v>0</v>
      </c>
      <c r="S38" s="96">
        <v>0</v>
      </c>
      <c r="T38" s="96">
        <v>264.2888422866227</v>
      </c>
      <c r="U38" s="96">
        <v>0</v>
      </c>
      <c r="V38" s="96">
        <v>0</v>
      </c>
      <c r="W38" s="96">
        <v>508.8009684837703</v>
      </c>
      <c r="X38" s="96">
        <v>0</v>
      </c>
      <c r="Y38" s="96">
        <v>521.3861514498</v>
      </c>
      <c r="Z38" s="96">
        <v>0</v>
      </c>
      <c r="AA38" s="96">
        <v>0</v>
      </c>
      <c r="AB38" s="96">
        <v>0</v>
      </c>
      <c r="AC38" s="96">
        <v>0</v>
      </c>
      <c r="AD38" s="83">
        <f t="shared" si="0"/>
        <v>16278.035224918929</v>
      </c>
      <c r="AE38" s="96">
        <v>0</v>
      </c>
      <c r="AF38" s="18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96">
        <v>0</v>
      </c>
      <c r="BE38" s="96">
        <v>0</v>
      </c>
      <c r="BF38" s="96">
        <v>0</v>
      </c>
      <c r="BG38" s="96">
        <v>0</v>
      </c>
      <c r="BH38" s="96">
        <v>0</v>
      </c>
      <c r="BI38" s="96">
        <v>0</v>
      </c>
      <c r="BJ38" s="96">
        <v>0</v>
      </c>
      <c r="BK38" s="96">
        <v>0</v>
      </c>
      <c r="BL38" s="96">
        <v>0</v>
      </c>
      <c r="BM38" s="96">
        <v>0</v>
      </c>
      <c r="BN38" s="96">
        <v>0</v>
      </c>
      <c r="BO38" s="96">
        <v>0</v>
      </c>
      <c r="BP38" s="96">
        <v>0</v>
      </c>
      <c r="BQ38" s="96">
        <v>0</v>
      </c>
      <c r="BR38" s="96">
        <v>0</v>
      </c>
      <c r="BS38" s="96">
        <v>0</v>
      </c>
      <c r="BT38" s="96">
        <v>0</v>
      </c>
      <c r="BU38" s="96">
        <v>0</v>
      </c>
      <c r="BV38" s="96">
        <v>0</v>
      </c>
      <c r="BW38" s="96">
        <v>0</v>
      </c>
      <c r="BX38" s="96">
        <v>0</v>
      </c>
      <c r="BY38" s="96">
        <v>0</v>
      </c>
      <c r="BZ38" s="96">
        <v>0</v>
      </c>
      <c r="CA38" s="96">
        <v>0</v>
      </c>
      <c r="CB38" s="96">
        <v>0</v>
      </c>
      <c r="CC38" s="96">
        <v>0</v>
      </c>
      <c r="CD38" s="96">
        <v>0</v>
      </c>
      <c r="CE38" s="96">
        <v>0</v>
      </c>
      <c r="CF38" s="96">
        <v>0</v>
      </c>
      <c r="CG38" s="96">
        <v>0</v>
      </c>
      <c r="CH38" s="96">
        <v>0</v>
      </c>
      <c r="CI38" s="96">
        <v>0</v>
      </c>
      <c r="CJ38" s="194">
        <v>0</v>
      </c>
      <c r="CK38" s="180"/>
      <c r="CL38" s="180"/>
      <c r="CM38" s="180"/>
      <c r="CN38" s="180"/>
      <c r="CO38" s="180"/>
      <c r="CP38" s="180"/>
      <c r="CQ38" s="180"/>
      <c r="CR38" s="180"/>
      <c r="CS38" s="180"/>
      <c r="CT38" s="180"/>
      <c r="CU38" s="185"/>
      <c r="CV38" s="185"/>
      <c r="CW38" s="185"/>
    </row>
    <row r="39" spans="1:101" ht="12">
      <c r="A39" s="77" t="s">
        <v>43</v>
      </c>
      <c r="B39" s="23" t="s">
        <v>89</v>
      </c>
      <c r="C39" s="24" t="s">
        <v>149</v>
      </c>
      <c r="D39" s="134" t="s">
        <v>150</v>
      </c>
      <c r="E39" s="85">
        <v>2091193</v>
      </c>
      <c r="F39" s="84">
        <v>2108271.304067196</v>
      </c>
      <c r="G39" s="188">
        <v>115496.1969093582</v>
      </c>
      <c r="H39" s="188">
        <v>211898.26449095958</v>
      </c>
      <c r="I39" s="188">
        <v>169285.75635706334</v>
      </c>
      <c r="J39" s="188">
        <v>466409.0371158155</v>
      </c>
      <c r="K39" s="188">
        <v>166724.34876431548</v>
      </c>
      <c r="L39" s="188">
        <v>20258.405506278556</v>
      </c>
      <c r="M39" s="188">
        <v>148794.49561508044</v>
      </c>
      <c r="N39" s="188">
        <v>488064.57403632015</v>
      </c>
      <c r="O39" s="188">
        <v>41913.94242678322</v>
      </c>
      <c r="P39" s="188">
        <v>111770.51313808857</v>
      </c>
      <c r="Q39" s="188">
        <v>0</v>
      </c>
      <c r="R39" s="188">
        <v>0</v>
      </c>
      <c r="S39" s="188">
        <v>0</v>
      </c>
      <c r="T39" s="188">
        <v>34229.71964853963</v>
      </c>
      <c r="U39" s="188">
        <v>0</v>
      </c>
      <c r="V39" s="188">
        <v>0</v>
      </c>
      <c r="W39" s="188">
        <v>65898.0317043314</v>
      </c>
      <c r="X39" s="188">
        <v>0</v>
      </c>
      <c r="Y39" s="188">
        <v>67528.01835426186</v>
      </c>
      <c r="Z39" s="188">
        <v>0</v>
      </c>
      <c r="AA39" s="188">
        <v>0</v>
      </c>
      <c r="AB39" s="188">
        <v>0</v>
      </c>
      <c r="AC39" s="188">
        <v>0</v>
      </c>
      <c r="AD39" s="83">
        <f t="shared" si="0"/>
        <v>2108271.304067196</v>
      </c>
      <c r="AE39" s="188">
        <v>0</v>
      </c>
      <c r="AF39" s="189">
        <v>0</v>
      </c>
      <c r="AG39" s="188">
        <v>0</v>
      </c>
      <c r="AH39" s="188">
        <v>0</v>
      </c>
      <c r="AI39" s="188">
        <v>0</v>
      </c>
      <c r="AJ39" s="188">
        <v>0</v>
      </c>
      <c r="AK39" s="188">
        <v>0</v>
      </c>
      <c r="AL39" s="188">
        <v>0</v>
      </c>
      <c r="AM39" s="188">
        <v>0</v>
      </c>
      <c r="AN39" s="188">
        <v>0</v>
      </c>
      <c r="AO39" s="188">
        <v>0</v>
      </c>
      <c r="AP39" s="188">
        <v>0</v>
      </c>
      <c r="AQ39" s="188">
        <v>0</v>
      </c>
      <c r="AR39" s="188">
        <v>0</v>
      </c>
      <c r="AS39" s="188">
        <v>0</v>
      </c>
      <c r="AT39" s="188">
        <v>0</v>
      </c>
      <c r="AU39" s="188">
        <v>0</v>
      </c>
      <c r="AV39" s="188">
        <v>0</v>
      </c>
      <c r="AW39" s="188">
        <v>0</v>
      </c>
      <c r="AX39" s="188">
        <v>0</v>
      </c>
      <c r="AY39" s="188">
        <v>0</v>
      </c>
      <c r="AZ39" s="188">
        <v>0</v>
      </c>
      <c r="BA39" s="188">
        <v>0</v>
      </c>
      <c r="BB39" s="188">
        <v>0</v>
      </c>
      <c r="BC39" s="188">
        <v>0</v>
      </c>
      <c r="BD39" s="188">
        <v>0</v>
      </c>
      <c r="BE39" s="188">
        <v>0</v>
      </c>
      <c r="BF39" s="188">
        <v>0</v>
      </c>
      <c r="BG39" s="188">
        <v>0</v>
      </c>
      <c r="BH39" s="188">
        <v>0</v>
      </c>
      <c r="BI39" s="188">
        <v>0</v>
      </c>
      <c r="BJ39" s="188">
        <v>0</v>
      </c>
      <c r="BK39" s="188">
        <v>0</v>
      </c>
      <c r="BL39" s="188">
        <v>0</v>
      </c>
      <c r="BM39" s="188">
        <v>0</v>
      </c>
      <c r="BN39" s="188">
        <v>0</v>
      </c>
      <c r="BO39" s="188">
        <v>0</v>
      </c>
      <c r="BP39" s="188">
        <v>0</v>
      </c>
      <c r="BQ39" s="188">
        <v>0</v>
      </c>
      <c r="BR39" s="188">
        <v>0</v>
      </c>
      <c r="BS39" s="188">
        <v>0</v>
      </c>
      <c r="BT39" s="188">
        <v>0</v>
      </c>
      <c r="BU39" s="188">
        <v>0</v>
      </c>
      <c r="BV39" s="188">
        <v>0</v>
      </c>
      <c r="BW39" s="188">
        <v>0</v>
      </c>
      <c r="BX39" s="188">
        <v>0</v>
      </c>
      <c r="BY39" s="188">
        <v>0</v>
      </c>
      <c r="BZ39" s="188">
        <v>0</v>
      </c>
      <c r="CA39" s="188">
        <v>0</v>
      </c>
      <c r="CB39" s="188">
        <v>0</v>
      </c>
      <c r="CC39" s="188">
        <v>0</v>
      </c>
      <c r="CD39" s="188">
        <v>0</v>
      </c>
      <c r="CE39" s="188">
        <v>0</v>
      </c>
      <c r="CF39" s="188">
        <v>0</v>
      </c>
      <c r="CG39" s="188">
        <v>0</v>
      </c>
      <c r="CH39" s="188">
        <v>0</v>
      </c>
      <c r="CI39" s="188">
        <v>0</v>
      </c>
      <c r="CJ39" s="195">
        <v>0</v>
      </c>
      <c r="CK39" s="180"/>
      <c r="CL39" s="180"/>
      <c r="CM39" s="180"/>
      <c r="CN39" s="180"/>
      <c r="CO39" s="180"/>
      <c r="CP39" s="180"/>
      <c r="CQ39" s="180"/>
      <c r="CR39" s="180"/>
      <c r="CS39" s="180"/>
      <c r="CT39" s="180"/>
      <c r="CU39" s="185"/>
      <c r="CV39" s="185"/>
      <c r="CW39" s="185"/>
    </row>
    <row r="40" spans="1:101" ht="12">
      <c r="A40" s="77" t="s">
        <v>44</v>
      </c>
      <c r="B40" s="69" t="s">
        <v>151</v>
      </c>
      <c r="C40" s="25" t="s">
        <v>91</v>
      </c>
      <c r="D40" s="22" t="s">
        <v>92</v>
      </c>
      <c r="E40" s="83">
        <v>2305396.0725</v>
      </c>
      <c r="F40" s="156">
        <v>2406012.6056904146</v>
      </c>
      <c r="G40" s="183">
        <v>396848.68664474075</v>
      </c>
      <c r="H40" s="183">
        <v>97882.15091239907</v>
      </c>
      <c r="I40" s="183">
        <v>67645.8848776031</v>
      </c>
      <c r="J40" s="183">
        <v>443134.33072728064</v>
      </c>
      <c r="K40" s="183">
        <v>94811.80838660507</v>
      </c>
      <c r="L40" s="183">
        <v>29335.7551638674</v>
      </c>
      <c r="M40" s="183">
        <v>32399.95085777791</v>
      </c>
      <c r="N40" s="183">
        <v>416269.6019805688</v>
      </c>
      <c r="O40" s="183">
        <v>34486.80028221646</v>
      </c>
      <c r="P40" s="183">
        <v>94900.93744891541</v>
      </c>
      <c r="Q40" s="183">
        <v>571.655365162843</v>
      </c>
      <c r="R40" s="183">
        <v>15327.125301436012</v>
      </c>
      <c r="S40" s="183">
        <v>18465.08297794818</v>
      </c>
      <c r="T40" s="183">
        <v>9017.402373052588</v>
      </c>
      <c r="U40" s="183">
        <v>47444.32189257423</v>
      </c>
      <c r="V40" s="183">
        <v>2753.7806837952007</v>
      </c>
      <c r="W40" s="183">
        <v>16596.446085372863</v>
      </c>
      <c r="X40" s="183">
        <v>18366.11898462429</v>
      </c>
      <c r="Y40" s="183">
        <v>16224.56275642284</v>
      </c>
      <c r="Z40" s="183">
        <v>15990.983144850927</v>
      </c>
      <c r="AA40" s="183">
        <v>85130.54817013757</v>
      </c>
      <c r="AB40" s="183">
        <v>144843.9465021208</v>
      </c>
      <c r="AC40" s="183">
        <v>5934.766183491666</v>
      </c>
      <c r="AD40" s="82">
        <f t="shared" si="0"/>
        <v>2104382.6477029645</v>
      </c>
      <c r="AE40" s="183">
        <v>6174.4926269470525</v>
      </c>
      <c r="AF40" s="184">
        <v>1346.1561824802432</v>
      </c>
      <c r="AG40" s="183">
        <v>3755.714280801044</v>
      </c>
      <c r="AH40" s="183">
        <v>4736.1339662147375</v>
      </c>
      <c r="AI40" s="183">
        <v>826.7488883269075</v>
      </c>
      <c r="AJ40" s="183">
        <v>5968.573758850759</v>
      </c>
      <c r="AK40" s="183">
        <v>4769.188554668105</v>
      </c>
      <c r="AL40" s="183">
        <v>587.0224448715217</v>
      </c>
      <c r="AM40" s="183">
        <v>4628.5644082539875</v>
      </c>
      <c r="AN40" s="183">
        <v>9443.13194930182</v>
      </c>
      <c r="AO40" s="183">
        <v>3433.86616338248</v>
      </c>
      <c r="AP40" s="183">
        <v>8584.6654084562</v>
      </c>
      <c r="AQ40" s="183">
        <v>0</v>
      </c>
      <c r="AR40" s="183">
        <v>4932.8325864858225</v>
      </c>
      <c r="AS40" s="183">
        <v>2034.6013534290435</v>
      </c>
      <c r="AT40" s="183">
        <v>1303.1283592959433</v>
      </c>
      <c r="AU40" s="183">
        <v>14478.862501516955</v>
      </c>
      <c r="AV40" s="183">
        <v>10163.78651932001</v>
      </c>
      <c r="AW40" s="183">
        <v>1051.1082520736147</v>
      </c>
      <c r="AX40" s="183">
        <v>6503.348132712774</v>
      </c>
      <c r="AY40" s="183">
        <v>0</v>
      </c>
      <c r="AZ40" s="183">
        <v>2464.8795852720436</v>
      </c>
      <c r="BA40" s="183">
        <v>1696.5255998381149</v>
      </c>
      <c r="BB40" s="183">
        <v>162.8910449119929</v>
      </c>
      <c r="BC40" s="183">
        <v>6961.287108031394</v>
      </c>
      <c r="BD40" s="183">
        <v>4527.141682176709</v>
      </c>
      <c r="BE40" s="183">
        <v>199.7720362128215</v>
      </c>
      <c r="BF40" s="183">
        <v>0</v>
      </c>
      <c r="BG40" s="183">
        <v>2710.7528606109013</v>
      </c>
      <c r="BH40" s="183">
        <v>46.10123912603573</v>
      </c>
      <c r="BI40" s="183">
        <v>583.949028929786</v>
      </c>
      <c r="BJ40" s="183">
        <v>1970.0596186525934</v>
      </c>
      <c r="BK40" s="183">
        <v>1947.3163406837505</v>
      </c>
      <c r="BL40" s="183">
        <v>6478.760805178888</v>
      </c>
      <c r="BM40" s="183">
        <v>10975.16832793824</v>
      </c>
      <c r="BN40" s="183">
        <v>6411.145654460702</v>
      </c>
      <c r="BO40" s="183">
        <v>19.97720362128215</v>
      </c>
      <c r="BP40" s="183">
        <v>2040.748185312515</v>
      </c>
      <c r="BQ40" s="183">
        <v>193.62520432935005</v>
      </c>
      <c r="BR40" s="183">
        <v>11058.150558365103</v>
      </c>
      <c r="BS40" s="183">
        <v>374.95674489175724</v>
      </c>
      <c r="BT40" s="183">
        <v>90850.17523770775</v>
      </c>
      <c r="BU40" s="183">
        <v>706.8856665992146</v>
      </c>
      <c r="BV40" s="183">
        <v>4868.290851709373</v>
      </c>
      <c r="BW40" s="183">
        <v>4013.8812199068443</v>
      </c>
      <c r="BX40" s="183">
        <v>5080.356551689137</v>
      </c>
      <c r="BY40" s="183">
        <v>0</v>
      </c>
      <c r="BZ40" s="183">
        <v>442.57189560994306</v>
      </c>
      <c r="CA40" s="183">
        <v>5970.110466821628</v>
      </c>
      <c r="CB40" s="183">
        <v>1195.5588013351933</v>
      </c>
      <c r="CC40" s="183">
        <v>832.8957202103788</v>
      </c>
      <c r="CD40" s="183">
        <v>863.6298796277359</v>
      </c>
      <c r="CE40" s="183">
        <v>2935.1122243576083</v>
      </c>
      <c r="CF40" s="183">
        <v>3601.2597626491156</v>
      </c>
      <c r="CG40" s="183">
        <v>828.2855962977753</v>
      </c>
      <c r="CH40" s="183">
        <v>4548.655593768859</v>
      </c>
      <c r="CI40" s="183">
        <v>2151.3911592150007</v>
      </c>
      <c r="CJ40" s="193">
        <v>17195.762194011328</v>
      </c>
      <c r="CK40" s="180"/>
      <c r="CL40" s="180"/>
      <c r="CM40" s="180"/>
      <c r="CN40" s="180"/>
      <c r="CO40" s="180"/>
      <c r="CP40" s="180"/>
      <c r="CQ40" s="180"/>
      <c r="CR40" s="180"/>
      <c r="CS40" s="180"/>
      <c r="CT40" s="180"/>
      <c r="CU40" s="185"/>
      <c r="CV40" s="185"/>
      <c r="CW40" s="185"/>
    </row>
    <row r="41" spans="1:101" ht="12">
      <c r="A41" s="77" t="s">
        <v>45</v>
      </c>
      <c r="B41" s="22" t="s">
        <v>152</v>
      </c>
      <c r="C41" s="25" t="s">
        <v>101</v>
      </c>
      <c r="D41" s="22" t="s">
        <v>102</v>
      </c>
      <c r="E41" s="83">
        <v>1626422.5375</v>
      </c>
      <c r="F41" s="84">
        <v>1839631.487659337</v>
      </c>
      <c r="G41" s="96">
        <v>240392.24966688946</v>
      </c>
      <c r="H41" s="96">
        <v>23156.88197956831</v>
      </c>
      <c r="I41" s="96">
        <v>27956.797232435227</v>
      </c>
      <c r="J41" s="96">
        <v>332115.2517227698</v>
      </c>
      <c r="K41" s="96">
        <v>172021.50462709845</v>
      </c>
      <c r="L41" s="96">
        <v>16570.225364976828</v>
      </c>
      <c r="M41" s="96">
        <v>16291.027107240345</v>
      </c>
      <c r="N41" s="96">
        <v>357455.3620876063</v>
      </c>
      <c r="O41" s="96">
        <v>41704.124231233945</v>
      </c>
      <c r="P41" s="96">
        <v>52613.89176812868</v>
      </c>
      <c r="Q41" s="96">
        <v>6072.880825240786</v>
      </c>
      <c r="R41" s="96">
        <v>25.17883831185169</v>
      </c>
      <c r="S41" s="96">
        <v>12621.92854210064</v>
      </c>
      <c r="T41" s="96">
        <v>3380.3387232341647</v>
      </c>
      <c r="U41" s="96">
        <v>52869.18606544251</v>
      </c>
      <c r="V41" s="96">
        <v>5669.381973306555</v>
      </c>
      <c r="W41" s="96">
        <v>5631.454356102627</v>
      </c>
      <c r="X41" s="96">
        <v>3972.8382222434343</v>
      </c>
      <c r="Y41" s="96">
        <v>4844.535978989186</v>
      </c>
      <c r="Z41" s="96">
        <v>2882.1801880262637</v>
      </c>
      <c r="AA41" s="96">
        <v>238416.50765808983</v>
      </c>
      <c r="AB41" s="96">
        <v>25907.43102553388</v>
      </c>
      <c r="AC41" s="96">
        <v>12583.68220542441</v>
      </c>
      <c r="AD41" s="83">
        <f t="shared" si="0"/>
        <v>1655154.8403899935</v>
      </c>
      <c r="AE41" s="96">
        <v>2061.1588273765174</v>
      </c>
      <c r="AF41" s="186">
        <v>523.6560929920547</v>
      </c>
      <c r="AG41" s="96">
        <v>404.45501035113665</v>
      </c>
      <c r="AH41" s="96">
        <v>2130.639672338336</v>
      </c>
      <c r="AI41" s="96">
        <v>0</v>
      </c>
      <c r="AJ41" s="96">
        <v>0</v>
      </c>
      <c r="AK41" s="96">
        <v>1093.5265094678878</v>
      </c>
      <c r="AL41" s="96">
        <v>222.46619166674026</v>
      </c>
      <c r="AM41" s="96">
        <v>0</v>
      </c>
      <c r="AN41" s="96">
        <v>8014.800323639709</v>
      </c>
      <c r="AO41" s="96">
        <v>2914.4728449598942</v>
      </c>
      <c r="AP41" s="96">
        <v>7286.182112399736</v>
      </c>
      <c r="AQ41" s="96">
        <v>0</v>
      </c>
      <c r="AR41" s="96">
        <v>1195.1980211322004</v>
      </c>
      <c r="AS41" s="96">
        <v>478.07920845288015</v>
      </c>
      <c r="AT41" s="96">
        <v>999.1855456665195</v>
      </c>
      <c r="AU41" s="96">
        <v>6721.474951375193</v>
      </c>
      <c r="AV41" s="96">
        <v>5312.097444856103</v>
      </c>
      <c r="AW41" s="96">
        <v>526.843287715074</v>
      </c>
      <c r="AX41" s="96">
        <v>5798.782079061134</v>
      </c>
      <c r="AY41" s="96">
        <v>0</v>
      </c>
      <c r="AZ41" s="96">
        <v>1310.5744701054955</v>
      </c>
      <c r="BA41" s="96">
        <v>836.3198953202384</v>
      </c>
      <c r="BB41" s="96">
        <v>0</v>
      </c>
      <c r="BC41" s="96">
        <v>2536.3695605786806</v>
      </c>
      <c r="BD41" s="96">
        <v>0</v>
      </c>
      <c r="BE41" s="96">
        <v>0</v>
      </c>
      <c r="BF41" s="96">
        <v>0</v>
      </c>
      <c r="BG41" s="96">
        <v>1114.5619946398147</v>
      </c>
      <c r="BH41" s="96">
        <v>0</v>
      </c>
      <c r="BI41" s="96">
        <v>0</v>
      </c>
      <c r="BJ41" s="96">
        <v>0</v>
      </c>
      <c r="BK41" s="96">
        <v>0</v>
      </c>
      <c r="BL41" s="96">
        <v>602.0610831783271</v>
      </c>
      <c r="BM41" s="96">
        <v>3035.1655347311853</v>
      </c>
      <c r="BN41" s="96">
        <v>6777.888297972633</v>
      </c>
      <c r="BO41" s="96">
        <v>1862.5009802907305</v>
      </c>
      <c r="BP41" s="96">
        <v>26125.435144588395</v>
      </c>
      <c r="BQ41" s="96">
        <v>6097.103505135732</v>
      </c>
      <c r="BR41" s="96">
        <v>3140.342960590819</v>
      </c>
      <c r="BS41" s="96">
        <v>130.35626417148532</v>
      </c>
      <c r="BT41" s="96">
        <v>72167.33139385148</v>
      </c>
      <c r="BU41" s="96">
        <v>0</v>
      </c>
      <c r="BV41" s="96">
        <v>2208.0885041077026</v>
      </c>
      <c r="BW41" s="96">
        <v>3297.4716604356654</v>
      </c>
      <c r="BX41" s="96">
        <v>3910.3692056722584</v>
      </c>
      <c r="BY41" s="96">
        <v>0</v>
      </c>
      <c r="BZ41" s="96">
        <v>0</v>
      </c>
      <c r="CA41" s="96">
        <v>3641.6886905217393</v>
      </c>
      <c r="CB41" s="96">
        <v>0</v>
      </c>
      <c r="CC41" s="96">
        <v>0</v>
      </c>
      <c r="CD41" s="96">
        <v>0</v>
      </c>
      <c r="CE41" s="96">
        <v>0</v>
      </c>
      <c r="CF41" s="96">
        <v>0</v>
      </c>
      <c r="CG41" s="96">
        <v>0</v>
      </c>
      <c r="CH41" s="96">
        <v>0</v>
      </c>
      <c r="CI41" s="96">
        <v>0</v>
      </c>
      <c r="CJ41" s="194">
        <v>0</v>
      </c>
      <c r="CK41" s="180"/>
      <c r="CL41" s="180"/>
      <c r="CM41" s="180"/>
      <c r="CN41" s="180"/>
      <c r="CO41" s="180"/>
      <c r="CP41" s="180"/>
      <c r="CQ41" s="180"/>
      <c r="CR41" s="180"/>
      <c r="CS41" s="180"/>
      <c r="CT41" s="180"/>
      <c r="CU41" s="185"/>
      <c r="CV41" s="185"/>
      <c r="CW41" s="185"/>
    </row>
    <row r="42" spans="1:101" ht="12">
      <c r="A42" s="77" t="s">
        <v>46</v>
      </c>
      <c r="B42" s="22" t="s">
        <v>153</v>
      </c>
      <c r="C42" s="25" t="s">
        <v>154</v>
      </c>
      <c r="D42" s="22" t="s">
        <v>155</v>
      </c>
      <c r="E42" s="83">
        <v>1812716.9875</v>
      </c>
      <c r="F42" s="84">
        <v>2104966.5834036414</v>
      </c>
      <c r="G42" s="96">
        <v>319102.58190484054</v>
      </c>
      <c r="H42" s="96">
        <v>46485.659150798354</v>
      </c>
      <c r="I42" s="96">
        <v>70532.7040453617</v>
      </c>
      <c r="J42" s="96">
        <v>529052.710622962</v>
      </c>
      <c r="K42" s="96">
        <v>47926.035862503646</v>
      </c>
      <c r="L42" s="96">
        <v>22211.876389103567</v>
      </c>
      <c r="M42" s="96">
        <v>14312.169140346325</v>
      </c>
      <c r="N42" s="96">
        <v>362331.6945188792</v>
      </c>
      <c r="O42" s="96">
        <v>24569.523325763454</v>
      </c>
      <c r="P42" s="96">
        <v>67384.65410496667</v>
      </c>
      <c r="Q42" s="96">
        <v>250.064242815115</v>
      </c>
      <c r="R42" s="96">
        <v>15313.535022188296</v>
      </c>
      <c r="S42" s="96">
        <v>12168.041464151525</v>
      </c>
      <c r="T42" s="96">
        <v>4436.638382900781</v>
      </c>
      <c r="U42" s="96">
        <v>66681.13866130864</v>
      </c>
      <c r="V42" s="96">
        <v>2581.4309800299443</v>
      </c>
      <c r="W42" s="96">
        <v>21604.708592253424</v>
      </c>
      <c r="X42" s="96">
        <v>8457.537356761251</v>
      </c>
      <c r="Y42" s="96">
        <v>14766.689998298849</v>
      </c>
      <c r="Z42" s="96">
        <v>10573.815675971317</v>
      </c>
      <c r="AA42" s="96">
        <v>39958.25328008309</v>
      </c>
      <c r="AB42" s="96">
        <v>243147.26586240955</v>
      </c>
      <c r="AC42" s="96">
        <v>9087.532028864996</v>
      </c>
      <c r="AD42" s="83">
        <f t="shared" si="0"/>
        <v>1952936.2606135625</v>
      </c>
      <c r="AE42" s="96">
        <v>2964.397665370964</v>
      </c>
      <c r="AF42" s="186">
        <v>588.8609588872063</v>
      </c>
      <c r="AG42" s="96">
        <v>1642.895186667046</v>
      </c>
      <c r="AH42" s="96">
        <v>2071.768807409098</v>
      </c>
      <c r="AI42" s="96">
        <v>361.6520500928276</v>
      </c>
      <c r="AJ42" s="96">
        <v>2610.8858040158784</v>
      </c>
      <c r="AK42" s="96">
        <v>2086.228167255746</v>
      </c>
      <c r="AL42" s="96">
        <v>256.78639988003744</v>
      </c>
      <c r="AM42" s="96">
        <v>3252.42001552494</v>
      </c>
      <c r="AN42" s="96">
        <v>4299.191958466348</v>
      </c>
      <c r="AO42" s="96">
        <v>1563.3425303513993</v>
      </c>
      <c r="AP42" s="96">
        <v>3908.356325878499</v>
      </c>
      <c r="AQ42" s="96">
        <v>0</v>
      </c>
      <c r="AR42" s="96">
        <v>9777.544278185323</v>
      </c>
      <c r="AS42" s="96">
        <v>1968.605776540489</v>
      </c>
      <c r="AT42" s="96">
        <v>570.0389191054235</v>
      </c>
      <c r="AU42" s="96">
        <v>6343.557328331632</v>
      </c>
      <c r="AV42" s="96">
        <v>4446.034682739705</v>
      </c>
      <c r="AW42" s="96">
        <v>459.79554324069534</v>
      </c>
      <c r="AX42" s="96">
        <v>2844.8168698751792</v>
      </c>
      <c r="AY42" s="96">
        <v>0</v>
      </c>
      <c r="AZ42" s="96">
        <v>1078.2339932135603</v>
      </c>
      <c r="BA42" s="96">
        <v>786.8603778951007</v>
      </c>
      <c r="BB42" s="96">
        <v>71.25486488817793</v>
      </c>
      <c r="BC42" s="96">
        <v>6434.998291150532</v>
      </c>
      <c r="BD42" s="96">
        <v>1980.3474713261528</v>
      </c>
      <c r="BE42" s="96">
        <v>236.50216826953422</v>
      </c>
      <c r="BF42" s="96">
        <v>0</v>
      </c>
      <c r="BG42" s="96">
        <v>1185.7885062523196</v>
      </c>
      <c r="BH42" s="96">
        <v>20.16647119476734</v>
      </c>
      <c r="BI42" s="96">
        <v>255.44196846705296</v>
      </c>
      <c r="BJ42" s="96">
        <v>886.6328901273146</v>
      </c>
      <c r="BK42" s="96">
        <v>851.8317432669729</v>
      </c>
      <c r="BL42" s="96">
        <v>2834.0614185713034</v>
      </c>
      <c r="BM42" s="96">
        <v>4800.964575767611</v>
      </c>
      <c r="BN42" s="96">
        <v>2804.4839274856445</v>
      </c>
      <c r="BO42" s="96">
        <v>8.73880418439918</v>
      </c>
      <c r="BP42" s="96">
        <v>892.7024582217009</v>
      </c>
      <c r="BQ42" s="96">
        <v>84.69917901802282</v>
      </c>
      <c r="BR42" s="96">
        <v>5284.606603194819</v>
      </c>
      <c r="BS42" s="96">
        <v>164.02063238410767</v>
      </c>
      <c r="BT42" s="96">
        <v>40760.33909839604</v>
      </c>
      <c r="BU42" s="96">
        <v>309.21922498643255</v>
      </c>
      <c r="BV42" s="96">
        <v>2129.579358167431</v>
      </c>
      <c r="BW42" s="96">
        <v>1755.827425357743</v>
      </c>
      <c r="BX42" s="96">
        <v>6332.92454412748</v>
      </c>
      <c r="BY42" s="96">
        <v>0</v>
      </c>
      <c r="BZ42" s="96">
        <v>332.77130813360606</v>
      </c>
      <c r="CA42" s="96">
        <v>2611.5580197223703</v>
      </c>
      <c r="CB42" s="96">
        <v>522.9838196509663</v>
      </c>
      <c r="CC42" s="96">
        <v>409.07515084645934</v>
      </c>
      <c r="CD42" s="96">
        <v>511.9879408316296</v>
      </c>
      <c r="CE42" s="96">
        <v>1283.9319994001871</v>
      </c>
      <c r="CF42" s="96">
        <v>1575.3307860075101</v>
      </c>
      <c r="CG42" s="96">
        <v>362.32426579931985</v>
      </c>
      <c r="CH42" s="96">
        <v>1989.7584912170441</v>
      </c>
      <c r="CI42" s="96">
        <v>941.1019890891424</v>
      </c>
      <c r="CJ42" s="194">
        <v>7522.093755648218</v>
      </c>
      <c r="CK42" s="180"/>
      <c r="CL42" s="180"/>
      <c r="CM42" s="180"/>
      <c r="CN42" s="180"/>
      <c r="CO42" s="180"/>
      <c r="CP42" s="180"/>
      <c r="CQ42" s="180"/>
      <c r="CR42" s="180"/>
      <c r="CS42" s="180"/>
      <c r="CT42" s="180"/>
      <c r="CU42" s="185"/>
      <c r="CV42" s="185"/>
      <c r="CW42" s="185"/>
    </row>
    <row r="43" spans="1:101" ht="12">
      <c r="A43" s="77" t="s">
        <v>47</v>
      </c>
      <c r="B43" s="22" t="s">
        <v>156</v>
      </c>
      <c r="C43" s="25" t="s">
        <v>91</v>
      </c>
      <c r="D43" s="22" t="s">
        <v>92</v>
      </c>
      <c r="E43" s="83">
        <v>59467.15</v>
      </c>
      <c r="F43" s="84">
        <v>119985.76581416452</v>
      </c>
      <c r="G43" s="96">
        <v>19790.50045988889</v>
      </c>
      <c r="H43" s="96">
        <v>4881.298131599649</v>
      </c>
      <c r="I43" s="96">
        <v>3373.4417193075947</v>
      </c>
      <c r="J43" s="96">
        <v>22098.72546183221</v>
      </c>
      <c r="K43" s="96">
        <v>4728.18280776556</v>
      </c>
      <c r="L43" s="96">
        <v>1462.9487147110856</v>
      </c>
      <c r="M43" s="96">
        <v>1615.757501360321</v>
      </c>
      <c r="N43" s="96">
        <v>20759.004695432042</v>
      </c>
      <c r="O43" s="96">
        <v>1719.8268756179245</v>
      </c>
      <c r="P43" s="96">
        <v>4732.627596945929</v>
      </c>
      <c r="Q43" s="96">
        <v>28.507958191331788</v>
      </c>
      <c r="R43" s="96">
        <v>764.3504704310302</v>
      </c>
      <c r="S43" s="96">
        <v>920.8377032985021</v>
      </c>
      <c r="T43" s="96">
        <v>449.6900501793949</v>
      </c>
      <c r="U43" s="96">
        <v>2366.0072612881117</v>
      </c>
      <c r="V43" s="96">
        <v>137.32865881415742</v>
      </c>
      <c r="W43" s="96">
        <v>827.6503991031809</v>
      </c>
      <c r="X43" s="96">
        <v>915.9024546223683</v>
      </c>
      <c r="Y43" s="96">
        <v>809.1048994195726</v>
      </c>
      <c r="Z43" s="96">
        <v>797.4564863951574</v>
      </c>
      <c r="AA43" s="96">
        <v>4245.386741622038</v>
      </c>
      <c r="AB43" s="96">
        <v>7223.242223876799</v>
      </c>
      <c r="AC43" s="96">
        <v>295.96165197560043</v>
      </c>
      <c r="AD43" s="83">
        <f t="shared" si="0"/>
        <v>104943.74092367844</v>
      </c>
      <c r="AE43" s="96">
        <v>307.9166021848686</v>
      </c>
      <c r="AF43" s="186">
        <v>67.13164348281356</v>
      </c>
      <c r="AG43" s="96">
        <v>187.2942199452013</v>
      </c>
      <c r="AH43" s="96">
        <v>236.18690092925962</v>
      </c>
      <c r="AI43" s="96">
        <v>41.22925136273253</v>
      </c>
      <c r="AJ43" s="96">
        <v>297.6476064922921</v>
      </c>
      <c r="AK43" s="96">
        <v>237.83530464080675</v>
      </c>
      <c r="AL43" s="96">
        <v>29.27430115346436</v>
      </c>
      <c r="AM43" s="96">
        <v>230.82250019433155</v>
      </c>
      <c r="AN43" s="96">
        <v>470.9208156023158</v>
      </c>
      <c r="AO43" s="96">
        <v>171.24393294629664</v>
      </c>
      <c r="AP43" s="96">
        <v>428.1098323657416</v>
      </c>
      <c r="AQ43" s="96">
        <v>0</v>
      </c>
      <c r="AR43" s="96">
        <v>245.99609084455653</v>
      </c>
      <c r="AS43" s="96">
        <v>101.4638081863529</v>
      </c>
      <c r="AT43" s="96">
        <v>64.98588318884235</v>
      </c>
      <c r="AU43" s="96">
        <v>722.048338921312</v>
      </c>
      <c r="AV43" s="96">
        <v>506.859235154485</v>
      </c>
      <c r="AW43" s="96">
        <v>52.41785860986813</v>
      </c>
      <c r="AX43" s="96">
        <v>324.3163415745057</v>
      </c>
      <c r="AY43" s="96">
        <v>0</v>
      </c>
      <c r="AZ43" s="96">
        <v>122.92141112606501</v>
      </c>
      <c r="BA43" s="96">
        <v>84.60426301943627</v>
      </c>
      <c r="BB43" s="96">
        <v>8.123235398605294</v>
      </c>
      <c r="BC43" s="96">
        <v>347.15336184605644</v>
      </c>
      <c r="BD43" s="96">
        <v>225.76463664425657</v>
      </c>
      <c r="BE43" s="96">
        <v>9.962458507723474</v>
      </c>
      <c r="BF43" s="96">
        <v>0</v>
      </c>
      <c r="BG43" s="96">
        <v>135.18289852018623</v>
      </c>
      <c r="BH43" s="96">
        <v>2.299028886397725</v>
      </c>
      <c r="BI43" s="96">
        <v>29.121032561037847</v>
      </c>
      <c r="BJ43" s="96">
        <v>98.2451677453961</v>
      </c>
      <c r="BK43" s="96">
        <v>97.11098016143995</v>
      </c>
      <c r="BL43" s="96">
        <v>323.0901928350936</v>
      </c>
      <c r="BM43" s="96">
        <v>547.3221435550851</v>
      </c>
      <c r="BN43" s="96">
        <v>319.71828380171024</v>
      </c>
      <c r="BO43" s="96">
        <v>0.9962458507723474</v>
      </c>
      <c r="BP43" s="96">
        <v>101.77034537120595</v>
      </c>
      <c r="BQ43" s="96">
        <v>9.655921322870444</v>
      </c>
      <c r="BR43" s="96">
        <v>551.4603955506009</v>
      </c>
      <c r="BS43" s="96">
        <v>18.698768276034826</v>
      </c>
      <c r="BT43" s="96">
        <v>4530.619592127783</v>
      </c>
      <c r="BU43" s="96">
        <v>35.251776258098445</v>
      </c>
      <c r="BV43" s="96">
        <v>242.77745040359974</v>
      </c>
      <c r="BW43" s="96">
        <v>200.1687817090286</v>
      </c>
      <c r="BX43" s="96">
        <v>253.35298328102925</v>
      </c>
      <c r="BY43" s="96">
        <v>0</v>
      </c>
      <c r="BZ43" s="96">
        <v>22.07067730941816</v>
      </c>
      <c r="CA43" s="96">
        <v>297.72424078850537</v>
      </c>
      <c r="CB43" s="96">
        <v>59.621482453914325</v>
      </c>
      <c r="CC43" s="96">
        <v>41.53578854758556</v>
      </c>
      <c r="CD43" s="96">
        <v>43.068474471850706</v>
      </c>
      <c r="CE43" s="96">
        <v>146.37150576732182</v>
      </c>
      <c r="CF43" s="96">
        <v>179.59170683280678</v>
      </c>
      <c r="CG43" s="96">
        <v>41.30588565894579</v>
      </c>
      <c r="CH43" s="96">
        <v>226.8375167912422</v>
      </c>
      <c r="CI43" s="96">
        <v>107.28801469856049</v>
      </c>
      <c r="CJ43" s="194">
        <v>857.5377746263513</v>
      </c>
      <c r="CK43" s="180"/>
      <c r="CL43" s="180"/>
      <c r="CM43" s="180"/>
      <c r="CN43" s="180"/>
      <c r="CO43" s="180"/>
      <c r="CP43" s="180"/>
      <c r="CQ43" s="180"/>
      <c r="CR43" s="180"/>
      <c r="CS43" s="180"/>
      <c r="CT43" s="180"/>
      <c r="CU43" s="185"/>
      <c r="CV43" s="185"/>
      <c r="CW43" s="185"/>
    </row>
    <row r="44" spans="1:101" ht="12">
      <c r="A44" s="77" t="s">
        <v>48</v>
      </c>
      <c r="B44" s="22" t="s">
        <v>157</v>
      </c>
      <c r="C44" s="25" t="s">
        <v>91</v>
      </c>
      <c r="D44" s="22" t="s">
        <v>92</v>
      </c>
      <c r="E44" s="83">
        <v>691920.7425</v>
      </c>
      <c r="F44" s="84">
        <v>1580011.1725235214</v>
      </c>
      <c r="G44" s="96">
        <v>260607.67812147393</v>
      </c>
      <c r="H44" s="96">
        <v>64278.50447102919</v>
      </c>
      <c r="I44" s="96">
        <v>44422.566045194435</v>
      </c>
      <c r="J44" s="96">
        <v>291003.1276735243</v>
      </c>
      <c r="K44" s="96">
        <v>62262.23261827366</v>
      </c>
      <c r="L44" s="96">
        <v>19264.57941396551</v>
      </c>
      <c r="M44" s="96">
        <v>21276.814686435246</v>
      </c>
      <c r="N44" s="96">
        <v>273361.25353444915</v>
      </c>
      <c r="O44" s="96">
        <v>22647.23369346328</v>
      </c>
      <c r="P44" s="96">
        <v>62320.76303241771</v>
      </c>
      <c r="Q44" s="96">
        <v>375.4019665791079</v>
      </c>
      <c r="R44" s="96">
        <v>10065.212942634469</v>
      </c>
      <c r="S44" s="96">
        <v>12125.887178533767</v>
      </c>
      <c r="T44" s="96">
        <v>5921.663279263993</v>
      </c>
      <c r="U44" s="96">
        <v>31156.344935923058</v>
      </c>
      <c r="V44" s="96">
        <v>1808.387968036993</v>
      </c>
      <c r="W44" s="96">
        <v>10898.76677165152</v>
      </c>
      <c r="X44" s="96">
        <v>12060.898235932436</v>
      </c>
      <c r="Y44" s="96">
        <v>10654.55366436081</v>
      </c>
      <c r="Z44" s="96">
        <v>10501.16361350053</v>
      </c>
      <c r="AA44" s="96">
        <v>55904.6186681436</v>
      </c>
      <c r="AB44" s="96">
        <v>95117.9778545172</v>
      </c>
      <c r="AC44" s="96">
        <v>3897.3182659368676</v>
      </c>
      <c r="AD44" s="83">
        <f t="shared" si="0"/>
        <v>1381932.948635241</v>
      </c>
      <c r="AE44" s="96">
        <v>4054.7448970829455</v>
      </c>
      <c r="AF44" s="186">
        <v>884.0110825895122</v>
      </c>
      <c r="AG44" s="96">
        <v>2466.350554621881</v>
      </c>
      <c r="AH44" s="96">
        <v>3110.1851102064807</v>
      </c>
      <c r="AI44" s="96">
        <v>542.9200484396777</v>
      </c>
      <c r="AJ44" s="96">
        <v>3919.5194575087507</v>
      </c>
      <c r="AK44" s="96">
        <v>3131.891820693353</v>
      </c>
      <c r="AL44" s="96">
        <v>385.4934172936001</v>
      </c>
      <c r="AM44" s="96">
        <v>3039.5449552050354</v>
      </c>
      <c r="AN44" s="96">
        <v>6201.236829858283</v>
      </c>
      <c r="AO44" s="96">
        <v>2254.9952108575576</v>
      </c>
      <c r="AP44" s="96">
        <v>5637.488027143894</v>
      </c>
      <c r="AQ44" s="96">
        <v>0</v>
      </c>
      <c r="AR44" s="96">
        <v>3239.3556793519797</v>
      </c>
      <c r="AS44" s="96">
        <v>1336.1080745987604</v>
      </c>
      <c r="AT44" s="96">
        <v>855.7550205889343</v>
      </c>
      <c r="AU44" s="96">
        <v>9508.164863194503</v>
      </c>
      <c r="AV44" s="96">
        <v>6674.485502565107</v>
      </c>
      <c r="AW44" s="96">
        <v>690.255228871263</v>
      </c>
      <c r="AX44" s="96">
        <v>4270.701942373077</v>
      </c>
      <c r="AY44" s="96">
        <v>0</v>
      </c>
      <c r="AZ44" s="96">
        <v>1618.6686946045404</v>
      </c>
      <c r="BA44" s="96">
        <v>1114.0961588799332</v>
      </c>
      <c r="BB44" s="96">
        <v>106.96937757361678</v>
      </c>
      <c r="BC44" s="96">
        <v>4571.427173664943</v>
      </c>
      <c r="BD44" s="96">
        <v>2972.941380489387</v>
      </c>
      <c r="BE44" s="96">
        <v>131.18885928839794</v>
      </c>
      <c r="BF44" s="96">
        <v>0</v>
      </c>
      <c r="BG44" s="96">
        <v>1780.131906036415</v>
      </c>
      <c r="BH44" s="96">
        <v>30.27435214347645</v>
      </c>
      <c r="BI44" s="96">
        <v>383.47512715070167</v>
      </c>
      <c r="BJ44" s="96">
        <v>1293.7239815978935</v>
      </c>
      <c r="BK44" s="96">
        <v>1278.7886345404459</v>
      </c>
      <c r="BL44" s="96">
        <v>4254.555621229891</v>
      </c>
      <c r="BM44" s="96">
        <v>7207.314100290293</v>
      </c>
      <c r="BN44" s="96">
        <v>4210.1532380861245</v>
      </c>
      <c r="BO44" s="96">
        <v>13.118885928839793</v>
      </c>
      <c r="BP44" s="96">
        <v>1340.1446548845574</v>
      </c>
      <c r="BQ44" s="96">
        <v>127.15227900260108</v>
      </c>
      <c r="BR44" s="96">
        <v>7261.807934148551</v>
      </c>
      <c r="BS44" s="96">
        <v>246.2313974336084</v>
      </c>
      <c r="BT44" s="96">
        <v>59660.65662407759</v>
      </c>
      <c r="BU44" s="96">
        <v>464.2067328666389</v>
      </c>
      <c r="BV44" s="96">
        <v>3196.971586351113</v>
      </c>
      <c r="BW44" s="96">
        <v>2635.8869266253496</v>
      </c>
      <c r="BX44" s="96">
        <v>3336.233606211104</v>
      </c>
      <c r="BY44" s="96">
        <v>0</v>
      </c>
      <c r="BZ44" s="96">
        <v>290.6337805773739</v>
      </c>
      <c r="CA44" s="96">
        <v>3920.5286025802</v>
      </c>
      <c r="CB44" s="96">
        <v>785.1148655874891</v>
      </c>
      <c r="CC44" s="96">
        <v>546.9566287254745</v>
      </c>
      <c r="CD44" s="96">
        <v>567.1395301544587</v>
      </c>
      <c r="CE44" s="96">
        <v>1927.4670864680004</v>
      </c>
      <c r="CF44" s="96">
        <v>2364.9213834905204</v>
      </c>
      <c r="CG44" s="96">
        <v>543.9291935111269</v>
      </c>
      <c r="CH44" s="96">
        <v>2987.069411489676</v>
      </c>
      <c r="CI44" s="96">
        <v>1412.8031000289009</v>
      </c>
      <c r="CJ44" s="194">
        <v>11292.333349516715</v>
      </c>
      <c r="CK44" s="180"/>
      <c r="CL44" s="180"/>
      <c r="CM44" s="180"/>
      <c r="CN44" s="180"/>
      <c r="CO44" s="180"/>
      <c r="CP44" s="180"/>
      <c r="CQ44" s="180"/>
      <c r="CR44" s="180"/>
      <c r="CS44" s="180"/>
      <c r="CT44" s="180"/>
      <c r="CU44" s="185"/>
      <c r="CV44" s="185"/>
      <c r="CW44" s="185"/>
    </row>
    <row r="45" spans="1:101" ht="12">
      <c r="A45" s="77" t="s">
        <v>49</v>
      </c>
      <c r="B45" s="22" t="s">
        <v>158</v>
      </c>
      <c r="C45" s="25" t="s">
        <v>91</v>
      </c>
      <c r="D45" s="22" t="s">
        <v>92</v>
      </c>
      <c r="E45" s="83">
        <v>44472.4375</v>
      </c>
      <c r="F45" s="84">
        <v>242421.17600534798</v>
      </c>
      <c r="G45" s="96">
        <v>39985.04624832987</v>
      </c>
      <c r="H45" s="96">
        <v>9862.253455362792</v>
      </c>
      <c r="I45" s="96">
        <v>6815.756045985149</v>
      </c>
      <c r="J45" s="96">
        <v>44648.62126207528</v>
      </c>
      <c r="K45" s="96">
        <v>9552.896786124302</v>
      </c>
      <c r="L45" s="96">
        <v>2955.765173054441</v>
      </c>
      <c r="M45" s="96">
        <v>3264.5025096217832</v>
      </c>
      <c r="N45" s="96">
        <v>41941.827822822386</v>
      </c>
      <c r="O45" s="96">
        <v>3474.765951476573</v>
      </c>
      <c r="P45" s="96">
        <v>9561.877109855948</v>
      </c>
      <c r="Q45" s="96">
        <v>57.59793841677591</v>
      </c>
      <c r="R45" s="96">
        <v>1544.3060155078574</v>
      </c>
      <c r="S45" s="96">
        <v>1860.4753441289768</v>
      </c>
      <c r="T45" s="96">
        <v>908.5610285743039</v>
      </c>
      <c r="U45" s="96">
        <v>4780.319222256826</v>
      </c>
      <c r="V45" s="96">
        <v>277.46103667436137</v>
      </c>
      <c r="W45" s="96">
        <v>1672.198212099946</v>
      </c>
      <c r="X45" s="96">
        <v>1850.504088123492</v>
      </c>
      <c r="Y45" s="96">
        <v>1634.7285854954841</v>
      </c>
      <c r="Z45" s="96">
        <v>1611.1939439918553</v>
      </c>
      <c r="AA45" s="96">
        <v>8577.447829065999</v>
      </c>
      <c r="AB45" s="96">
        <v>14593.95506293449</v>
      </c>
      <c r="AC45" s="96">
        <v>597.9656939935177</v>
      </c>
      <c r="AD45" s="83">
        <f t="shared" si="0"/>
        <v>212030.02636597244</v>
      </c>
      <c r="AE45" s="96">
        <v>622.1196681682947</v>
      </c>
      <c r="AF45" s="186">
        <v>135.63385498144004</v>
      </c>
      <c r="AG45" s="96">
        <v>378.41226207150623</v>
      </c>
      <c r="AH45" s="96">
        <v>477.19582311963273</v>
      </c>
      <c r="AI45" s="96">
        <v>83.30024426942323</v>
      </c>
      <c r="AJ45" s="96">
        <v>601.3720236848324</v>
      </c>
      <c r="AK45" s="96">
        <v>480.5262845587318</v>
      </c>
      <c r="AL45" s="96">
        <v>59.14627009464623</v>
      </c>
      <c r="AM45" s="96">
        <v>466.35750137454045</v>
      </c>
      <c r="AN45" s="96">
        <v>951.4560093780233</v>
      </c>
      <c r="AO45" s="96">
        <v>345.98400341019027</v>
      </c>
      <c r="AP45" s="96">
        <v>864.9600085254757</v>
      </c>
      <c r="AQ45" s="96">
        <v>0</v>
      </c>
      <c r="AR45" s="96">
        <v>497.01446859637275</v>
      </c>
      <c r="AS45" s="96">
        <v>204.99911415003038</v>
      </c>
      <c r="AT45" s="96">
        <v>131.29852628340316</v>
      </c>
      <c r="AU45" s="96">
        <v>1458.8381068894157</v>
      </c>
      <c r="AV45" s="96">
        <v>1024.0665717434297</v>
      </c>
      <c r="AW45" s="96">
        <v>105.90588676632991</v>
      </c>
      <c r="AX45" s="96">
        <v>655.2539660747195</v>
      </c>
      <c r="AY45" s="96">
        <v>0</v>
      </c>
      <c r="AZ45" s="96">
        <v>248.35240113039933</v>
      </c>
      <c r="BA45" s="96">
        <v>170.93581723688337</v>
      </c>
      <c r="BB45" s="96">
        <v>16.412315785425395</v>
      </c>
      <c r="BC45" s="96">
        <v>701.3942500752551</v>
      </c>
      <c r="BD45" s="96">
        <v>456.13851230059635</v>
      </c>
      <c r="BE45" s="96">
        <v>20.128311812314163</v>
      </c>
      <c r="BF45" s="96">
        <v>0</v>
      </c>
      <c r="BG45" s="96">
        <v>273.1257079763245</v>
      </c>
      <c r="BH45" s="96">
        <v>4.644995033610961</v>
      </c>
      <c r="BI45" s="96">
        <v>58.83660375907217</v>
      </c>
      <c r="BJ45" s="96">
        <v>198.49612110297505</v>
      </c>
      <c r="BK45" s="96">
        <v>196.2045902197271</v>
      </c>
      <c r="BL45" s="96">
        <v>652.776635390127</v>
      </c>
      <c r="BM45" s="96">
        <v>1105.8184843349827</v>
      </c>
      <c r="BN45" s="96">
        <v>645.9639760074975</v>
      </c>
      <c r="BO45" s="96">
        <v>2.0128311812314164</v>
      </c>
      <c r="BP45" s="96">
        <v>205.61844682117854</v>
      </c>
      <c r="BQ45" s="96">
        <v>19.508979141166034</v>
      </c>
      <c r="BR45" s="96">
        <v>1114.1794753954825</v>
      </c>
      <c r="BS45" s="96">
        <v>37.77929294003581</v>
      </c>
      <c r="BT45" s="96">
        <v>9153.736879569333</v>
      </c>
      <c r="BU45" s="96">
        <v>71.22325718203474</v>
      </c>
      <c r="BV45" s="96">
        <v>490.5114755493175</v>
      </c>
      <c r="BW45" s="96">
        <v>404.42423425972765</v>
      </c>
      <c r="BX45" s="96">
        <v>511.8784527039278</v>
      </c>
      <c r="BY45" s="96">
        <v>0</v>
      </c>
      <c r="BZ45" s="96">
        <v>44.59195232266523</v>
      </c>
      <c r="CA45" s="96">
        <v>601.5268568526194</v>
      </c>
      <c r="CB45" s="96">
        <v>120.4602045383109</v>
      </c>
      <c r="CC45" s="96">
        <v>83.91957694057136</v>
      </c>
      <c r="CD45" s="96">
        <v>87.01624029631199</v>
      </c>
      <c r="CE45" s="96">
        <v>295.73135047323115</v>
      </c>
      <c r="CF45" s="96">
        <v>362.84998037723165</v>
      </c>
      <c r="CG45" s="96">
        <v>83.45507743721026</v>
      </c>
      <c r="CH45" s="96">
        <v>458.3061766496148</v>
      </c>
      <c r="CI45" s="96">
        <v>216.76643490184483</v>
      </c>
      <c r="CJ45" s="194">
        <v>1732.5831475368884</v>
      </c>
      <c r="CK45" s="180"/>
      <c r="CL45" s="180"/>
      <c r="CM45" s="180"/>
      <c r="CN45" s="180"/>
      <c r="CO45" s="180"/>
      <c r="CP45" s="180"/>
      <c r="CQ45" s="180"/>
      <c r="CR45" s="180"/>
      <c r="CS45" s="180"/>
      <c r="CT45" s="180"/>
      <c r="CU45" s="185"/>
      <c r="CV45" s="185"/>
      <c r="CW45" s="185"/>
    </row>
    <row r="46" spans="1:101" ht="12">
      <c r="A46" s="77" t="s">
        <v>50</v>
      </c>
      <c r="B46" s="22" t="s">
        <v>159</v>
      </c>
      <c r="C46" s="25" t="s">
        <v>91</v>
      </c>
      <c r="D46" s="22" t="s">
        <v>92</v>
      </c>
      <c r="E46" s="83">
        <v>3611138.85</v>
      </c>
      <c r="F46" s="84">
        <v>3847647.2746998933</v>
      </c>
      <c r="G46" s="96">
        <v>634632.4886351579</v>
      </c>
      <c r="H46" s="96">
        <v>156531.1795578829</v>
      </c>
      <c r="I46" s="96">
        <v>108177.94718880313</v>
      </c>
      <c r="J46" s="96">
        <v>708651.5656303136</v>
      </c>
      <c r="K46" s="96">
        <v>151621.1491516305</v>
      </c>
      <c r="L46" s="96">
        <v>46913.15338105978</v>
      </c>
      <c r="M46" s="96">
        <v>51813.35389660893</v>
      </c>
      <c r="N46" s="96">
        <v>665690.0283119434</v>
      </c>
      <c r="O46" s="96">
        <v>55150.60179034802</v>
      </c>
      <c r="P46" s="96">
        <v>151763.68256682702</v>
      </c>
      <c r="Q46" s="96">
        <v>914.1798353983363</v>
      </c>
      <c r="R46" s="96">
        <v>24510.83246844894</v>
      </c>
      <c r="S46" s="96">
        <v>29528.991672436583</v>
      </c>
      <c r="T46" s="96">
        <v>14420.449661606013</v>
      </c>
      <c r="U46" s="96">
        <v>75872.01139271031</v>
      </c>
      <c r="V46" s="96">
        <v>4403.791035037147</v>
      </c>
      <c r="W46" s="96">
        <v>26540.704898661377</v>
      </c>
      <c r="X46" s="96">
        <v>29370.730432114935</v>
      </c>
      <c r="Y46" s="96">
        <v>25945.996511117297</v>
      </c>
      <c r="Z46" s="96">
        <v>25572.460664395396</v>
      </c>
      <c r="AA46" s="96">
        <v>136139.07129407805</v>
      </c>
      <c r="AB46" s="96">
        <v>231631.54453039137</v>
      </c>
      <c r="AC46" s="96">
        <v>9490.759473947244</v>
      </c>
      <c r="AD46" s="83">
        <f t="shared" si="0"/>
        <v>3365286.6739809182</v>
      </c>
      <c r="AE46" s="96">
        <v>9874.125211372353</v>
      </c>
      <c r="AF46" s="186">
        <v>2152.746064002534</v>
      </c>
      <c r="AG46" s="96">
        <v>6006.063219660037</v>
      </c>
      <c r="AH46" s="96">
        <v>7573.930786821701</v>
      </c>
      <c r="AI46" s="96">
        <v>1322.120299581465</v>
      </c>
      <c r="AJ46" s="96">
        <v>9544.823872814888</v>
      </c>
      <c r="AK46" s="96">
        <v>7626.791024078201</v>
      </c>
      <c r="AL46" s="96">
        <v>938.7545621563561</v>
      </c>
      <c r="AM46" s="96">
        <v>7401.907699515562</v>
      </c>
      <c r="AN46" s="96">
        <v>15101.267891710195</v>
      </c>
      <c r="AO46" s="96">
        <v>5491.370142440071</v>
      </c>
      <c r="AP46" s="96">
        <v>13728.425356100177</v>
      </c>
      <c r="AQ46" s="96">
        <v>0</v>
      </c>
      <c r="AR46" s="96">
        <v>7888.487289324353</v>
      </c>
      <c r="AS46" s="96">
        <v>3253.6938227618202</v>
      </c>
      <c r="AT46" s="96">
        <v>2083.9368290800785</v>
      </c>
      <c r="AU46" s="96">
        <v>23154.307551406248</v>
      </c>
      <c r="AV46" s="96">
        <v>16253.72427775429</v>
      </c>
      <c r="AW46" s="96">
        <v>1680.911310248554</v>
      </c>
      <c r="AX46" s="96">
        <v>10400.024363993976</v>
      </c>
      <c r="AY46" s="96">
        <v>0</v>
      </c>
      <c r="AZ46" s="96">
        <v>3941.7861719863745</v>
      </c>
      <c r="BA46" s="96">
        <v>2713.049834085385</v>
      </c>
      <c r="BB46" s="96">
        <v>260.4921036350098</v>
      </c>
      <c r="BC46" s="96">
        <v>11132.351221382965</v>
      </c>
      <c r="BD46" s="96">
        <v>7239.714502912631</v>
      </c>
      <c r="BE46" s="96">
        <v>319.4714478542573</v>
      </c>
      <c r="BF46" s="96">
        <v>0</v>
      </c>
      <c r="BG46" s="96">
        <v>4334.981800114691</v>
      </c>
      <c r="BH46" s="96">
        <v>73.72418027405938</v>
      </c>
      <c r="BI46" s="96">
        <v>933.8396168047522</v>
      </c>
      <c r="BJ46" s="96">
        <v>3150.4799703781373</v>
      </c>
      <c r="BK46" s="96">
        <v>3114.10937477627</v>
      </c>
      <c r="BL46" s="96">
        <v>10360.704801181146</v>
      </c>
      <c r="BM46" s="96">
        <v>17551.269850577737</v>
      </c>
      <c r="BN46" s="96">
        <v>10252.576003445856</v>
      </c>
      <c r="BO46" s="96">
        <v>31.94714478542573</v>
      </c>
      <c r="BP46" s="96">
        <v>3263.523713465029</v>
      </c>
      <c r="BQ46" s="96">
        <v>309.64155715104937</v>
      </c>
      <c r="BR46" s="96">
        <v>17683.973375071044</v>
      </c>
      <c r="BS46" s="96">
        <v>599.6233328956829</v>
      </c>
      <c r="BT46" s="96">
        <v>145285.78459341303</v>
      </c>
      <c r="BU46" s="96">
        <v>1130.4374308689105</v>
      </c>
      <c r="BV46" s="96">
        <v>7785.273436940671</v>
      </c>
      <c r="BW46" s="96">
        <v>6418.91862919477</v>
      </c>
      <c r="BX46" s="96">
        <v>8124.4046662013425</v>
      </c>
      <c r="BY46" s="96">
        <v>0</v>
      </c>
      <c r="BZ46" s="96">
        <v>707.7521306309701</v>
      </c>
      <c r="CA46" s="96">
        <v>9547.28134549069</v>
      </c>
      <c r="CB46" s="96">
        <v>1911.9137417739398</v>
      </c>
      <c r="CC46" s="96">
        <v>1331.9501902846728</v>
      </c>
      <c r="CD46" s="96">
        <v>1381.0996438007123</v>
      </c>
      <c r="CE46" s="96">
        <v>4693.77281078178</v>
      </c>
      <c r="CF46" s="96">
        <v>5759.06264101518</v>
      </c>
      <c r="CG46" s="96">
        <v>1324.5777722572668</v>
      </c>
      <c r="CH46" s="96">
        <v>7274.119120373859</v>
      </c>
      <c r="CI46" s="96">
        <v>3440.461746122771</v>
      </c>
      <c r="CJ46" s="194">
        <v>27499.119242224147</v>
      </c>
      <c r="CK46" s="180"/>
      <c r="CL46" s="180"/>
      <c r="CM46" s="180"/>
      <c r="CN46" s="180"/>
      <c r="CO46" s="180"/>
      <c r="CP46" s="180"/>
      <c r="CQ46" s="180"/>
      <c r="CR46" s="180"/>
      <c r="CS46" s="180"/>
      <c r="CT46" s="180"/>
      <c r="CU46" s="185"/>
      <c r="CV46" s="185"/>
      <c r="CW46" s="185"/>
    </row>
    <row r="47" spans="1:101" ht="12">
      <c r="A47" s="77" t="s">
        <v>51</v>
      </c>
      <c r="B47" s="22" t="s">
        <v>160</v>
      </c>
      <c r="C47" s="25" t="s">
        <v>93</v>
      </c>
      <c r="D47" s="22" t="s">
        <v>94</v>
      </c>
      <c r="E47" s="83">
        <v>127470.7625</v>
      </c>
      <c r="F47" s="84">
        <v>136510.11635954623</v>
      </c>
      <c r="G47" s="96">
        <v>24758.01958955511</v>
      </c>
      <c r="H47" s="96">
        <v>4490.172596108935</v>
      </c>
      <c r="I47" s="96">
        <v>3585.8995380194933</v>
      </c>
      <c r="J47" s="96">
        <v>15048.427013034798</v>
      </c>
      <c r="K47" s="96">
        <v>6653.653764530942</v>
      </c>
      <c r="L47" s="96">
        <v>2012.086323679157</v>
      </c>
      <c r="M47" s="96">
        <v>1496.9342505167042</v>
      </c>
      <c r="N47" s="96">
        <v>22979.563395692447</v>
      </c>
      <c r="O47" s="96">
        <v>1897.0829556642975</v>
      </c>
      <c r="P47" s="96">
        <v>5988.052079787406</v>
      </c>
      <c r="Q47" s="96">
        <v>86.64637316188039</v>
      </c>
      <c r="R47" s="96">
        <v>983.0424882366065</v>
      </c>
      <c r="S47" s="96">
        <v>645.9093272067447</v>
      </c>
      <c r="T47" s="96">
        <v>539.2555187874846</v>
      </c>
      <c r="U47" s="96">
        <v>1951.4338624658408</v>
      </c>
      <c r="V47" s="96">
        <v>132.3326426472355</v>
      </c>
      <c r="W47" s="96">
        <v>1047.0032655161035</v>
      </c>
      <c r="X47" s="96">
        <v>1104.04808682868</v>
      </c>
      <c r="Y47" s="96">
        <v>901.7524363247334</v>
      </c>
      <c r="Z47" s="96">
        <v>441.89650312559</v>
      </c>
      <c r="AA47" s="96">
        <v>5217.0568975069655</v>
      </c>
      <c r="AB47" s="96">
        <v>3489.013138938482</v>
      </c>
      <c r="AC47" s="96">
        <v>638.9776173537942</v>
      </c>
      <c r="AD47" s="83">
        <f t="shared" si="0"/>
        <v>106088.25966468944</v>
      </c>
      <c r="AE47" s="96">
        <v>338.70854963280516</v>
      </c>
      <c r="AF47" s="186">
        <v>126.03108823546238</v>
      </c>
      <c r="AG47" s="96">
        <v>267.34344591947456</v>
      </c>
      <c r="AH47" s="96">
        <v>522.5563995962859</v>
      </c>
      <c r="AI47" s="96">
        <v>27.569300551507393</v>
      </c>
      <c r="AJ47" s="96">
        <v>0</v>
      </c>
      <c r="AK47" s="96">
        <v>291.44689154450674</v>
      </c>
      <c r="AL47" s="96">
        <v>70.8924871324476</v>
      </c>
      <c r="AM47" s="96">
        <v>138.63419705900864</v>
      </c>
      <c r="AN47" s="96">
        <v>1480.1973219990352</v>
      </c>
      <c r="AO47" s="96">
        <v>538.2535716360127</v>
      </c>
      <c r="AP47" s="96">
        <v>1345.6339290900316</v>
      </c>
      <c r="AQ47" s="96">
        <v>0</v>
      </c>
      <c r="AR47" s="96">
        <v>107.12642500014302</v>
      </c>
      <c r="AS47" s="96">
        <v>31.507772058865594</v>
      </c>
      <c r="AT47" s="96">
        <v>31.507772058865594</v>
      </c>
      <c r="AU47" s="96">
        <v>1216.9876957736835</v>
      </c>
      <c r="AV47" s="96">
        <v>504.9120472433211</v>
      </c>
      <c r="AW47" s="96">
        <v>24.733601066209495</v>
      </c>
      <c r="AX47" s="96">
        <v>149.66191727961157</v>
      </c>
      <c r="AY47" s="96">
        <v>0</v>
      </c>
      <c r="AZ47" s="96">
        <v>47.26165808829839</v>
      </c>
      <c r="BA47" s="96">
        <v>63.01554411773119</v>
      </c>
      <c r="BB47" s="96">
        <v>15.753886029432797</v>
      </c>
      <c r="BC47" s="96">
        <v>47.26165808829839</v>
      </c>
      <c r="BD47" s="96">
        <v>0</v>
      </c>
      <c r="BE47" s="96">
        <v>0</v>
      </c>
      <c r="BF47" s="96">
        <v>0</v>
      </c>
      <c r="BG47" s="96">
        <v>110.27720220602957</v>
      </c>
      <c r="BH47" s="96">
        <v>0</v>
      </c>
      <c r="BI47" s="96">
        <v>0</v>
      </c>
      <c r="BJ47" s="96">
        <v>0</v>
      </c>
      <c r="BK47" s="96">
        <v>0</v>
      </c>
      <c r="BL47" s="96">
        <v>47.26165808829839</v>
      </c>
      <c r="BM47" s="96">
        <v>263.40497441211636</v>
      </c>
      <c r="BN47" s="96">
        <v>200.86204687526816</v>
      </c>
      <c r="BO47" s="96">
        <v>0</v>
      </c>
      <c r="BP47" s="96">
        <v>1638.404147061011</v>
      </c>
      <c r="BQ47" s="96">
        <v>15.753886029432797</v>
      </c>
      <c r="BR47" s="96">
        <v>47.26165808829839</v>
      </c>
      <c r="BS47" s="96">
        <v>15.753886029432797</v>
      </c>
      <c r="BT47" s="96">
        <v>17626.70800061177</v>
      </c>
      <c r="BU47" s="96">
        <v>0</v>
      </c>
      <c r="BV47" s="96">
        <v>201.64974117673984</v>
      </c>
      <c r="BW47" s="96">
        <v>189.04663235319356</v>
      </c>
      <c r="BX47" s="96">
        <v>94.52331617659678</v>
      </c>
      <c r="BY47" s="96">
        <v>0</v>
      </c>
      <c r="BZ47" s="96">
        <v>15.753886029432797</v>
      </c>
      <c r="CA47" s="96">
        <v>299.32383455922314</v>
      </c>
      <c r="CB47" s="96">
        <v>63.01554411773119</v>
      </c>
      <c r="CC47" s="96">
        <v>1923.3919453334504</v>
      </c>
      <c r="CD47" s="96">
        <v>282.4671765077301</v>
      </c>
      <c r="CE47" s="96">
        <v>0</v>
      </c>
      <c r="CF47" s="96">
        <v>0</v>
      </c>
      <c r="CG47" s="96">
        <v>0</v>
      </c>
      <c r="CH47" s="96">
        <v>0</v>
      </c>
      <c r="CI47" s="96">
        <v>0</v>
      </c>
      <c r="CJ47" s="194">
        <v>0</v>
      </c>
      <c r="CK47" s="180"/>
      <c r="CL47" s="180"/>
      <c r="CM47" s="180"/>
      <c r="CN47" s="180"/>
      <c r="CO47" s="180"/>
      <c r="CP47" s="180"/>
      <c r="CQ47" s="180"/>
      <c r="CR47" s="180"/>
      <c r="CS47" s="180"/>
      <c r="CT47" s="180"/>
      <c r="CU47" s="185"/>
      <c r="CV47" s="185"/>
      <c r="CW47" s="185"/>
    </row>
    <row r="48" spans="1:101" ht="12">
      <c r="A48" s="77" t="s">
        <v>52</v>
      </c>
      <c r="B48" s="22" t="s">
        <v>161</v>
      </c>
      <c r="C48" s="25" t="s">
        <v>101</v>
      </c>
      <c r="D48" s="22" t="s">
        <v>102</v>
      </c>
      <c r="E48" s="83">
        <v>52639038.425</v>
      </c>
      <c r="F48" s="84">
        <v>56027661.2559325</v>
      </c>
      <c r="G48" s="96">
        <v>7321366.057951577</v>
      </c>
      <c r="H48" s="96">
        <v>705264.0422814497</v>
      </c>
      <c r="I48" s="96">
        <v>851449.8559342606</v>
      </c>
      <c r="J48" s="96">
        <v>10114874.063787423</v>
      </c>
      <c r="K48" s="96">
        <v>5239072.420012662</v>
      </c>
      <c r="L48" s="96">
        <v>504661.3845823135</v>
      </c>
      <c r="M48" s="96">
        <v>496158.14601924166</v>
      </c>
      <c r="N48" s="96">
        <v>10886630.325426226</v>
      </c>
      <c r="O48" s="96">
        <v>1270137.286232182</v>
      </c>
      <c r="P48" s="96">
        <v>1602404.2451522164</v>
      </c>
      <c r="Q48" s="96">
        <v>184955.14564015006</v>
      </c>
      <c r="R48" s="96">
        <v>766.8445736103629</v>
      </c>
      <c r="S48" s="96">
        <v>384412.38992553914</v>
      </c>
      <c r="T48" s="96">
        <v>102951.31073052542</v>
      </c>
      <c r="U48" s="96">
        <v>1610179.4667150252</v>
      </c>
      <c r="V48" s="96">
        <v>172666.21867571055</v>
      </c>
      <c r="W48" s="96">
        <v>171511.0983686266</v>
      </c>
      <c r="X48" s="96">
        <v>120996.42544371105</v>
      </c>
      <c r="Y48" s="96">
        <v>147544.77871996857</v>
      </c>
      <c r="Z48" s="96">
        <v>87779.43644504446</v>
      </c>
      <c r="AA48" s="96">
        <v>7261193.026156505</v>
      </c>
      <c r="AB48" s="96">
        <v>789034.5317783792</v>
      </c>
      <c r="AC48" s="96">
        <v>383247.5627251183</v>
      </c>
      <c r="AD48" s="83">
        <f t="shared" si="0"/>
        <v>50409256.06327747</v>
      </c>
      <c r="AE48" s="96">
        <v>62774.47920934452</v>
      </c>
      <c r="AF48" s="186">
        <v>15948.42575242818</v>
      </c>
      <c r="AG48" s="96">
        <v>12318.047644450007</v>
      </c>
      <c r="AH48" s="96">
        <v>64890.58195677565</v>
      </c>
      <c r="AI48" s="96">
        <v>0</v>
      </c>
      <c r="AJ48" s="96">
        <v>0</v>
      </c>
      <c r="AK48" s="96">
        <v>33304.351038698165</v>
      </c>
      <c r="AL48" s="96">
        <v>6775.411549114346</v>
      </c>
      <c r="AM48" s="96">
        <v>0</v>
      </c>
      <c r="AN48" s="96">
        <v>244098.081914316</v>
      </c>
      <c r="AO48" s="96">
        <v>88762.93887793309</v>
      </c>
      <c r="AP48" s="96">
        <v>221907.34719483272</v>
      </c>
      <c r="AQ48" s="96">
        <v>0</v>
      </c>
      <c r="AR48" s="96">
        <v>36400.85001315014</v>
      </c>
      <c r="AS48" s="96">
        <v>14560.340005260054</v>
      </c>
      <c r="AT48" s="96">
        <v>30431.11061099351</v>
      </c>
      <c r="AU48" s="96">
        <v>204708.67358061954</v>
      </c>
      <c r="AV48" s="96">
        <v>161784.7912451129</v>
      </c>
      <c r="AW48" s="96">
        <v>16045.49468579658</v>
      </c>
      <c r="AX48" s="96">
        <v>176607.2173704676</v>
      </c>
      <c r="AY48" s="96">
        <v>0</v>
      </c>
      <c r="AZ48" s="96">
        <v>39914.745401086235</v>
      </c>
      <c r="BA48" s="96">
        <v>25470.888115868256</v>
      </c>
      <c r="BB48" s="96">
        <v>0</v>
      </c>
      <c r="BC48" s="96">
        <v>77247.45717457302</v>
      </c>
      <c r="BD48" s="96">
        <v>0</v>
      </c>
      <c r="BE48" s="96">
        <v>0</v>
      </c>
      <c r="BF48" s="96">
        <v>0</v>
      </c>
      <c r="BG48" s="96">
        <v>33945.00599892961</v>
      </c>
      <c r="BH48" s="96">
        <v>0</v>
      </c>
      <c r="BI48" s="96">
        <v>0</v>
      </c>
      <c r="BJ48" s="96">
        <v>0</v>
      </c>
      <c r="BK48" s="96">
        <v>0</v>
      </c>
      <c r="BL48" s="96">
        <v>18336.32151329083</v>
      </c>
      <c r="BM48" s="96">
        <v>92438.74524672767</v>
      </c>
      <c r="BN48" s="96">
        <v>206426.7937012402</v>
      </c>
      <c r="BO48" s="96">
        <v>56724.17259249211</v>
      </c>
      <c r="BP48" s="96">
        <v>795674.0468207778</v>
      </c>
      <c r="BQ48" s="96">
        <v>185692.8695337499</v>
      </c>
      <c r="BR48" s="96">
        <v>95642.02004788489</v>
      </c>
      <c r="BS48" s="96">
        <v>3970.1193747675748</v>
      </c>
      <c r="BT48" s="96">
        <v>2197922.151367353</v>
      </c>
      <c r="BU48" s="96">
        <v>0</v>
      </c>
      <c r="BV48" s="96">
        <v>67249.35703762778</v>
      </c>
      <c r="BW48" s="96">
        <v>100427.51846294702</v>
      </c>
      <c r="BX48" s="96">
        <v>119093.87434969042</v>
      </c>
      <c r="BY48" s="96">
        <v>0</v>
      </c>
      <c r="BZ48" s="96">
        <v>0</v>
      </c>
      <c r="CA48" s="96">
        <v>110910.96326673427</v>
      </c>
      <c r="CB48" s="96">
        <v>0</v>
      </c>
      <c r="CC48" s="96">
        <v>0</v>
      </c>
      <c r="CD48" s="96">
        <v>0</v>
      </c>
      <c r="CE48" s="96">
        <v>0</v>
      </c>
      <c r="CF48" s="96">
        <v>0</v>
      </c>
      <c r="CG48" s="96">
        <v>0</v>
      </c>
      <c r="CH48" s="96">
        <v>0</v>
      </c>
      <c r="CI48" s="96">
        <v>0</v>
      </c>
      <c r="CJ48" s="194">
        <v>0</v>
      </c>
      <c r="CK48" s="180"/>
      <c r="CL48" s="180"/>
      <c r="CM48" s="180"/>
      <c r="CN48" s="180"/>
      <c r="CO48" s="180"/>
      <c r="CP48" s="180"/>
      <c r="CQ48" s="180"/>
      <c r="CR48" s="180"/>
      <c r="CS48" s="180"/>
      <c r="CT48" s="180"/>
      <c r="CU48" s="185"/>
      <c r="CV48" s="185"/>
      <c r="CW48" s="185"/>
    </row>
    <row r="49" spans="1:101" ht="12">
      <c r="A49" s="80" t="s">
        <v>204</v>
      </c>
      <c r="B49" s="22" t="s">
        <v>162</v>
      </c>
      <c r="C49" s="25" t="s">
        <v>163</v>
      </c>
      <c r="D49" s="22" t="s">
        <v>164</v>
      </c>
      <c r="E49" s="83">
        <v>229737</v>
      </c>
      <c r="F49" s="157">
        <v>237975.70865136938</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88">
        <v>0</v>
      </c>
      <c r="AB49" s="188">
        <v>0</v>
      </c>
      <c r="AC49" s="188">
        <v>0</v>
      </c>
      <c r="AD49" s="85">
        <f t="shared" si="0"/>
        <v>0</v>
      </c>
      <c r="AE49" s="188">
        <v>0</v>
      </c>
      <c r="AF49" s="189">
        <v>0</v>
      </c>
      <c r="AG49" s="188">
        <v>0</v>
      </c>
      <c r="AH49" s="188">
        <v>0</v>
      </c>
      <c r="AI49" s="188">
        <v>0</v>
      </c>
      <c r="AJ49" s="188">
        <v>0</v>
      </c>
      <c r="AK49" s="188">
        <v>0</v>
      </c>
      <c r="AL49" s="188">
        <v>0</v>
      </c>
      <c r="AM49" s="188">
        <v>0</v>
      </c>
      <c r="AN49" s="188">
        <v>0</v>
      </c>
      <c r="AO49" s="188">
        <v>0</v>
      </c>
      <c r="AP49" s="188">
        <v>0</v>
      </c>
      <c r="AQ49" s="188">
        <v>0</v>
      </c>
      <c r="AR49" s="188">
        <v>0</v>
      </c>
      <c r="AS49" s="188">
        <v>0</v>
      </c>
      <c r="AT49" s="188">
        <v>0</v>
      </c>
      <c r="AU49" s="188">
        <v>0</v>
      </c>
      <c r="AV49" s="188">
        <v>0</v>
      </c>
      <c r="AW49" s="188">
        <v>0</v>
      </c>
      <c r="AX49" s="188">
        <v>0</v>
      </c>
      <c r="AY49" s="188">
        <v>0</v>
      </c>
      <c r="AZ49" s="188">
        <v>0</v>
      </c>
      <c r="BA49" s="188">
        <v>0</v>
      </c>
      <c r="BB49" s="188">
        <v>0</v>
      </c>
      <c r="BC49" s="188">
        <v>0</v>
      </c>
      <c r="BD49" s="188">
        <v>0</v>
      </c>
      <c r="BE49" s="188">
        <v>0</v>
      </c>
      <c r="BF49" s="188">
        <v>0</v>
      </c>
      <c r="BG49" s="188">
        <v>0</v>
      </c>
      <c r="BH49" s="188">
        <v>0</v>
      </c>
      <c r="BI49" s="188">
        <v>0</v>
      </c>
      <c r="BJ49" s="188">
        <v>0</v>
      </c>
      <c r="BK49" s="188">
        <v>0</v>
      </c>
      <c r="BL49" s="188">
        <v>0</v>
      </c>
      <c r="BM49" s="188">
        <v>0</v>
      </c>
      <c r="BN49" s="188">
        <v>0</v>
      </c>
      <c r="BO49" s="188">
        <v>0</v>
      </c>
      <c r="BP49" s="188">
        <v>0</v>
      </c>
      <c r="BQ49" s="188">
        <v>0</v>
      </c>
      <c r="BR49" s="188">
        <v>0</v>
      </c>
      <c r="BS49" s="188">
        <v>0</v>
      </c>
      <c r="BT49" s="188">
        <v>0</v>
      </c>
      <c r="BU49" s="188">
        <v>0</v>
      </c>
      <c r="BV49" s="188">
        <v>0</v>
      </c>
      <c r="BW49" s="188">
        <v>0</v>
      </c>
      <c r="BX49" s="188">
        <v>0</v>
      </c>
      <c r="BY49" s="188">
        <v>0</v>
      </c>
      <c r="BZ49" s="188">
        <v>0</v>
      </c>
      <c r="CA49" s="188">
        <v>0</v>
      </c>
      <c r="CB49" s="188">
        <v>0</v>
      </c>
      <c r="CC49" s="188">
        <v>0</v>
      </c>
      <c r="CD49" s="188">
        <v>237975.70865136938</v>
      </c>
      <c r="CE49" s="188">
        <v>0</v>
      </c>
      <c r="CF49" s="188">
        <v>0</v>
      </c>
      <c r="CG49" s="188">
        <v>0</v>
      </c>
      <c r="CH49" s="188">
        <v>0</v>
      </c>
      <c r="CI49" s="188">
        <v>0</v>
      </c>
      <c r="CJ49" s="195">
        <v>0</v>
      </c>
      <c r="CK49" s="180"/>
      <c r="CL49" s="180"/>
      <c r="CM49" s="180"/>
      <c r="CN49" s="180"/>
      <c r="CO49" s="180"/>
      <c r="CP49" s="180"/>
      <c r="CQ49" s="180"/>
      <c r="CR49" s="180"/>
      <c r="CS49" s="180"/>
      <c r="CT49" s="180"/>
      <c r="CU49" s="185"/>
      <c r="CV49" s="185"/>
      <c r="CW49" s="185"/>
    </row>
    <row r="50" spans="1:101" ht="12">
      <c r="A50" s="77" t="s">
        <v>53</v>
      </c>
      <c r="B50" s="70" t="s">
        <v>165</v>
      </c>
      <c r="C50" s="44" t="s">
        <v>120</v>
      </c>
      <c r="D50" s="43" t="s">
        <v>121</v>
      </c>
      <c r="E50" s="82">
        <v>625983.5625</v>
      </c>
      <c r="F50" s="156">
        <v>761405.0301138997</v>
      </c>
      <c r="G50" s="183">
        <v>56194.23088830655</v>
      </c>
      <c r="H50" s="183">
        <v>84889.15729935671</v>
      </c>
      <c r="I50" s="183">
        <v>28797.997267411683</v>
      </c>
      <c r="J50" s="183">
        <v>141578.1282981986</v>
      </c>
      <c r="K50" s="183">
        <v>54318.341302526685</v>
      </c>
      <c r="L50" s="183">
        <v>11853.148481576032</v>
      </c>
      <c r="M50" s="183">
        <v>13172.455443003626</v>
      </c>
      <c r="N50" s="183">
        <v>314304.26938885177</v>
      </c>
      <c r="O50" s="183">
        <v>27313.77693580564</v>
      </c>
      <c r="P50" s="183">
        <v>9894.802210706948</v>
      </c>
      <c r="Q50" s="183">
        <v>0</v>
      </c>
      <c r="R50" s="183">
        <v>4246.519282095066</v>
      </c>
      <c r="S50" s="183">
        <v>0</v>
      </c>
      <c r="T50" s="183">
        <v>3030.283177029003</v>
      </c>
      <c r="U50" s="183">
        <v>0</v>
      </c>
      <c r="V50" s="183">
        <v>0</v>
      </c>
      <c r="W50" s="183">
        <v>5833.810470062639</v>
      </c>
      <c r="X50" s="183">
        <v>0</v>
      </c>
      <c r="Y50" s="183">
        <v>5978.109668968782</v>
      </c>
      <c r="Z50" s="183">
        <v>0</v>
      </c>
      <c r="AA50" s="183">
        <v>0</v>
      </c>
      <c r="AB50" s="183">
        <v>0</v>
      </c>
      <c r="AC50" s="183">
        <v>0</v>
      </c>
      <c r="AD50" s="190">
        <f t="shared" si="0"/>
        <v>761405.0301138997</v>
      </c>
      <c r="AE50" s="183">
        <v>0</v>
      </c>
      <c r="AF50" s="184">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0</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0</v>
      </c>
      <c r="CG50" s="183">
        <v>0</v>
      </c>
      <c r="CH50" s="183">
        <v>0</v>
      </c>
      <c r="CI50" s="183">
        <v>0</v>
      </c>
      <c r="CJ50" s="193">
        <v>0</v>
      </c>
      <c r="CK50" s="180"/>
      <c r="CL50" s="180"/>
      <c r="CM50" s="180"/>
      <c r="CN50" s="180"/>
      <c r="CO50" s="180"/>
      <c r="CP50" s="180"/>
      <c r="CQ50" s="180"/>
      <c r="CR50" s="180"/>
      <c r="CS50" s="180"/>
      <c r="CT50" s="180"/>
      <c r="CU50" s="185"/>
      <c r="CV50" s="185"/>
      <c r="CW50" s="185"/>
    </row>
    <row r="51" spans="1:101" ht="12">
      <c r="A51" s="77" t="s">
        <v>54</v>
      </c>
      <c r="B51" s="22" t="s">
        <v>166</v>
      </c>
      <c r="C51" s="25" t="s">
        <v>120</v>
      </c>
      <c r="D51" s="22" t="s">
        <v>121</v>
      </c>
      <c r="E51" s="83">
        <v>1187452.5275</v>
      </c>
      <c r="F51" s="84">
        <v>1342998.778869964</v>
      </c>
      <c r="G51" s="96">
        <v>99117.78945201218</v>
      </c>
      <c r="H51" s="96">
        <v>149731.1287466567</v>
      </c>
      <c r="I51" s="96">
        <v>50795.1400823408</v>
      </c>
      <c r="J51" s="96">
        <v>249721.56197961103</v>
      </c>
      <c r="K51" s="96">
        <v>95809.01511593987</v>
      </c>
      <c r="L51" s="96">
        <v>20907.090585072267</v>
      </c>
      <c r="M51" s="96">
        <v>23234.14066758466</v>
      </c>
      <c r="N51" s="96">
        <v>554383.322001038</v>
      </c>
      <c r="O51" s="96">
        <v>48177.20873951435</v>
      </c>
      <c r="P51" s="96">
        <v>17452.875618842936</v>
      </c>
      <c r="Q51" s="96">
        <v>0</v>
      </c>
      <c r="R51" s="96">
        <v>7490.192453086761</v>
      </c>
      <c r="S51" s="96">
        <v>0</v>
      </c>
      <c r="T51" s="96">
        <v>5344.943158270649</v>
      </c>
      <c r="U51" s="96">
        <v>0</v>
      </c>
      <c r="V51" s="96">
        <v>0</v>
      </c>
      <c r="W51" s="96">
        <v>10289.924583609481</v>
      </c>
      <c r="X51" s="96">
        <v>0</v>
      </c>
      <c r="Y51" s="96">
        <v>10544.445686384273</v>
      </c>
      <c r="Z51" s="96">
        <v>0</v>
      </c>
      <c r="AA51" s="96">
        <v>0</v>
      </c>
      <c r="AB51" s="96">
        <v>0</v>
      </c>
      <c r="AC51" s="96">
        <v>0</v>
      </c>
      <c r="AD51" s="191">
        <f t="shared" si="0"/>
        <v>1342998.778869964</v>
      </c>
      <c r="AE51" s="96">
        <v>0</v>
      </c>
      <c r="AF51" s="186">
        <v>0</v>
      </c>
      <c r="AG51" s="96">
        <v>0</v>
      </c>
      <c r="AH51" s="96">
        <v>0</v>
      </c>
      <c r="AI51" s="96">
        <v>0</v>
      </c>
      <c r="AJ51" s="96">
        <v>0</v>
      </c>
      <c r="AK51" s="96">
        <v>0</v>
      </c>
      <c r="AL51" s="96">
        <v>0</v>
      </c>
      <c r="AM51" s="96">
        <v>0</v>
      </c>
      <c r="AN51" s="96">
        <v>0</v>
      </c>
      <c r="AO51" s="96">
        <v>0</v>
      </c>
      <c r="AP51" s="96">
        <v>0</v>
      </c>
      <c r="AQ51" s="96">
        <v>0</v>
      </c>
      <c r="AR51" s="96">
        <v>0</v>
      </c>
      <c r="AS51" s="96">
        <v>0</v>
      </c>
      <c r="AT51" s="96">
        <v>0</v>
      </c>
      <c r="AU51" s="96">
        <v>0</v>
      </c>
      <c r="AV51" s="96">
        <v>0</v>
      </c>
      <c r="AW51" s="96">
        <v>0</v>
      </c>
      <c r="AX51" s="96">
        <v>0</v>
      </c>
      <c r="AY51" s="96">
        <v>0</v>
      </c>
      <c r="AZ51" s="96">
        <v>0</v>
      </c>
      <c r="BA51" s="96">
        <v>0</v>
      </c>
      <c r="BB51" s="96">
        <v>0</v>
      </c>
      <c r="BC51" s="96">
        <v>0</v>
      </c>
      <c r="BD51" s="96">
        <v>0</v>
      </c>
      <c r="BE51" s="96">
        <v>0</v>
      </c>
      <c r="BF51" s="96">
        <v>0</v>
      </c>
      <c r="BG51" s="96">
        <v>0</v>
      </c>
      <c r="BH51" s="96">
        <v>0</v>
      </c>
      <c r="BI51" s="96">
        <v>0</v>
      </c>
      <c r="BJ51" s="96">
        <v>0</v>
      </c>
      <c r="BK51" s="96">
        <v>0</v>
      </c>
      <c r="BL51" s="96">
        <v>0</v>
      </c>
      <c r="BM51" s="96">
        <v>0</v>
      </c>
      <c r="BN51" s="96">
        <v>0</v>
      </c>
      <c r="BO51" s="96">
        <v>0</v>
      </c>
      <c r="BP51" s="96">
        <v>0</v>
      </c>
      <c r="BQ51" s="96">
        <v>0</v>
      </c>
      <c r="BR51" s="96">
        <v>0</v>
      </c>
      <c r="BS51" s="96">
        <v>0</v>
      </c>
      <c r="BT51" s="96">
        <v>0</v>
      </c>
      <c r="BU51" s="96">
        <v>0</v>
      </c>
      <c r="BV51" s="96">
        <v>0</v>
      </c>
      <c r="BW51" s="96">
        <v>0</v>
      </c>
      <c r="BX51" s="96">
        <v>0</v>
      </c>
      <c r="BY51" s="96">
        <v>0</v>
      </c>
      <c r="BZ51" s="96">
        <v>0</v>
      </c>
      <c r="CA51" s="96">
        <v>0</v>
      </c>
      <c r="CB51" s="96">
        <v>0</v>
      </c>
      <c r="CC51" s="96">
        <v>0</v>
      </c>
      <c r="CD51" s="96">
        <v>0</v>
      </c>
      <c r="CE51" s="96">
        <v>0</v>
      </c>
      <c r="CF51" s="96">
        <v>0</v>
      </c>
      <c r="CG51" s="96">
        <v>0</v>
      </c>
      <c r="CH51" s="96">
        <v>0</v>
      </c>
      <c r="CI51" s="96">
        <v>0</v>
      </c>
      <c r="CJ51" s="194">
        <v>0</v>
      </c>
      <c r="CK51" s="180"/>
      <c r="CL51" s="180"/>
      <c r="CM51" s="180"/>
      <c r="CN51" s="180"/>
      <c r="CO51" s="180"/>
      <c r="CP51" s="180"/>
      <c r="CQ51" s="180"/>
      <c r="CR51" s="180"/>
      <c r="CS51" s="180"/>
      <c r="CT51" s="180"/>
      <c r="CU51" s="185"/>
      <c r="CV51" s="185"/>
      <c r="CW51" s="185"/>
    </row>
    <row r="52" spans="1:101" ht="12">
      <c r="A52" s="77" t="s">
        <v>55</v>
      </c>
      <c r="B52" s="22" t="s">
        <v>167</v>
      </c>
      <c r="C52" s="25" t="s">
        <v>120</v>
      </c>
      <c r="D52" s="22" t="s">
        <v>121</v>
      </c>
      <c r="E52" s="83">
        <v>810628.755</v>
      </c>
      <c r="F52" s="84">
        <v>995113.5346422285</v>
      </c>
      <c r="G52" s="96">
        <v>73442.6980570369</v>
      </c>
      <c r="H52" s="96">
        <v>110945.35238403447</v>
      </c>
      <c r="I52" s="96">
        <v>37637.36213708017</v>
      </c>
      <c r="J52" s="96">
        <v>185034.64792946787</v>
      </c>
      <c r="K52" s="96">
        <v>70991.01591353345</v>
      </c>
      <c r="L52" s="96">
        <v>15491.398159499713</v>
      </c>
      <c r="M52" s="96">
        <v>17215.658128557072</v>
      </c>
      <c r="N52" s="96">
        <v>410777.9960658993</v>
      </c>
      <c r="O52" s="96">
        <v>35697.56967189064</v>
      </c>
      <c r="P52" s="96">
        <v>12931.949767930195</v>
      </c>
      <c r="Q52" s="96">
        <v>0</v>
      </c>
      <c r="R52" s="96">
        <v>5549.961775403375</v>
      </c>
      <c r="S52" s="96">
        <v>0</v>
      </c>
      <c r="T52" s="96">
        <v>3960.409616428622</v>
      </c>
      <c r="U52" s="96">
        <v>0</v>
      </c>
      <c r="V52" s="96">
        <v>0</v>
      </c>
      <c r="W52" s="96">
        <v>7624.462050675511</v>
      </c>
      <c r="X52" s="96">
        <v>0</v>
      </c>
      <c r="Y52" s="96">
        <v>7813.052984791159</v>
      </c>
      <c r="Z52" s="96">
        <v>0</v>
      </c>
      <c r="AA52" s="96">
        <v>0</v>
      </c>
      <c r="AB52" s="96">
        <v>0</v>
      </c>
      <c r="AC52" s="96">
        <v>0</v>
      </c>
      <c r="AD52" s="191">
        <f t="shared" si="0"/>
        <v>995113.5346422284</v>
      </c>
      <c r="AE52" s="96">
        <v>0</v>
      </c>
      <c r="AF52" s="186">
        <v>0</v>
      </c>
      <c r="AG52" s="96">
        <v>0</v>
      </c>
      <c r="AH52" s="96">
        <v>0</v>
      </c>
      <c r="AI52" s="96">
        <v>0</v>
      </c>
      <c r="AJ52" s="96">
        <v>0</v>
      </c>
      <c r="AK52" s="96">
        <v>0</v>
      </c>
      <c r="AL52" s="96">
        <v>0</v>
      </c>
      <c r="AM52" s="96">
        <v>0</v>
      </c>
      <c r="AN52" s="96">
        <v>0</v>
      </c>
      <c r="AO52" s="96">
        <v>0</v>
      </c>
      <c r="AP52" s="96">
        <v>0</v>
      </c>
      <c r="AQ52" s="96">
        <v>0</v>
      </c>
      <c r="AR52" s="96">
        <v>0</v>
      </c>
      <c r="AS52" s="96">
        <v>0</v>
      </c>
      <c r="AT52" s="96">
        <v>0</v>
      </c>
      <c r="AU52" s="96">
        <v>0</v>
      </c>
      <c r="AV52" s="96">
        <v>0</v>
      </c>
      <c r="AW52" s="96">
        <v>0</v>
      </c>
      <c r="AX52" s="96">
        <v>0</v>
      </c>
      <c r="AY52" s="96">
        <v>0</v>
      </c>
      <c r="AZ52" s="96">
        <v>0</v>
      </c>
      <c r="BA52" s="96">
        <v>0</v>
      </c>
      <c r="BB52" s="96">
        <v>0</v>
      </c>
      <c r="BC52" s="96">
        <v>0</v>
      </c>
      <c r="BD52" s="96">
        <v>0</v>
      </c>
      <c r="BE52" s="96">
        <v>0</v>
      </c>
      <c r="BF52" s="96">
        <v>0</v>
      </c>
      <c r="BG52" s="96">
        <v>0</v>
      </c>
      <c r="BH52" s="96">
        <v>0</v>
      </c>
      <c r="BI52" s="96">
        <v>0</v>
      </c>
      <c r="BJ52" s="96">
        <v>0</v>
      </c>
      <c r="BK52" s="96">
        <v>0</v>
      </c>
      <c r="BL52" s="96">
        <v>0</v>
      </c>
      <c r="BM52" s="96">
        <v>0</v>
      </c>
      <c r="BN52" s="96">
        <v>0</v>
      </c>
      <c r="BO52" s="96">
        <v>0</v>
      </c>
      <c r="BP52" s="96">
        <v>0</v>
      </c>
      <c r="BQ52" s="96">
        <v>0</v>
      </c>
      <c r="BR52" s="96">
        <v>0</v>
      </c>
      <c r="BS52" s="96">
        <v>0</v>
      </c>
      <c r="BT52" s="96">
        <v>0</v>
      </c>
      <c r="BU52" s="96">
        <v>0</v>
      </c>
      <c r="BV52" s="96">
        <v>0</v>
      </c>
      <c r="BW52" s="96">
        <v>0</v>
      </c>
      <c r="BX52" s="96">
        <v>0</v>
      </c>
      <c r="BY52" s="96">
        <v>0</v>
      </c>
      <c r="BZ52" s="96">
        <v>0</v>
      </c>
      <c r="CA52" s="96">
        <v>0</v>
      </c>
      <c r="CB52" s="96">
        <v>0</v>
      </c>
      <c r="CC52" s="96">
        <v>0</v>
      </c>
      <c r="CD52" s="96">
        <v>0</v>
      </c>
      <c r="CE52" s="96">
        <v>0</v>
      </c>
      <c r="CF52" s="96">
        <v>0</v>
      </c>
      <c r="CG52" s="96">
        <v>0</v>
      </c>
      <c r="CH52" s="96">
        <v>0</v>
      </c>
      <c r="CI52" s="96">
        <v>0</v>
      </c>
      <c r="CJ52" s="194">
        <v>0</v>
      </c>
      <c r="CK52" s="180"/>
      <c r="CL52" s="180"/>
      <c r="CM52" s="180"/>
      <c r="CN52" s="180"/>
      <c r="CO52" s="180"/>
      <c r="CP52" s="180"/>
      <c r="CQ52" s="180"/>
      <c r="CR52" s="180"/>
      <c r="CS52" s="180"/>
      <c r="CT52" s="180"/>
      <c r="CU52" s="185"/>
      <c r="CV52" s="185"/>
      <c r="CW52" s="185"/>
    </row>
    <row r="53" spans="1:101" ht="12">
      <c r="A53" s="77" t="s">
        <v>56</v>
      </c>
      <c r="B53" s="22" t="s">
        <v>168</v>
      </c>
      <c r="C53" s="25" t="s">
        <v>120</v>
      </c>
      <c r="D53" s="22" t="s">
        <v>121</v>
      </c>
      <c r="E53" s="83">
        <v>73</v>
      </c>
      <c r="F53" s="84">
        <v>73.96764949702221</v>
      </c>
      <c r="G53" s="96">
        <v>5.459059251919064</v>
      </c>
      <c r="H53" s="96">
        <v>8.246663976303267</v>
      </c>
      <c r="I53" s="96">
        <v>2.7976176723884563</v>
      </c>
      <c r="J53" s="96">
        <v>13.753785378642748</v>
      </c>
      <c r="K53" s="96">
        <v>5.276823598241648</v>
      </c>
      <c r="L53" s="96">
        <v>1.1514890204891641</v>
      </c>
      <c r="M53" s="96">
        <v>1.2796547549436104</v>
      </c>
      <c r="N53" s="96">
        <v>30.533483644170932</v>
      </c>
      <c r="O53" s="96">
        <v>2.6534312211272044</v>
      </c>
      <c r="P53" s="96">
        <v>0.9612430084083458</v>
      </c>
      <c r="Q53" s="96">
        <v>0</v>
      </c>
      <c r="R53" s="96">
        <v>0.4125334577752484</v>
      </c>
      <c r="S53" s="96">
        <v>0</v>
      </c>
      <c r="T53" s="96">
        <v>0.29438067132505585</v>
      </c>
      <c r="U53" s="96">
        <v>0</v>
      </c>
      <c r="V53" s="96">
        <v>0</v>
      </c>
      <c r="W53" s="96">
        <v>0.5667328570407538</v>
      </c>
      <c r="X53" s="96">
        <v>0</v>
      </c>
      <c r="Y53" s="96">
        <v>0.5807509842467089</v>
      </c>
      <c r="Z53" s="96">
        <v>0</v>
      </c>
      <c r="AA53" s="96">
        <v>0</v>
      </c>
      <c r="AB53" s="96">
        <v>0</v>
      </c>
      <c r="AC53" s="96">
        <v>0</v>
      </c>
      <c r="AD53" s="191">
        <f t="shared" si="0"/>
        <v>73.96764949702221</v>
      </c>
      <c r="AE53" s="96">
        <v>0</v>
      </c>
      <c r="AF53" s="186">
        <v>0</v>
      </c>
      <c r="AG53" s="96">
        <v>0</v>
      </c>
      <c r="AH53" s="96">
        <v>0</v>
      </c>
      <c r="AI53" s="96">
        <v>0</v>
      </c>
      <c r="AJ53" s="96">
        <v>0</v>
      </c>
      <c r="AK53" s="96">
        <v>0</v>
      </c>
      <c r="AL53" s="96">
        <v>0</v>
      </c>
      <c r="AM53" s="96">
        <v>0</v>
      </c>
      <c r="AN53" s="96">
        <v>0</v>
      </c>
      <c r="AO53" s="96">
        <v>0</v>
      </c>
      <c r="AP53" s="96">
        <v>0</v>
      </c>
      <c r="AQ53" s="96">
        <v>0</v>
      </c>
      <c r="AR53" s="96">
        <v>0</v>
      </c>
      <c r="AS53" s="96">
        <v>0</v>
      </c>
      <c r="AT53" s="96">
        <v>0</v>
      </c>
      <c r="AU53" s="96">
        <v>0</v>
      </c>
      <c r="AV53" s="96">
        <v>0</v>
      </c>
      <c r="AW53" s="96">
        <v>0</v>
      </c>
      <c r="AX53" s="96">
        <v>0</v>
      </c>
      <c r="AY53" s="96">
        <v>0</v>
      </c>
      <c r="AZ53" s="96">
        <v>0</v>
      </c>
      <c r="BA53" s="96">
        <v>0</v>
      </c>
      <c r="BB53" s="96">
        <v>0</v>
      </c>
      <c r="BC53" s="96">
        <v>0</v>
      </c>
      <c r="BD53" s="96">
        <v>0</v>
      </c>
      <c r="BE53" s="96">
        <v>0</v>
      </c>
      <c r="BF53" s="96">
        <v>0</v>
      </c>
      <c r="BG53" s="96">
        <v>0</v>
      </c>
      <c r="BH53" s="96">
        <v>0</v>
      </c>
      <c r="BI53" s="96">
        <v>0</v>
      </c>
      <c r="BJ53" s="96">
        <v>0</v>
      </c>
      <c r="BK53" s="96">
        <v>0</v>
      </c>
      <c r="BL53" s="96">
        <v>0</v>
      </c>
      <c r="BM53" s="96">
        <v>0</v>
      </c>
      <c r="BN53" s="96">
        <v>0</v>
      </c>
      <c r="BO53" s="96">
        <v>0</v>
      </c>
      <c r="BP53" s="96">
        <v>0</v>
      </c>
      <c r="BQ53" s="96">
        <v>0</v>
      </c>
      <c r="BR53" s="96">
        <v>0</v>
      </c>
      <c r="BS53" s="96">
        <v>0</v>
      </c>
      <c r="BT53" s="96">
        <v>0</v>
      </c>
      <c r="BU53" s="96">
        <v>0</v>
      </c>
      <c r="BV53" s="96">
        <v>0</v>
      </c>
      <c r="BW53" s="96">
        <v>0</v>
      </c>
      <c r="BX53" s="96">
        <v>0</v>
      </c>
      <c r="BY53" s="96">
        <v>0</v>
      </c>
      <c r="BZ53" s="96">
        <v>0</v>
      </c>
      <c r="CA53" s="96">
        <v>0</v>
      </c>
      <c r="CB53" s="96">
        <v>0</v>
      </c>
      <c r="CC53" s="96">
        <v>0</v>
      </c>
      <c r="CD53" s="96">
        <v>0</v>
      </c>
      <c r="CE53" s="96">
        <v>0</v>
      </c>
      <c r="CF53" s="96">
        <v>0</v>
      </c>
      <c r="CG53" s="96">
        <v>0</v>
      </c>
      <c r="CH53" s="96">
        <v>0</v>
      </c>
      <c r="CI53" s="96">
        <v>0</v>
      </c>
      <c r="CJ53" s="194">
        <v>0</v>
      </c>
      <c r="CK53" s="180"/>
      <c r="CL53" s="180"/>
      <c r="CM53" s="180"/>
      <c r="CN53" s="180"/>
      <c r="CO53" s="180"/>
      <c r="CP53" s="180"/>
      <c r="CQ53" s="180"/>
      <c r="CR53" s="180"/>
      <c r="CS53" s="180"/>
      <c r="CT53" s="180"/>
      <c r="CU53" s="185"/>
      <c r="CV53" s="185"/>
      <c r="CW53" s="185"/>
    </row>
    <row r="54" spans="1:101" ht="12">
      <c r="A54" s="77" t="s">
        <v>57</v>
      </c>
      <c r="B54" s="22" t="s">
        <v>169</v>
      </c>
      <c r="C54" s="25" t="s">
        <v>120</v>
      </c>
      <c r="D54" s="22" t="s">
        <v>121</v>
      </c>
      <c r="E54" s="83">
        <v>100629.425</v>
      </c>
      <c r="F54" s="84">
        <v>106045.15247899081</v>
      </c>
      <c r="G54" s="96">
        <v>7826.485966475227</v>
      </c>
      <c r="H54" s="96">
        <v>11822.989438717896</v>
      </c>
      <c r="I54" s="96">
        <v>4010.8587289676784</v>
      </c>
      <c r="J54" s="96">
        <v>19718.38063747317</v>
      </c>
      <c r="K54" s="96">
        <v>7565.220294080052</v>
      </c>
      <c r="L54" s="96">
        <v>1650.8545233761024</v>
      </c>
      <c r="M54" s="96">
        <v>1834.601809456225</v>
      </c>
      <c r="N54" s="96">
        <v>43774.91985724423</v>
      </c>
      <c r="O54" s="96">
        <v>3804.14303212754</v>
      </c>
      <c r="P54" s="96">
        <v>1378.10464560092</v>
      </c>
      <c r="Q54" s="96">
        <v>0</v>
      </c>
      <c r="R54" s="96">
        <v>591.436577070395</v>
      </c>
      <c r="S54" s="96">
        <v>0</v>
      </c>
      <c r="T54" s="96">
        <v>422.0445477152818</v>
      </c>
      <c r="U54" s="96">
        <v>0</v>
      </c>
      <c r="V54" s="96">
        <v>0</v>
      </c>
      <c r="W54" s="96">
        <v>812.5075306355426</v>
      </c>
      <c r="X54" s="96">
        <v>0</v>
      </c>
      <c r="Y54" s="96">
        <v>832.604890050556</v>
      </c>
      <c r="Z54" s="96">
        <v>0</v>
      </c>
      <c r="AA54" s="96">
        <v>0</v>
      </c>
      <c r="AB54" s="96">
        <v>0</v>
      </c>
      <c r="AC54" s="96">
        <v>0</v>
      </c>
      <c r="AD54" s="191">
        <f t="shared" si="0"/>
        <v>106045.15247899081</v>
      </c>
      <c r="AE54" s="96">
        <v>0</v>
      </c>
      <c r="AF54" s="186">
        <v>0</v>
      </c>
      <c r="AG54" s="96">
        <v>0</v>
      </c>
      <c r="AH54" s="96">
        <v>0</v>
      </c>
      <c r="AI54" s="96">
        <v>0</v>
      </c>
      <c r="AJ54" s="96">
        <v>0</v>
      </c>
      <c r="AK54" s="96">
        <v>0</v>
      </c>
      <c r="AL54" s="96">
        <v>0</v>
      </c>
      <c r="AM54" s="96">
        <v>0</v>
      </c>
      <c r="AN54" s="96">
        <v>0</v>
      </c>
      <c r="AO54" s="96">
        <v>0</v>
      </c>
      <c r="AP54" s="96">
        <v>0</v>
      </c>
      <c r="AQ54" s="96">
        <v>0</v>
      </c>
      <c r="AR54" s="96">
        <v>0</v>
      </c>
      <c r="AS54" s="96">
        <v>0</v>
      </c>
      <c r="AT54" s="96">
        <v>0</v>
      </c>
      <c r="AU54" s="96">
        <v>0</v>
      </c>
      <c r="AV54" s="96">
        <v>0</v>
      </c>
      <c r="AW54" s="96">
        <v>0</v>
      </c>
      <c r="AX54" s="96">
        <v>0</v>
      </c>
      <c r="AY54" s="96">
        <v>0</v>
      </c>
      <c r="AZ54" s="96">
        <v>0</v>
      </c>
      <c r="BA54" s="96">
        <v>0</v>
      </c>
      <c r="BB54" s="96">
        <v>0</v>
      </c>
      <c r="BC54" s="96">
        <v>0</v>
      </c>
      <c r="BD54" s="96">
        <v>0</v>
      </c>
      <c r="BE54" s="96">
        <v>0</v>
      </c>
      <c r="BF54" s="96">
        <v>0</v>
      </c>
      <c r="BG54" s="96">
        <v>0</v>
      </c>
      <c r="BH54" s="96">
        <v>0</v>
      </c>
      <c r="BI54" s="96">
        <v>0</v>
      </c>
      <c r="BJ54" s="96">
        <v>0</v>
      </c>
      <c r="BK54" s="96">
        <v>0</v>
      </c>
      <c r="BL54" s="96">
        <v>0</v>
      </c>
      <c r="BM54" s="96">
        <v>0</v>
      </c>
      <c r="BN54" s="96">
        <v>0</v>
      </c>
      <c r="BO54" s="96">
        <v>0</v>
      </c>
      <c r="BP54" s="96">
        <v>0</v>
      </c>
      <c r="BQ54" s="96">
        <v>0</v>
      </c>
      <c r="BR54" s="96">
        <v>0</v>
      </c>
      <c r="BS54" s="96">
        <v>0</v>
      </c>
      <c r="BT54" s="96">
        <v>0</v>
      </c>
      <c r="BU54" s="96">
        <v>0</v>
      </c>
      <c r="BV54" s="96">
        <v>0</v>
      </c>
      <c r="BW54" s="96">
        <v>0</v>
      </c>
      <c r="BX54" s="96">
        <v>0</v>
      </c>
      <c r="BY54" s="96">
        <v>0</v>
      </c>
      <c r="BZ54" s="96">
        <v>0</v>
      </c>
      <c r="CA54" s="96">
        <v>0</v>
      </c>
      <c r="CB54" s="96">
        <v>0</v>
      </c>
      <c r="CC54" s="96">
        <v>0</v>
      </c>
      <c r="CD54" s="96">
        <v>0</v>
      </c>
      <c r="CE54" s="96">
        <v>0</v>
      </c>
      <c r="CF54" s="96">
        <v>0</v>
      </c>
      <c r="CG54" s="96">
        <v>0</v>
      </c>
      <c r="CH54" s="96">
        <v>0</v>
      </c>
      <c r="CI54" s="96">
        <v>0</v>
      </c>
      <c r="CJ54" s="194">
        <v>0</v>
      </c>
      <c r="CK54" s="180"/>
      <c r="CL54" s="180"/>
      <c r="CM54" s="180"/>
      <c r="CN54" s="180"/>
      <c r="CO54" s="180"/>
      <c r="CP54" s="180"/>
      <c r="CQ54" s="180"/>
      <c r="CR54" s="180"/>
      <c r="CS54" s="180"/>
      <c r="CT54" s="180"/>
      <c r="CU54" s="185"/>
      <c r="CV54" s="185"/>
      <c r="CW54" s="185"/>
    </row>
    <row r="55" spans="1:101" ht="12">
      <c r="A55" s="77" t="s">
        <v>58</v>
      </c>
      <c r="B55" s="22" t="s">
        <v>170</v>
      </c>
      <c r="C55" s="25" t="s">
        <v>120</v>
      </c>
      <c r="D55" s="22" t="s">
        <v>121</v>
      </c>
      <c r="E55" s="83">
        <v>1691937.525</v>
      </c>
      <c r="F55" s="84">
        <v>1882067.3103482716</v>
      </c>
      <c r="G55" s="96">
        <v>138902.84513778938</v>
      </c>
      <c r="H55" s="96">
        <v>209831.95754857545</v>
      </c>
      <c r="I55" s="96">
        <v>71183.886521457</v>
      </c>
      <c r="J55" s="96">
        <v>349957.7184175853</v>
      </c>
      <c r="K55" s="96">
        <v>134265.9563235785</v>
      </c>
      <c r="L55" s="96">
        <v>29299.0227271566</v>
      </c>
      <c r="M55" s="96">
        <v>32560.131343744462</v>
      </c>
      <c r="N55" s="96">
        <v>776908.1730799247</v>
      </c>
      <c r="O55" s="96">
        <v>67515.13932779564</v>
      </c>
      <c r="P55" s="96">
        <v>24458.314624408988</v>
      </c>
      <c r="Q55" s="96">
        <v>0</v>
      </c>
      <c r="R55" s="96">
        <v>10496.693359642191</v>
      </c>
      <c r="S55" s="96">
        <v>0</v>
      </c>
      <c r="T55" s="96">
        <v>7490.358853725252</v>
      </c>
      <c r="U55" s="96">
        <v>0</v>
      </c>
      <c r="V55" s="96">
        <v>0</v>
      </c>
      <c r="W55" s="96">
        <v>14420.214663974466</v>
      </c>
      <c r="X55" s="96">
        <v>0</v>
      </c>
      <c r="Y55" s="96">
        <v>14776.898418913765</v>
      </c>
      <c r="Z55" s="96">
        <v>0</v>
      </c>
      <c r="AA55" s="96">
        <v>0</v>
      </c>
      <c r="AB55" s="96">
        <v>0</v>
      </c>
      <c r="AC55" s="96">
        <v>0</v>
      </c>
      <c r="AD55" s="191">
        <f t="shared" si="0"/>
        <v>1882067.3103482719</v>
      </c>
      <c r="AE55" s="96">
        <v>0</v>
      </c>
      <c r="AF55" s="18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0</v>
      </c>
      <c r="BH55" s="96">
        <v>0</v>
      </c>
      <c r="BI55" s="96">
        <v>0</v>
      </c>
      <c r="BJ55" s="96">
        <v>0</v>
      </c>
      <c r="BK55" s="96">
        <v>0</v>
      </c>
      <c r="BL55" s="96">
        <v>0</v>
      </c>
      <c r="BM55" s="96">
        <v>0</v>
      </c>
      <c r="BN55" s="96">
        <v>0</v>
      </c>
      <c r="BO55" s="96">
        <v>0</v>
      </c>
      <c r="BP55" s="96">
        <v>0</v>
      </c>
      <c r="BQ55" s="96">
        <v>0</v>
      </c>
      <c r="BR55" s="96">
        <v>0</v>
      </c>
      <c r="BS55" s="96">
        <v>0</v>
      </c>
      <c r="BT55" s="96">
        <v>0</v>
      </c>
      <c r="BU55" s="96">
        <v>0</v>
      </c>
      <c r="BV55" s="96">
        <v>0</v>
      </c>
      <c r="BW55" s="96">
        <v>0</v>
      </c>
      <c r="BX55" s="96">
        <v>0</v>
      </c>
      <c r="BY55" s="96">
        <v>0</v>
      </c>
      <c r="BZ55" s="96">
        <v>0</v>
      </c>
      <c r="CA55" s="96">
        <v>0</v>
      </c>
      <c r="CB55" s="96">
        <v>0</v>
      </c>
      <c r="CC55" s="96">
        <v>0</v>
      </c>
      <c r="CD55" s="96">
        <v>0</v>
      </c>
      <c r="CE55" s="96">
        <v>0</v>
      </c>
      <c r="CF55" s="96">
        <v>0</v>
      </c>
      <c r="CG55" s="96">
        <v>0</v>
      </c>
      <c r="CH55" s="96">
        <v>0</v>
      </c>
      <c r="CI55" s="96">
        <v>0</v>
      </c>
      <c r="CJ55" s="194">
        <v>0</v>
      </c>
      <c r="CK55" s="180"/>
      <c r="CL55" s="180"/>
      <c r="CM55" s="180"/>
      <c r="CN55" s="180"/>
      <c r="CO55" s="180"/>
      <c r="CP55" s="180"/>
      <c r="CQ55" s="180"/>
      <c r="CR55" s="180"/>
      <c r="CS55" s="180"/>
      <c r="CT55" s="180"/>
      <c r="CU55" s="185"/>
      <c r="CV55" s="185"/>
      <c r="CW55" s="185"/>
    </row>
    <row r="56" spans="1:101" ht="12">
      <c r="A56" s="77" t="s">
        <v>59</v>
      </c>
      <c r="B56" s="22" t="s">
        <v>171</v>
      </c>
      <c r="C56" s="25" t="s">
        <v>120</v>
      </c>
      <c r="D56" s="22" t="s">
        <v>121</v>
      </c>
      <c r="E56" s="83">
        <v>340282.6125</v>
      </c>
      <c r="F56" s="84">
        <v>355710.5550116872</v>
      </c>
      <c r="G56" s="96">
        <v>26252.625432149107</v>
      </c>
      <c r="H56" s="96">
        <v>39658.22139750184</v>
      </c>
      <c r="I56" s="96">
        <v>13453.748249711041</v>
      </c>
      <c r="J56" s="96">
        <v>66141.97779457082</v>
      </c>
      <c r="K56" s="96">
        <v>25376.253856827912</v>
      </c>
      <c r="L56" s="96">
        <v>5537.512701205332</v>
      </c>
      <c r="M56" s="96">
        <v>6153.861940991665</v>
      </c>
      <c r="N56" s="96">
        <v>146835.57592222208</v>
      </c>
      <c r="O56" s="96">
        <v>12760.355354951418</v>
      </c>
      <c r="P56" s="96">
        <v>4622.619298397494</v>
      </c>
      <c r="Q56" s="96">
        <v>0</v>
      </c>
      <c r="R56" s="96">
        <v>1983.8741155622583</v>
      </c>
      <c r="S56" s="96">
        <v>0</v>
      </c>
      <c r="T56" s="96">
        <v>1415.6771601342327</v>
      </c>
      <c r="U56" s="96">
        <v>0</v>
      </c>
      <c r="V56" s="96">
        <v>0</v>
      </c>
      <c r="W56" s="96">
        <v>2725.4192946801895</v>
      </c>
      <c r="X56" s="96">
        <v>0</v>
      </c>
      <c r="Y56" s="96">
        <v>2792.83249278182</v>
      </c>
      <c r="Z56" s="96">
        <v>0</v>
      </c>
      <c r="AA56" s="96">
        <v>0</v>
      </c>
      <c r="AB56" s="96">
        <v>0</v>
      </c>
      <c r="AC56" s="96">
        <v>0</v>
      </c>
      <c r="AD56" s="191">
        <f t="shared" si="0"/>
        <v>355710.55501168716</v>
      </c>
      <c r="AE56" s="96">
        <v>0</v>
      </c>
      <c r="AF56" s="186">
        <v>0</v>
      </c>
      <c r="AG56" s="96">
        <v>0</v>
      </c>
      <c r="AH56" s="96">
        <v>0</v>
      </c>
      <c r="AI56" s="96">
        <v>0</v>
      </c>
      <c r="AJ56" s="96">
        <v>0</v>
      </c>
      <c r="AK56" s="96">
        <v>0</v>
      </c>
      <c r="AL56" s="96">
        <v>0</v>
      </c>
      <c r="AM56" s="96">
        <v>0</v>
      </c>
      <c r="AN56" s="96">
        <v>0</v>
      </c>
      <c r="AO56" s="96">
        <v>0</v>
      </c>
      <c r="AP56" s="96">
        <v>0</v>
      </c>
      <c r="AQ56" s="96">
        <v>0</v>
      </c>
      <c r="AR56" s="96">
        <v>0</v>
      </c>
      <c r="AS56" s="96">
        <v>0</v>
      </c>
      <c r="AT56" s="96">
        <v>0</v>
      </c>
      <c r="AU56" s="96">
        <v>0</v>
      </c>
      <c r="AV56" s="96">
        <v>0</v>
      </c>
      <c r="AW56" s="96">
        <v>0</v>
      </c>
      <c r="AX56" s="96">
        <v>0</v>
      </c>
      <c r="AY56" s="96">
        <v>0</v>
      </c>
      <c r="AZ56" s="96">
        <v>0</v>
      </c>
      <c r="BA56" s="96">
        <v>0</v>
      </c>
      <c r="BB56" s="96">
        <v>0</v>
      </c>
      <c r="BC56" s="96">
        <v>0</v>
      </c>
      <c r="BD56" s="96">
        <v>0</v>
      </c>
      <c r="BE56" s="96">
        <v>0</v>
      </c>
      <c r="BF56" s="96">
        <v>0</v>
      </c>
      <c r="BG56" s="96">
        <v>0</v>
      </c>
      <c r="BH56" s="96">
        <v>0</v>
      </c>
      <c r="BI56" s="96">
        <v>0</v>
      </c>
      <c r="BJ56" s="96">
        <v>0</v>
      </c>
      <c r="BK56" s="96">
        <v>0</v>
      </c>
      <c r="BL56" s="96">
        <v>0</v>
      </c>
      <c r="BM56" s="96">
        <v>0</v>
      </c>
      <c r="BN56" s="96">
        <v>0</v>
      </c>
      <c r="BO56" s="96">
        <v>0</v>
      </c>
      <c r="BP56" s="96">
        <v>0</v>
      </c>
      <c r="BQ56" s="96">
        <v>0</v>
      </c>
      <c r="BR56" s="96">
        <v>0</v>
      </c>
      <c r="BS56" s="96">
        <v>0</v>
      </c>
      <c r="BT56" s="96">
        <v>0</v>
      </c>
      <c r="BU56" s="96">
        <v>0</v>
      </c>
      <c r="BV56" s="96">
        <v>0</v>
      </c>
      <c r="BW56" s="96">
        <v>0</v>
      </c>
      <c r="BX56" s="96">
        <v>0</v>
      </c>
      <c r="BY56" s="96">
        <v>0</v>
      </c>
      <c r="BZ56" s="96">
        <v>0</v>
      </c>
      <c r="CA56" s="96">
        <v>0</v>
      </c>
      <c r="CB56" s="96">
        <v>0</v>
      </c>
      <c r="CC56" s="96">
        <v>0</v>
      </c>
      <c r="CD56" s="96">
        <v>0</v>
      </c>
      <c r="CE56" s="96">
        <v>0</v>
      </c>
      <c r="CF56" s="96">
        <v>0</v>
      </c>
      <c r="CG56" s="96">
        <v>0</v>
      </c>
      <c r="CH56" s="96">
        <v>0</v>
      </c>
      <c r="CI56" s="96">
        <v>0</v>
      </c>
      <c r="CJ56" s="194">
        <v>0</v>
      </c>
      <c r="CK56" s="180"/>
      <c r="CL56" s="180"/>
      <c r="CM56" s="180"/>
      <c r="CN56" s="180"/>
      <c r="CO56" s="180"/>
      <c r="CP56" s="180"/>
      <c r="CQ56" s="180"/>
      <c r="CR56" s="180"/>
      <c r="CS56" s="180"/>
      <c r="CT56" s="180"/>
      <c r="CU56" s="185"/>
      <c r="CV56" s="185"/>
      <c r="CW56" s="185"/>
    </row>
    <row r="57" spans="1:101" ht="12">
      <c r="A57" s="77" t="s">
        <v>60</v>
      </c>
      <c r="B57" s="22" t="s">
        <v>172</v>
      </c>
      <c r="C57" s="25" t="s">
        <v>93</v>
      </c>
      <c r="D57" s="22" t="s">
        <v>94</v>
      </c>
      <c r="E57" s="83">
        <v>162591.0625</v>
      </c>
      <c r="F57" s="84">
        <v>202342.45201736694</v>
      </c>
      <c r="G57" s="96">
        <v>36697.634757339816</v>
      </c>
      <c r="H57" s="96">
        <v>6655.569252354041</v>
      </c>
      <c r="I57" s="96">
        <v>5315.208312472202</v>
      </c>
      <c r="J57" s="96">
        <v>22305.567543448276</v>
      </c>
      <c r="K57" s="96">
        <v>9862.394476639287</v>
      </c>
      <c r="L57" s="96">
        <v>2982.419847416526</v>
      </c>
      <c r="M57" s="96">
        <v>2218.834433929833</v>
      </c>
      <c r="N57" s="96">
        <v>34061.51373811925</v>
      </c>
      <c r="O57" s="96">
        <v>2811.9558254454905</v>
      </c>
      <c r="P57" s="96">
        <v>8875.804760437062</v>
      </c>
      <c r="Q57" s="96">
        <v>128.4317973754376</v>
      </c>
      <c r="R57" s="96">
        <v>1457.1171193140558</v>
      </c>
      <c r="S57" s="96">
        <v>957.4006713441713</v>
      </c>
      <c r="T57" s="96">
        <v>799.3128043929507</v>
      </c>
      <c r="U57" s="96">
        <v>2892.5175892537195</v>
      </c>
      <c r="V57" s="96">
        <v>196.1503814461229</v>
      </c>
      <c r="W57" s="96">
        <v>1551.923137013015</v>
      </c>
      <c r="X57" s="96">
        <v>1636.4779621578261</v>
      </c>
      <c r="Y57" s="96">
        <v>1336.624742140009</v>
      </c>
      <c r="Z57" s="96">
        <v>655.0021666147319</v>
      </c>
      <c r="AA57" s="96">
        <v>7732.995276154531</v>
      </c>
      <c r="AB57" s="96">
        <v>5171.598211770576</v>
      </c>
      <c r="AC57" s="96">
        <v>947.1261275541364</v>
      </c>
      <c r="AD57" s="191">
        <f t="shared" si="0"/>
        <v>157249.58093413306</v>
      </c>
      <c r="AE57" s="96">
        <v>502.05157155852885</v>
      </c>
      <c r="AF57" s="186">
        <v>186.80988709154562</v>
      </c>
      <c r="AG57" s="96">
        <v>396.2704729929411</v>
      </c>
      <c r="AH57" s="96">
        <v>774.560494353321</v>
      </c>
      <c r="AI57" s="96">
        <v>40.86466280127561</v>
      </c>
      <c r="AJ57" s="96">
        <v>0</v>
      </c>
      <c r="AK57" s="96">
        <v>431.9978638991992</v>
      </c>
      <c r="AL57" s="96">
        <v>105.08056148899442</v>
      </c>
      <c r="AM57" s="96">
        <v>205.49087580070022</v>
      </c>
      <c r="AN57" s="96">
        <v>2194.0260809240763</v>
      </c>
      <c r="AO57" s="96">
        <v>797.8276657905731</v>
      </c>
      <c r="AP57" s="96">
        <v>1994.5691644764324</v>
      </c>
      <c r="AQ57" s="96">
        <v>0</v>
      </c>
      <c r="AR57" s="96">
        <v>158.78840402781378</v>
      </c>
      <c r="AS57" s="96">
        <v>46.702471772886405</v>
      </c>
      <c r="AT57" s="96">
        <v>46.702471772886405</v>
      </c>
      <c r="AU57" s="96">
        <v>1803.8829722277374</v>
      </c>
      <c r="AV57" s="96">
        <v>748.4071101605047</v>
      </c>
      <c r="AW57" s="96">
        <v>36.66144034171583</v>
      </c>
      <c r="AX57" s="96">
        <v>221.83674092121043</v>
      </c>
      <c r="AY57" s="96">
        <v>0</v>
      </c>
      <c r="AZ57" s="96">
        <v>70.0537076593296</v>
      </c>
      <c r="BA57" s="96">
        <v>93.40494354577281</v>
      </c>
      <c r="BB57" s="96">
        <v>23.351235886443202</v>
      </c>
      <c r="BC57" s="96">
        <v>70.0537076593296</v>
      </c>
      <c r="BD57" s="96">
        <v>0</v>
      </c>
      <c r="BE57" s="96">
        <v>0</v>
      </c>
      <c r="BF57" s="96">
        <v>0</v>
      </c>
      <c r="BG57" s="96">
        <v>163.45865120510243</v>
      </c>
      <c r="BH57" s="96">
        <v>0</v>
      </c>
      <c r="BI57" s="96">
        <v>0</v>
      </c>
      <c r="BJ57" s="96">
        <v>0</v>
      </c>
      <c r="BK57" s="96">
        <v>0</v>
      </c>
      <c r="BL57" s="96">
        <v>70.0537076593296</v>
      </c>
      <c r="BM57" s="96">
        <v>390.4326640213303</v>
      </c>
      <c r="BN57" s="96">
        <v>297.7282575521508</v>
      </c>
      <c r="BO57" s="96">
        <v>0</v>
      </c>
      <c r="BP57" s="96">
        <v>2428.5285321900933</v>
      </c>
      <c r="BQ57" s="96">
        <v>23.351235886443202</v>
      </c>
      <c r="BR57" s="96">
        <v>70.0537076593296</v>
      </c>
      <c r="BS57" s="96">
        <v>23.351235886443202</v>
      </c>
      <c r="BT57" s="96">
        <v>26127.23080862357</v>
      </c>
      <c r="BU57" s="96">
        <v>0</v>
      </c>
      <c r="BV57" s="96">
        <v>298.89581934647305</v>
      </c>
      <c r="BW57" s="96">
        <v>280.2148306373184</v>
      </c>
      <c r="BX57" s="96">
        <v>140.1074153186592</v>
      </c>
      <c r="BY57" s="96">
        <v>0</v>
      </c>
      <c r="BZ57" s="96">
        <v>23.351235886443202</v>
      </c>
      <c r="CA57" s="96">
        <v>443.67348184242087</v>
      </c>
      <c r="CB57" s="96">
        <v>93.40494354577281</v>
      </c>
      <c r="CC57" s="96">
        <v>2850.9523893758505</v>
      </c>
      <c r="CD57" s="96">
        <v>418.68765944392663</v>
      </c>
      <c r="CE57" s="96">
        <v>0</v>
      </c>
      <c r="CF57" s="96">
        <v>0</v>
      </c>
      <c r="CG57" s="96">
        <v>0</v>
      </c>
      <c r="CH57" s="96">
        <v>0</v>
      </c>
      <c r="CI57" s="96">
        <v>0</v>
      </c>
      <c r="CJ57" s="194">
        <v>0</v>
      </c>
      <c r="CK57" s="180"/>
      <c r="CL57" s="180"/>
      <c r="CM57" s="180"/>
      <c r="CN57" s="180"/>
      <c r="CO57" s="180"/>
      <c r="CP57" s="180"/>
      <c r="CQ57" s="180"/>
      <c r="CR57" s="180"/>
      <c r="CS57" s="180"/>
      <c r="CT57" s="180"/>
      <c r="CU57" s="185"/>
      <c r="CV57" s="185"/>
      <c r="CW57" s="185"/>
    </row>
    <row r="58" spans="1:101" ht="12">
      <c r="A58" s="80" t="s">
        <v>205</v>
      </c>
      <c r="B58" s="23" t="s">
        <v>173</v>
      </c>
      <c r="C58" s="24" t="s">
        <v>120</v>
      </c>
      <c r="D58" s="23" t="s">
        <v>121</v>
      </c>
      <c r="E58" s="83">
        <v>271346.3875</v>
      </c>
      <c r="F58" s="157">
        <v>521378.2492358959</v>
      </c>
      <c r="G58" s="188">
        <v>38479.45385036421</v>
      </c>
      <c r="H58" s="188">
        <v>58128.53666757146</v>
      </c>
      <c r="I58" s="188">
        <v>19719.661419280557</v>
      </c>
      <c r="J58" s="188">
        <v>96946.76780788752</v>
      </c>
      <c r="K58" s="188">
        <v>37194.923292630105</v>
      </c>
      <c r="L58" s="188">
        <v>8116.53923842972</v>
      </c>
      <c r="M58" s="188">
        <v>9019.945344967984</v>
      </c>
      <c r="N58" s="188">
        <v>215222.38916232687</v>
      </c>
      <c r="O58" s="188">
        <v>18703.32954942501</v>
      </c>
      <c r="P58" s="188">
        <v>6775.545799036984</v>
      </c>
      <c r="Q58" s="188">
        <v>0</v>
      </c>
      <c r="R58" s="188">
        <v>2907.838405420039</v>
      </c>
      <c r="S58" s="188">
        <v>0</v>
      </c>
      <c r="T58" s="188">
        <v>2075.010900955076</v>
      </c>
      <c r="U58" s="188">
        <v>0</v>
      </c>
      <c r="V58" s="188">
        <v>0</v>
      </c>
      <c r="W58" s="188">
        <v>3994.7488773488885</v>
      </c>
      <c r="X58" s="188">
        <v>0</v>
      </c>
      <c r="Y58" s="188">
        <v>4093.558920251511</v>
      </c>
      <c r="Z58" s="188">
        <v>0</v>
      </c>
      <c r="AA58" s="188">
        <v>0</v>
      </c>
      <c r="AB58" s="188">
        <v>0</v>
      </c>
      <c r="AC58" s="188">
        <v>0</v>
      </c>
      <c r="AD58" s="192">
        <f t="shared" si="0"/>
        <v>521378.24923589587</v>
      </c>
      <c r="AE58" s="188">
        <v>0</v>
      </c>
      <c r="AF58" s="189">
        <v>0</v>
      </c>
      <c r="AG58" s="188">
        <v>0</v>
      </c>
      <c r="AH58" s="188">
        <v>0</v>
      </c>
      <c r="AI58" s="188">
        <v>0</v>
      </c>
      <c r="AJ58" s="188">
        <v>0</v>
      </c>
      <c r="AK58" s="188">
        <v>0</v>
      </c>
      <c r="AL58" s="188">
        <v>0</v>
      </c>
      <c r="AM58" s="188">
        <v>0</v>
      </c>
      <c r="AN58" s="188">
        <v>0</v>
      </c>
      <c r="AO58" s="188">
        <v>0</v>
      </c>
      <c r="AP58" s="188">
        <v>0</v>
      </c>
      <c r="AQ58" s="188">
        <v>0</v>
      </c>
      <c r="AR58" s="188">
        <v>0</v>
      </c>
      <c r="AS58" s="188">
        <v>0</v>
      </c>
      <c r="AT58" s="188">
        <v>0</v>
      </c>
      <c r="AU58" s="188">
        <v>0</v>
      </c>
      <c r="AV58" s="188">
        <v>0</v>
      </c>
      <c r="AW58" s="188">
        <v>0</v>
      </c>
      <c r="AX58" s="188">
        <v>0</v>
      </c>
      <c r="AY58" s="188">
        <v>0</v>
      </c>
      <c r="AZ58" s="188">
        <v>0</v>
      </c>
      <c r="BA58" s="188">
        <v>0</v>
      </c>
      <c r="BB58" s="188">
        <v>0</v>
      </c>
      <c r="BC58" s="188">
        <v>0</v>
      </c>
      <c r="BD58" s="188">
        <v>0</v>
      </c>
      <c r="BE58" s="188">
        <v>0</v>
      </c>
      <c r="BF58" s="188">
        <v>0</v>
      </c>
      <c r="BG58" s="188">
        <v>0</v>
      </c>
      <c r="BH58" s="188">
        <v>0</v>
      </c>
      <c r="BI58" s="188">
        <v>0</v>
      </c>
      <c r="BJ58" s="188">
        <v>0</v>
      </c>
      <c r="BK58" s="188">
        <v>0</v>
      </c>
      <c r="BL58" s="188">
        <v>0</v>
      </c>
      <c r="BM58" s="188">
        <v>0</v>
      </c>
      <c r="BN58" s="188">
        <v>0</v>
      </c>
      <c r="BO58" s="188">
        <v>0</v>
      </c>
      <c r="BP58" s="188">
        <v>0</v>
      </c>
      <c r="BQ58" s="188">
        <v>0</v>
      </c>
      <c r="BR58" s="188">
        <v>0</v>
      </c>
      <c r="BS58" s="188">
        <v>0</v>
      </c>
      <c r="BT58" s="188">
        <v>0</v>
      </c>
      <c r="BU58" s="188">
        <v>0</v>
      </c>
      <c r="BV58" s="188">
        <v>0</v>
      </c>
      <c r="BW58" s="188">
        <v>0</v>
      </c>
      <c r="BX58" s="188">
        <v>0</v>
      </c>
      <c r="BY58" s="188">
        <v>0</v>
      </c>
      <c r="BZ58" s="188">
        <v>0</v>
      </c>
      <c r="CA58" s="188">
        <v>0</v>
      </c>
      <c r="CB58" s="188">
        <v>0</v>
      </c>
      <c r="CC58" s="188">
        <v>0</v>
      </c>
      <c r="CD58" s="188">
        <v>0</v>
      </c>
      <c r="CE58" s="188">
        <v>0</v>
      </c>
      <c r="CF58" s="188">
        <v>0</v>
      </c>
      <c r="CG58" s="188">
        <v>0</v>
      </c>
      <c r="CH58" s="188">
        <v>0</v>
      </c>
      <c r="CI58" s="188">
        <v>0</v>
      </c>
      <c r="CJ58" s="195">
        <v>0</v>
      </c>
      <c r="CK58" s="180"/>
      <c r="CL58" s="180"/>
      <c r="CM58" s="180"/>
      <c r="CN58" s="180"/>
      <c r="CO58" s="180"/>
      <c r="CP58" s="180"/>
      <c r="CQ58" s="180"/>
      <c r="CR58" s="180"/>
      <c r="CS58" s="180"/>
      <c r="CT58" s="180"/>
      <c r="CU58" s="185"/>
      <c r="CV58" s="185"/>
      <c r="CW58" s="185"/>
    </row>
    <row r="59" spans="1:101" ht="12">
      <c r="A59" s="79" t="s">
        <v>260</v>
      </c>
      <c r="B59" s="22" t="s">
        <v>263</v>
      </c>
      <c r="C59" s="25" t="s">
        <v>104</v>
      </c>
      <c r="D59" s="40" t="s">
        <v>105</v>
      </c>
      <c r="E59" s="82">
        <v>955000</v>
      </c>
      <c r="F59" s="156">
        <v>979178.6791024557</v>
      </c>
      <c r="G59" s="183">
        <v>93091.896263031</v>
      </c>
      <c r="H59" s="183">
        <v>92269.28745952852</v>
      </c>
      <c r="I59" s="183">
        <v>23444.35089982077</v>
      </c>
      <c r="J59" s="183">
        <v>139157.98925917008</v>
      </c>
      <c r="K59" s="183">
        <v>63340.8778696912</v>
      </c>
      <c r="L59" s="183">
        <v>0</v>
      </c>
      <c r="M59" s="183">
        <v>0</v>
      </c>
      <c r="N59" s="183">
        <v>522219.4887568264</v>
      </c>
      <c r="O59" s="183">
        <v>31807.540402096016</v>
      </c>
      <c r="P59" s="183">
        <v>0</v>
      </c>
      <c r="Q59" s="183">
        <v>0</v>
      </c>
      <c r="R59" s="183">
        <v>13847.2481922918</v>
      </c>
      <c r="S59" s="183">
        <v>0</v>
      </c>
      <c r="T59" s="183">
        <v>0</v>
      </c>
      <c r="U59" s="183">
        <v>0</v>
      </c>
      <c r="V59" s="183">
        <v>0</v>
      </c>
      <c r="W59" s="183">
        <v>0</v>
      </c>
      <c r="X59" s="183">
        <v>0</v>
      </c>
      <c r="Y59" s="183">
        <v>0</v>
      </c>
      <c r="Z59" s="183">
        <v>0</v>
      </c>
      <c r="AA59" s="183">
        <v>0</v>
      </c>
      <c r="AB59" s="183">
        <v>0</v>
      </c>
      <c r="AC59" s="183">
        <v>0</v>
      </c>
      <c r="AD59" s="83">
        <f t="shared" si="0"/>
        <v>979178.6791024558</v>
      </c>
      <c r="AE59" s="183">
        <v>0</v>
      </c>
      <c r="AF59" s="184">
        <v>0</v>
      </c>
      <c r="AG59" s="183">
        <v>0</v>
      </c>
      <c r="AH59" s="183">
        <v>0</v>
      </c>
      <c r="AI59" s="183">
        <v>0</v>
      </c>
      <c r="AJ59" s="183">
        <v>0</v>
      </c>
      <c r="AK59" s="183">
        <v>0</v>
      </c>
      <c r="AL59" s="183">
        <v>0</v>
      </c>
      <c r="AM59" s="183">
        <v>0</v>
      </c>
      <c r="AN59" s="183">
        <v>0</v>
      </c>
      <c r="AO59" s="183">
        <v>0</v>
      </c>
      <c r="AP59" s="183">
        <v>0</v>
      </c>
      <c r="AQ59" s="183">
        <v>0</v>
      </c>
      <c r="AR59" s="183">
        <v>0</v>
      </c>
      <c r="AS59" s="183">
        <v>0</v>
      </c>
      <c r="AT59" s="183">
        <v>0</v>
      </c>
      <c r="AU59" s="183">
        <v>0</v>
      </c>
      <c r="AV59" s="183">
        <v>0</v>
      </c>
      <c r="AW59" s="183">
        <v>0</v>
      </c>
      <c r="AX59" s="183">
        <v>0</v>
      </c>
      <c r="AY59" s="183">
        <v>0</v>
      </c>
      <c r="AZ59" s="183">
        <v>0</v>
      </c>
      <c r="BA59" s="183">
        <v>0</v>
      </c>
      <c r="BB59" s="183">
        <v>0</v>
      </c>
      <c r="BC59" s="183">
        <v>0</v>
      </c>
      <c r="BD59" s="183">
        <v>0</v>
      </c>
      <c r="BE59" s="183">
        <v>0</v>
      </c>
      <c r="BF59" s="183">
        <v>0</v>
      </c>
      <c r="BG59" s="183">
        <v>0</v>
      </c>
      <c r="BH59" s="183">
        <v>0</v>
      </c>
      <c r="BI59" s="183">
        <v>0</v>
      </c>
      <c r="BJ59" s="183">
        <v>0</v>
      </c>
      <c r="BK59" s="183">
        <v>0</v>
      </c>
      <c r="BL59" s="183">
        <v>0</v>
      </c>
      <c r="BM59" s="183">
        <v>0</v>
      </c>
      <c r="BN59" s="183">
        <v>0</v>
      </c>
      <c r="BO59" s="183">
        <v>0</v>
      </c>
      <c r="BP59" s="183">
        <v>0</v>
      </c>
      <c r="BQ59" s="183">
        <v>0</v>
      </c>
      <c r="BR59" s="183">
        <v>0</v>
      </c>
      <c r="BS59" s="183">
        <v>0</v>
      </c>
      <c r="BT59" s="183">
        <v>0</v>
      </c>
      <c r="BU59" s="183">
        <v>0</v>
      </c>
      <c r="BV59" s="183">
        <v>0</v>
      </c>
      <c r="BW59" s="183">
        <v>0</v>
      </c>
      <c r="BX59" s="183">
        <v>0</v>
      </c>
      <c r="BY59" s="183">
        <v>0</v>
      </c>
      <c r="BZ59" s="183">
        <v>0</v>
      </c>
      <c r="CA59" s="183">
        <v>0</v>
      </c>
      <c r="CB59" s="183">
        <v>0</v>
      </c>
      <c r="CC59" s="183">
        <v>0</v>
      </c>
      <c r="CD59" s="183">
        <v>0</v>
      </c>
      <c r="CE59" s="183">
        <v>0</v>
      </c>
      <c r="CF59" s="183">
        <v>0</v>
      </c>
      <c r="CG59" s="183">
        <v>0</v>
      </c>
      <c r="CH59" s="183">
        <v>0</v>
      </c>
      <c r="CI59" s="183">
        <v>0</v>
      </c>
      <c r="CJ59" s="193">
        <v>0</v>
      </c>
      <c r="CK59" s="180"/>
      <c r="CL59" s="180"/>
      <c r="CM59" s="180"/>
      <c r="CN59" s="180"/>
      <c r="CO59" s="180"/>
      <c r="CP59" s="180"/>
      <c r="CQ59" s="180"/>
      <c r="CR59" s="180"/>
      <c r="CS59" s="180"/>
      <c r="CT59" s="180"/>
      <c r="CU59" s="185"/>
      <c r="CV59" s="185"/>
      <c r="CW59" s="185"/>
    </row>
    <row r="60" spans="1:101" ht="12">
      <c r="A60" s="79" t="s">
        <v>261</v>
      </c>
      <c r="B60" s="22" t="s">
        <v>264</v>
      </c>
      <c r="C60" s="25" t="s">
        <v>106</v>
      </c>
      <c r="D60" s="40" t="s">
        <v>107</v>
      </c>
      <c r="E60" s="83">
        <v>1171745</v>
      </c>
      <c r="F60" s="84">
        <v>1201411.2265391694</v>
      </c>
      <c r="G60" s="96">
        <v>96088.76820824719</v>
      </c>
      <c r="H60" s="96">
        <v>138229.9409919538</v>
      </c>
      <c r="I60" s="96">
        <v>28869.719596199826</v>
      </c>
      <c r="J60" s="96">
        <v>209628.6355753913</v>
      </c>
      <c r="K60" s="96">
        <v>82688.04761956338</v>
      </c>
      <c r="L60" s="96">
        <v>21027.497258127634</v>
      </c>
      <c r="M60" s="96">
        <v>0</v>
      </c>
      <c r="N60" s="96">
        <v>566665.1976263043</v>
      </c>
      <c r="O60" s="96">
        <v>49337.05811589373</v>
      </c>
      <c r="P60" s="96">
        <v>0</v>
      </c>
      <c r="Q60" s="96">
        <v>0</v>
      </c>
      <c r="R60" s="96">
        <v>8876.361547488304</v>
      </c>
      <c r="S60" s="96">
        <v>0</v>
      </c>
      <c r="T60" s="96">
        <v>0</v>
      </c>
      <c r="U60" s="96">
        <v>0</v>
      </c>
      <c r="V60" s="96">
        <v>0</v>
      </c>
      <c r="W60" s="96">
        <v>0</v>
      </c>
      <c r="X60" s="96">
        <v>0</v>
      </c>
      <c r="Y60" s="96">
        <v>0</v>
      </c>
      <c r="Z60" s="96">
        <v>0</v>
      </c>
      <c r="AA60" s="96">
        <v>0</v>
      </c>
      <c r="AB60" s="96">
        <v>0</v>
      </c>
      <c r="AC60" s="96">
        <v>0</v>
      </c>
      <c r="AD60" s="83">
        <f t="shared" si="0"/>
        <v>1201411.2265391694</v>
      </c>
      <c r="AE60" s="96">
        <v>0</v>
      </c>
      <c r="AF60" s="186">
        <v>0</v>
      </c>
      <c r="AG60" s="96">
        <v>0</v>
      </c>
      <c r="AH60" s="96">
        <v>0</v>
      </c>
      <c r="AI60" s="96">
        <v>0</v>
      </c>
      <c r="AJ60" s="96">
        <v>0</v>
      </c>
      <c r="AK60" s="96">
        <v>0</v>
      </c>
      <c r="AL60" s="96">
        <v>0</v>
      </c>
      <c r="AM60" s="96">
        <v>0</v>
      </c>
      <c r="AN60" s="96">
        <v>0</v>
      </c>
      <c r="AO60" s="96">
        <v>0</v>
      </c>
      <c r="AP60" s="96">
        <v>0</v>
      </c>
      <c r="AQ60" s="96">
        <v>0</v>
      </c>
      <c r="AR60" s="96">
        <v>0</v>
      </c>
      <c r="AS60" s="96">
        <v>0</v>
      </c>
      <c r="AT60" s="96">
        <v>0</v>
      </c>
      <c r="AU60" s="96">
        <v>0</v>
      </c>
      <c r="AV60" s="96">
        <v>0</v>
      </c>
      <c r="AW60" s="96">
        <v>0</v>
      </c>
      <c r="AX60" s="96">
        <v>0</v>
      </c>
      <c r="AY60" s="96">
        <v>0</v>
      </c>
      <c r="AZ60" s="96">
        <v>0</v>
      </c>
      <c r="BA60" s="96">
        <v>0</v>
      </c>
      <c r="BB60" s="96">
        <v>0</v>
      </c>
      <c r="BC60" s="96">
        <v>0</v>
      </c>
      <c r="BD60" s="96">
        <v>0</v>
      </c>
      <c r="BE60" s="96">
        <v>0</v>
      </c>
      <c r="BF60" s="96">
        <v>0</v>
      </c>
      <c r="BG60" s="96">
        <v>0</v>
      </c>
      <c r="BH60" s="96">
        <v>0</v>
      </c>
      <c r="BI60" s="96">
        <v>0</v>
      </c>
      <c r="BJ60" s="96">
        <v>0</v>
      </c>
      <c r="BK60" s="96">
        <v>0</v>
      </c>
      <c r="BL60" s="96">
        <v>0</v>
      </c>
      <c r="BM60" s="96">
        <v>0</v>
      </c>
      <c r="BN60" s="96">
        <v>0</v>
      </c>
      <c r="BO60" s="96">
        <v>0</v>
      </c>
      <c r="BP60" s="96">
        <v>0</v>
      </c>
      <c r="BQ60" s="96">
        <v>0</v>
      </c>
      <c r="BR60" s="96">
        <v>0</v>
      </c>
      <c r="BS60" s="96">
        <v>0</v>
      </c>
      <c r="BT60" s="96">
        <v>0</v>
      </c>
      <c r="BU60" s="96">
        <v>0</v>
      </c>
      <c r="BV60" s="96">
        <v>0</v>
      </c>
      <c r="BW60" s="96">
        <v>0</v>
      </c>
      <c r="BX60" s="96">
        <v>0</v>
      </c>
      <c r="BY60" s="96">
        <v>0</v>
      </c>
      <c r="BZ60" s="96">
        <v>0</v>
      </c>
      <c r="CA60" s="96">
        <v>0</v>
      </c>
      <c r="CB60" s="96">
        <v>0</v>
      </c>
      <c r="CC60" s="96">
        <v>0</v>
      </c>
      <c r="CD60" s="96">
        <v>0</v>
      </c>
      <c r="CE60" s="96">
        <v>0</v>
      </c>
      <c r="CF60" s="96">
        <v>0</v>
      </c>
      <c r="CG60" s="96">
        <v>0</v>
      </c>
      <c r="CH60" s="96">
        <v>0</v>
      </c>
      <c r="CI60" s="96">
        <v>0</v>
      </c>
      <c r="CJ60" s="194">
        <v>0</v>
      </c>
      <c r="CK60" s="180"/>
      <c r="CL60" s="180"/>
      <c r="CM60" s="180"/>
      <c r="CN60" s="180"/>
      <c r="CO60" s="180"/>
      <c r="CP60" s="180"/>
      <c r="CQ60" s="180"/>
      <c r="CR60" s="180"/>
      <c r="CS60" s="180"/>
      <c r="CT60" s="180"/>
      <c r="CU60" s="185"/>
      <c r="CV60" s="185"/>
      <c r="CW60" s="185"/>
    </row>
    <row r="61" spans="1:101" ht="12">
      <c r="A61" s="79" t="s">
        <v>262</v>
      </c>
      <c r="B61" s="22" t="s">
        <v>265</v>
      </c>
      <c r="C61" s="25" t="s">
        <v>108</v>
      </c>
      <c r="D61" s="40" t="s">
        <v>109</v>
      </c>
      <c r="E61" s="83">
        <v>269500</v>
      </c>
      <c r="F61" s="84">
        <v>276323.1979247243</v>
      </c>
      <c r="G61" s="96">
        <v>14689.58698277562</v>
      </c>
      <c r="H61" s="96">
        <v>31282.099185688618</v>
      </c>
      <c r="I61" s="96">
        <v>9492.247619636131</v>
      </c>
      <c r="J61" s="96">
        <v>44608.61037322577</v>
      </c>
      <c r="K61" s="96">
        <v>19839.654947740448</v>
      </c>
      <c r="L61" s="96">
        <v>4050.253626582046</v>
      </c>
      <c r="M61" s="96">
        <v>4845.821200117282</v>
      </c>
      <c r="N61" s="96">
        <v>126955.63743709095</v>
      </c>
      <c r="O61" s="96">
        <v>9573.715348405227</v>
      </c>
      <c r="P61" s="96">
        <v>4491.285713807332</v>
      </c>
      <c r="Q61" s="96">
        <v>577.0630787810899</v>
      </c>
      <c r="R61" s="96">
        <v>722.9003710220624</v>
      </c>
      <c r="S61" s="96">
        <v>0</v>
      </c>
      <c r="T61" s="96">
        <v>998.7340082433501</v>
      </c>
      <c r="U61" s="96">
        <v>0</v>
      </c>
      <c r="V61" s="96">
        <v>0</v>
      </c>
      <c r="W61" s="96">
        <v>2492.5604792840713</v>
      </c>
      <c r="X61" s="96">
        <v>0</v>
      </c>
      <c r="Y61" s="96">
        <v>1703.0275523243229</v>
      </c>
      <c r="Z61" s="96">
        <v>0</v>
      </c>
      <c r="AA61" s="96">
        <v>0</v>
      </c>
      <c r="AB61" s="96">
        <v>0</v>
      </c>
      <c r="AC61" s="96">
        <v>0</v>
      </c>
      <c r="AD61" s="83">
        <f t="shared" si="0"/>
        <v>276323.1979247244</v>
      </c>
      <c r="AE61" s="96">
        <v>0</v>
      </c>
      <c r="AF61" s="186">
        <v>0</v>
      </c>
      <c r="AG61" s="96">
        <v>0</v>
      </c>
      <c r="AH61" s="96">
        <v>0</v>
      </c>
      <c r="AI61" s="96">
        <v>0</v>
      </c>
      <c r="AJ61" s="96">
        <v>0</v>
      </c>
      <c r="AK61" s="96">
        <v>0</v>
      </c>
      <c r="AL61" s="96">
        <v>0</v>
      </c>
      <c r="AM61" s="96">
        <v>0</v>
      </c>
      <c r="AN61" s="96">
        <v>0</v>
      </c>
      <c r="AO61" s="96">
        <v>0</v>
      </c>
      <c r="AP61" s="96">
        <v>0</v>
      </c>
      <c r="AQ61" s="96">
        <v>0</v>
      </c>
      <c r="AR61" s="96">
        <v>0</v>
      </c>
      <c r="AS61" s="96">
        <v>0</v>
      </c>
      <c r="AT61" s="96">
        <v>0</v>
      </c>
      <c r="AU61" s="96">
        <v>0</v>
      </c>
      <c r="AV61" s="96">
        <v>0</v>
      </c>
      <c r="AW61" s="96">
        <v>0</v>
      </c>
      <c r="AX61" s="96">
        <v>0</v>
      </c>
      <c r="AY61" s="96">
        <v>0</v>
      </c>
      <c r="AZ61" s="96">
        <v>0</v>
      </c>
      <c r="BA61" s="96">
        <v>0</v>
      </c>
      <c r="BB61" s="96">
        <v>0</v>
      </c>
      <c r="BC61" s="96">
        <v>0</v>
      </c>
      <c r="BD61" s="96">
        <v>0</v>
      </c>
      <c r="BE61" s="96">
        <v>0</v>
      </c>
      <c r="BF61" s="96">
        <v>0</v>
      </c>
      <c r="BG61" s="96">
        <v>0</v>
      </c>
      <c r="BH61" s="96">
        <v>0</v>
      </c>
      <c r="BI61" s="96">
        <v>0</v>
      </c>
      <c r="BJ61" s="96">
        <v>0</v>
      </c>
      <c r="BK61" s="96">
        <v>0</v>
      </c>
      <c r="BL61" s="96">
        <v>0</v>
      </c>
      <c r="BM61" s="96">
        <v>0</v>
      </c>
      <c r="BN61" s="96">
        <v>0</v>
      </c>
      <c r="BO61" s="96">
        <v>0</v>
      </c>
      <c r="BP61" s="96">
        <v>0</v>
      </c>
      <c r="BQ61" s="96">
        <v>0</v>
      </c>
      <c r="BR61" s="96">
        <v>0</v>
      </c>
      <c r="BS61" s="96">
        <v>0</v>
      </c>
      <c r="BT61" s="96">
        <v>0</v>
      </c>
      <c r="BU61" s="96">
        <v>0</v>
      </c>
      <c r="BV61" s="96">
        <v>0</v>
      </c>
      <c r="BW61" s="96">
        <v>0</v>
      </c>
      <c r="BX61" s="96">
        <v>0</v>
      </c>
      <c r="BY61" s="96">
        <v>0</v>
      </c>
      <c r="BZ61" s="96">
        <v>0</v>
      </c>
      <c r="CA61" s="96">
        <v>0</v>
      </c>
      <c r="CB61" s="96">
        <v>0</v>
      </c>
      <c r="CC61" s="96">
        <v>0</v>
      </c>
      <c r="CD61" s="96">
        <v>0</v>
      </c>
      <c r="CE61" s="96">
        <v>0</v>
      </c>
      <c r="CF61" s="96">
        <v>0</v>
      </c>
      <c r="CG61" s="96">
        <v>0</v>
      </c>
      <c r="CH61" s="96">
        <v>0</v>
      </c>
      <c r="CI61" s="96">
        <v>0</v>
      </c>
      <c r="CJ61" s="194">
        <v>0</v>
      </c>
      <c r="CK61" s="180"/>
      <c r="CL61" s="180"/>
      <c r="CM61" s="180"/>
      <c r="CN61" s="180"/>
      <c r="CO61" s="180"/>
      <c r="CP61" s="180"/>
      <c r="CQ61" s="180"/>
      <c r="CR61" s="180"/>
      <c r="CS61" s="180"/>
      <c r="CT61" s="180"/>
      <c r="CU61" s="185"/>
      <c r="CV61" s="185"/>
      <c r="CW61" s="185"/>
    </row>
    <row r="62" spans="1:101" ht="12">
      <c r="A62" s="77" t="s">
        <v>61</v>
      </c>
      <c r="B62" s="22" t="s">
        <v>174</v>
      </c>
      <c r="C62" s="25" t="s">
        <v>91</v>
      </c>
      <c r="D62" s="40" t="s">
        <v>92</v>
      </c>
      <c r="E62" s="83">
        <v>114540</v>
      </c>
      <c r="F62" s="84">
        <v>152010.62311165902</v>
      </c>
      <c r="G62" s="96">
        <v>25072.693299792587</v>
      </c>
      <c r="H62" s="96">
        <v>6184.143306860856</v>
      </c>
      <c r="I62" s="96">
        <v>4273.831769153712</v>
      </c>
      <c r="J62" s="96">
        <v>27996.996182275772</v>
      </c>
      <c r="K62" s="96">
        <v>5990.160665453106</v>
      </c>
      <c r="L62" s="96">
        <v>1853.4177299669325</v>
      </c>
      <c r="M62" s="96">
        <v>2047.0120177382298</v>
      </c>
      <c r="N62" s="96">
        <v>26299.696614162523</v>
      </c>
      <c r="O62" s="96">
        <v>2178.858077313667</v>
      </c>
      <c r="P62" s="96">
        <v>5995.791793181659</v>
      </c>
      <c r="Q62" s="96">
        <v>36.116888190031375</v>
      </c>
      <c r="R62" s="96">
        <v>968.3597924929379</v>
      </c>
      <c r="S62" s="96">
        <v>1166.6143239016585</v>
      </c>
      <c r="T62" s="96">
        <v>569.7147846750111</v>
      </c>
      <c r="U62" s="96">
        <v>2997.5075429543776</v>
      </c>
      <c r="V62" s="96">
        <v>173.9824291304737</v>
      </c>
      <c r="W62" s="96">
        <v>1048.5548184202657</v>
      </c>
      <c r="X62" s="96">
        <v>1160.3618303547821</v>
      </c>
      <c r="Y62" s="96">
        <v>1025.0594234149225</v>
      </c>
      <c r="Z62" s="96">
        <v>1010.3019852297487</v>
      </c>
      <c r="AA62" s="96">
        <v>5378.5036880412845</v>
      </c>
      <c r="AB62" s="96">
        <v>9151.165089353755</v>
      </c>
      <c r="AC62" s="96">
        <v>374.95543599435797</v>
      </c>
      <c r="AD62" s="83">
        <f t="shared" si="0"/>
        <v>132953.79948805267</v>
      </c>
      <c r="AE62" s="96">
        <v>390.10122781598403</v>
      </c>
      <c r="AF62" s="186">
        <v>85.0494463829771</v>
      </c>
      <c r="AG62" s="96">
        <v>237.2840718721416</v>
      </c>
      <c r="AH62" s="96">
        <v>299.2264768862277</v>
      </c>
      <c r="AI62" s="96">
        <v>52.23356410278731</v>
      </c>
      <c r="AJ62" s="96">
        <v>377.09138099484375</v>
      </c>
      <c r="AK62" s="96">
        <v>301.31484856624803</v>
      </c>
      <c r="AL62" s="96">
        <v>37.08777228116125</v>
      </c>
      <c r="AM62" s="96">
        <v>292.43028824831856</v>
      </c>
      <c r="AN62" s="96">
        <v>596.6121575356731</v>
      </c>
      <c r="AO62" s="96">
        <v>216.94987546751747</v>
      </c>
      <c r="AP62" s="96">
        <v>542.3746886687937</v>
      </c>
      <c r="AQ62" s="96">
        <v>0</v>
      </c>
      <c r="AR62" s="96">
        <v>311.6537932526901</v>
      </c>
      <c r="AS62" s="96">
        <v>128.54505366559553</v>
      </c>
      <c r="AT62" s="96">
        <v>82.33097092781345</v>
      </c>
      <c r="AU62" s="96">
        <v>914.7669906625688</v>
      </c>
      <c r="AV62" s="96">
        <v>642.1427378732997</v>
      </c>
      <c r="AW62" s="96">
        <v>66.4084718332835</v>
      </c>
      <c r="AX62" s="96">
        <v>410.8781473661634</v>
      </c>
      <c r="AY62" s="96">
        <v>0</v>
      </c>
      <c r="AZ62" s="96">
        <v>155.72980821723203</v>
      </c>
      <c r="BA62" s="96">
        <v>107.18560366073827</v>
      </c>
      <c r="BB62" s="96">
        <v>10.291371365976682</v>
      </c>
      <c r="BC62" s="96">
        <v>439.81049328183366</v>
      </c>
      <c r="BD62" s="96">
        <v>286.0224532468614</v>
      </c>
      <c r="BE62" s="96">
        <v>12.621493184688385</v>
      </c>
      <c r="BF62" s="96">
        <v>0</v>
      </c>
      <c r="BG62" s="96">
        <v>171.26395367531006</v>
      </c>
      <c r="BH62" s="96">
        <v>2.912652273389627</v>
      </c>
      <c r="BI62" s="96">
        <v>36.893595462935274</v>
      </c>
      <c r="BJ62" s="96">
        <v>124.46734048285005</v>
      </c>
      <c r="BK62" s="96">
        <v>123.03043202797792</v>
      </c>
      <c r="BL62" s="96">
        <v>409.3247328203556</v>
      </c>
      <c r="BM62" s="96">
        <v>693.4054178849572</v>
      </c>
      <c r="BN62" s="96">
        <v>405.05284281938407</v>
      </c>
      <c r="BO62" s="96">
        <v>1.2621493184688384</v>
      </c>
      <c r="BP62" s="96">
        <v>128.9334073020475</v>
      </c>
      <c r="BQ62" s="96">
        <v>12.233139548236434</v>
      </c>
      <c r="BR62" s="96">
        <v>698.6481919770586</v>
      </c>
      <c r="BS62" s="96">
        <v>23.689571823568965</v>
      </c>
      <c r="BT62" s="96">
        <v>5739.866746759825</v>
      </c>
      <c r="BU62" s="96">
        <v>44.66066819197428</v>
      </c>
      <c r="BV62" s="96">
        <v>307.5760800699446</v>
      </c>
      <c r="BW62" s="96">
        <v>253.59492460312353</v>
      </c>
      <c r="BX62" s="96">
        <v>320.97428052753685</v>
      </c>
      <c r="BY62" s="96">
        <v>0</v>
      </c>
      <c r="BZ62" s="96">
        <v>27.96146182454042</v>
      </c>
      <c r="CA62" s="96">
        <v>377.18846940395673</v>
      </c>
      <c r="CB62" s="96">
        <v>75.53478228990433</v>
      </c>
      <c r="CC62" s="96">
        <v>52.62191773923926</v>
      </c>
      <c r="CD62" s="96">
        <v>54.56368592149901</v>
      </c>
      <c r="CE62" s="96">
        <v>185.43886140580625</v>
      </c>
      <c r="CF62" s="96">
        <v>227.5257158721952</v>
      </c>
      <c r="CG62" s="96">
        <v>52.3306525119003</v>
      </c>
      <c r="CH62" s="96">
        <v>287.3816909744432</v>
      </c>
      <c r="CI62" s="96">
        <v>135.9237727581826</v>
      </c>
      <c r="CJ62" s="194">
        <v>1086.419297974331</v>
      </c>
      <c r="CK62" s="180"/>
      <c r="CL62" s="180"/>
      <c r="CM62" s="180"/>
      <c r="CN62" s="180"/>
      <c r="CO62" s="180"/>
      <c r="CP62" s="180"/>
      <c r="CQ62" s="180"/>
      <c r="CR62" s="180"/>
      <c r="CS62" s="180"/>
      <c r="CT62" s="180"/>
      <c r="CU62" s="185"/>
      <c r="CV62" s="185"/>
      <c r="CW62" s="185"/>
    </row>
    <row r="63" spans="1:101" ht="12" customHeight="1">
      <c r="A63" s="77" t="s">
        <v>62</v>
      </c>
      <c r="B63" s="22" t="s">
        <v>175</v>
      </c>
      <c r="C63" s="25" t="s">
        <v>96</v>
      </c>
      <c r="D63" s="40" t="s">
        <v>97</v>
      </c>
      <c r="E63" s="83">
        <v>750000</v>
      </c>
      <c r="F63" s="154">
        <v>767722.5920122713</v>
      </c>
      <c r="G63" s="96">
        <v>227004.66285326294</v>
      </c>
      <c r="H63" s="96">
        <v>44683.156824271384</v>
      </c>
      <c r="I63" s="96">
        <v>7387.917029193929</v>
      </c>
      <c r="J63" s="96">
        <v>164538.77357360136</v>
      </c>
      <c r="K63" s="96">
        <v>34336.83975931708</v>
      </c>
      <c r="L63" s="96">
        <v>42581.56117045254</v>
      </c>
      <c r="M63" s="96">
        <v>21646.435234334072</v>
      </c>
      <c r="N63" s="96">
        <v>83950.66330985575</v>
      </c>
      <c r="O63" s="96">
        <v>8115.3924478235285</v>
      </c>
      <c r="P63" s="96">
        <v>8681.206662313218</v>
      </c>
      <c r="Q63" s="96">
        <v>161.66120413991092</v>
      </c>
      <c r="R63" s="96">
        <v>420.3191307637684</v>
      </c>
      <c r="S63" s="96">
        <v>32.33224082798218</v>
      </c>
      <c r="T63" s="96">
        <v>5658.142144896883</v>
      </c>
      <c r="U63" s="96">
        <v>20159.15215624689</v>
      </c>
      <c r="V63" s="96">
        <v>16.16612041399109</v>
      </c>
      <c r="W63" s="96">
        <v>711.3092982156081</v>
      </c>
      <c r="X63" s="96">
        <v>7517.245992505859</v>
      </c>
      <c r="Y63" s="96">
        <v>8729.70502355519</v>
      </c>
      <c r="Z63" s="96">
        <v>1584.2798005711272</v>
      </c>
      <c r="AA63" s="96">
        <v>18591.038476089758</v>
      </c>
      <c r="AB63" s="96">
        <v>29584.0003576037</v>
      </c>
      <c r="AC63" s="96">
        <v>6838.268935118233</v>
      </c>
      <c r="AD63" s="83">
        <f t="shared" si="0"/>
        <v>742930.2297453746</v>
      </c>
      <c r="AE63" s="96">
        <v>6288.620841042535</v>
      </c>
      <c r="AF63" s="96">
        <v>16.16612041399109</v>
      </c>
      <c r="AG63" s="96">
        <v>161.66120413991092</v>
      </c>
      <c r="AH63" s="96">
        <v>80.83060206995546</v>
      </c>
      <c r="AI63" s="96">
        <v>468.8174920057417</v>
      </c>
      <c r="AJ63" s="96">
        <v>0</v>
      </c>
      <c r="AK63" s="96">
        <v>1810.6054863670024</v>
      </c>
      <c r="AL63" s="96">
        <v>0</v>
      </c>
      <c r="AM63" s="96">
        <v>0</v>
      </c>
      <c r="AN63" s="96">
        <v>128.03567367880945</v>
      </c>
      <c r="AO63" s="96">
        <v>46.55842679229435</v>
      </c>
      <c r="AP63" s="96">
        <v>116.39606698073587</v>
      </c>
      <c r="AQ63" s="96">
        <v>0</v>
      </c>
      <c r="AR63" s="96">
        <v>0</v>
      </c>
      <c r="AS63" s="96">
        <v>1244.791271877314</v>
      </c>
      <c r="AT63" s="96">
        <v>0</v>
      </c>
      <c r="AU63" s="96">
        <v>80.83060206995546</v>
      </c>
      <c r="AV63" s="96">
        <v>323.32240827982184</v>
      </c>
      <c r="AW63" s="96">
        <v>0</v>
      </c>
      <c r="AX63" s="96">
        <v>0</v>
      </c>
      <c r="AY63" s="96">
        <v>0</v>
      </c>
      <c r="AZ63" s="96">
        <v>2279.422978372744</v>
      </c>
      <c r="BA63" s="96">
        <v>0</v>
      </c>
      <c r="BB63" s="96">
        <v>0</v>
      </c>
      <c r="BC63" s="96">
        <v>5496.480940756972</v>
      </c>
      <c r="BD63" s="96">
        <v>0</v>
      </c>
      <c r="BE63" s="96">
        <v>16.16612041399109</v>
      </c>
      <c r="BF63" s="96">
        <v>0</v>
      </c>
      <c r="BG63" s="96">
        <v>0</v>
      </c>
      <c r="BH63" s="96">
        <v>0</v>
      </c>
      <c r="BI63" s="96">
        <v>598.1464553176705</v>
      </c>
      <c r="BJ63" s="96">
        <v>0</v>
      </c>
      <c r="BK63" s="96">
        <v>349.18820094220797</v>
      </c>
      <c r="BL63" s="96">
        <v>0</v>
      </c>
      <c r="BM63" s="96">
        <v>0</v>
      </c>
      <c r="BN63" s="96">
        <v>0</v>
      </c>
      <c r="BO63" s="96">
        <v>0</v>
      </c>
      <c r="BP63" s="96">
        <v>0</v>
      </c>
      <c r="BQ63" s="96">
        <v>161.66120413991092</v>
      </c>
      <c r="BR63" s="96">
        <v>0</v>
      </c>
      <c r="BS63" s="96">
        <v>0</v>
      </c>
      <c r="BT63" s="96">
        <v>258.65792662385746</v>
      </c>
      <c r="BU63" s="96">
        <v>0</v>
      </c>
      <c r="BV63" s="96">
        <v>4558.845956745488</v>
      </c>
      <c r="BW63" s="96">
        <v>96.99672248394656</v>
      </c>
      <c r="BX63" s="96">
        <v>32.33224082798218</v>
      </c>
      <c r="BY63" s="96">
        <v>0</v>
      </c>
      <c r="BZ63" s="96">
        <v>0</v>
      </c>
      <c r="CA63" s="96">
        <v>0</v>
      </c>
      <c r="CB63" s="96">
        <v>161.66120413991092</v>
      </c>
      <c r="CC63" s="96">
        <v>0</v>
      </c>
      <c r="CD63" s="96">
        <v>16.16612041399109</v>
      </c>
      <c r="CE63" s="96">
        <v>0</v>
      </c>
      <c r="CF63" s="96">
        <v>0</v>
      </c>
      <c r="CG63" s="96">
        <v>0</v>
      </c>
      <c r="CH63" s="96">
        <v>0</v>
      </c>
      <c r="CI63" s="96">
        <v>0</v>
      </c>
      <c r="CJ63" s="194">
        <v>0</v>
      </c>
      <c r="CK63" s="180"/>
      <c r="CL63" s="180"/>
      <c r="CM63" s="180"/>
      <c r="CN63" s="180"/>
      <c r="CO63" s="180"/>
      <c r="CP63" s="180"/>
      <c r="CQ63" s="180"/>
      <c r="CR63" s="180"/>
      <c r="CS63" s="180"/>
      <c r="CT63" s="180"/>
      <c r="CU63" s="185"/>
      <c r="CV63" s="185"/>
      <c r="CW63" s="185"/>
    </row>
    <row r="64" spans="1:101" ht="12">
      <c r="A64" s="78" t="s">
        <v>63</v>
      </c>
      <c r="B64" s="23" t="s">
        <v>176</v>
      </c>
      <c r="C64" s="25" t="s">
        <v>177</v>
      </c>
      <c r="D64" s="134" t="s">
        <v>178</v>
      </c>
      <c r="E64" s="85">
        <v>4575700</v>
      </c>
      <c r="F64" s="158">
        <v>4760581.567726992</v>
      </c>
      <c r="G64" s="188">
        <v>584496.470386023</v>
      </c>
      <c r="H64" s="188">
        <v>296445.8655724124</v>
      </c>
      <c r="I64" s="188">
        <v>151504.77570498345</v>
      </c>
      <c r="J64" s="188">
        <v>746025.4055955831</v>
      </c>
      <c r="K64" s="188">
        <v>295627.7510613615</v>
      </c>
      <c r="L64" s="188">
        <v>63024.66867512534</v>
      </c>
      <c r="M64" s="188">
        <v>84770.09909185737</v>
      </c>
      <c r="N64" s="188">
        <v>1108542.034182384</v>
      </c>
      <c r="O64" s="188">
        <v>100697.80864493102</v>
      </c>
      <c r="P64" s="188">
        <v>201525.2425560453</v>
      </c>
      <c r="Q64" s="188">
        <v>1892.7224161753995</v>
      </c>
      <c r="R64" s="188">
        <v>24608.678767475554</v>
      </c>
      <c r="S64" s="188">
        <v>25711.481062739367</v>
      </c>
      <c r="T64" s="188">
        <v>28529.594529409464</v>
      </c>
      <c r="U64" s="188">
        <v>32146.734626641213</v>
      </c>
      <c r="V64" s="188">
        <v>6625.761215562159</v>
      </c>
      <c r="W64" s="188">
        <v>25996.208613370003</v>
      </c>
      <c r="X64" s="188">
        <v>33962.075570641726</v>
      </c>
      <c r="Y64" s="188">
        <v>32281.025819166305</v>
      </c>
      <c r="Z64" s="188">
        <v>10971.0244206217</v>
      </c>
      <c r="AA64" s="188">
        <v>200974.9283571635</v>
      </c>
      <c r="AB64" s="188">
        <v>95986.40277676535</v>
      </c>
      <c r="AC64" s="188">
        <v>1165.8320672958691</v>
      </c>
      <c r="AD64" s="83">
        <f t="shared" si="0"/>
        <v>4153512.591713733</v>
      </c>
      <c r="AE64" s="189">
        <v>16729.440300037928</v>
      </c>
      <c r="AF64" s="188">
        <v>5730.3010221123395</v>
      </c>
      <c r="AG64" s="188">
        <v>18842.53494755571</v>
      </c>
      <c r="AH64" s="188">
        <v>16915.77247784123</v>
      </c>
      <c r="AI64" s="188">
        <v>45056.902128350244</v>
      </c>
      <c r="AJ64" s="188">
        <v>2165.480275082599</v>
      </c>
      <c r="AK64" s="188">
        <v>21075.12768021945</v>
      </c>
      <c r="AL64" s="188">
        <v>2857.985928136437</v>
      </c>
      <c r="AM64" s="188">
        <v>5849.40144308144</v>
      </c>
      <c r="AN64" s="188">
        <v>23069.13887377301</v>
      </c>
      <c r="AO64" s="188">
        <v>8388.777772281095</v>
      </c>
      <c r="AP64" s="188">
        <v>20971.94443070274</v>
      </c>
      <c r="AQ64" s="188">
        <v>4854.1805631304005</v>
      </c>
      <c r="AR64" s="188">
        <v>0</v>
      </c>
      <c r="AS64" s="188">
        <v>3893.264846169682</v>
      </c>
      <c r="AT64" s="188">
        <v>8342.01352552035</v>
      </c>
      <c r="AU64" s="188">
        <v>53868.29193728917</v>
      </c>
      <c r="AV64" s="188">
        <v>20833.056240293165</v>
      </c>
      <c r="AW64" s="188">
        <v>4692.052878225218</v>
      </c>
      <c r="AX64" s="188">
        <v>15578.958069968796</v>
      </c>
      <c r="AY64" s="188">
        <v>0</v>
      </c>
      <c r="AZ64" s="188">
        <v>6013.2788503648</v>
      </c>
      <c r="BA64" s="188">
        <v>5561.094914859075</v>
      </c>
      <c r="BB64" s="188">
        <v>550.5527973879391</v>
      </c>
      <c r="BC64" s="188">
        <v>8837.781454809758</v>
      </c>
      <c r="BD64" s="188">
        <v>0</v>
      </c>
      <c r="BE64" s="188">
        <v>338.0278058022303</v>
      </c>
      <c r="BF64" s="188">
        <v>0</v>
      </c>
      <c r="BG64" s="188">
        <v>11645.197755122363</v>
      </c>
      <c r="BH64" s="188">
        <v>10187.983889969759</v>
      </c>
      <c r="BI64" s="188">
        <v>0</v>
      </c>
      <c r="BJ64" s="188">
        <v>0</v>
      </c>
      <c r="BK64" s="188">
        <v>0</v>
      </c>
      <c r="BL64" s="188">
        <v>27214.041899526394</v>
      </c>
      <c r="BM64" s="188">
        <v>21398.402145060234</v>
      </c>
      <c r="BN64" s="188">
        <v>19344.493182531547</v>
      </c>
      <c r="BO64" s="188">
        <v>779.2096990815382</v>
      </c>
      <c r="BP64" s="188">
        <v>8774.247974820342</v>
      </c>
      <c r="BQ64" s="188">
        <v>590.7301347232028</v>
      </c>
      <c r="BR64" s="188">
        <v>43305.76141460901</v>
      </c>
      <c r="BS64" s="188">
        <v>1522.801943389123</v>
      </c>
      <c r="BT64" s="188">
        <v>40253.847922891284</v>
      </c>
      <c r="BU64" s="188">
        <v>2415.571275908868</v>
      </c>
      <c r="BV64" s="188">
        <v>7848.525537511595</v>
      </c>
      <c r="BW64" s="188">
        <v>13621.018728788613</v>
      </c>
      <c r="BX64" s="188">
        <v>7772.06797177428</v>
      </c>
      <c r="BY64" s="188">
        <v>0.9676494970221879</v>
      </c>
      <c r="BZ64" s="188">
        <v>1236.2716484900598</v>
      </c>
      <c r="CA64" s="188">
        <v>19560.530874346176</v>
      </c>
      <c r="CB64" s="188">
        <v>4066.752471060455</v>
      </c>
      <c r="CC64" s="188">
        <v>1287.7691593932268</v>
      </c>
      <c r="CD64" s="188">
        <v>0</v>
      </c>
      <c r="CE64" s="188">
        <v>0</v>
      </c>
      <c r="CF64" s="188">
        <v>0</v>
      </c>
      <c r="CG64" s="188">
        <v>0</v>
      </c>
      <c r="CH64" s="188">
        <v>0</v>
      </c>
      <c r="CI64" s="188">
        <v>0</v>
      </c>
      <c r="CJ64" s="195">
        <v>43227.4215717679</v>
      </c>
      <c r="CK64" s="180"/>
      <c r="CL64" s="180"/>
      <c r="CM64" s="180"/>
      <c r="CN64" s="180"/>
      <c r="CO64" s="180"/>
      <c r="CP64" s="180"/>
      <c r="CQ64" s="180"/>
      <c r="CR64" s="180"/>
      <c r="CS64" s="180"/>
      <c r="CT64" s="180"/>
      <c r="CU64" s="185"/>
      <c r="CV64" s="185"/>
      <c r="CW64" s="185"/>
    </row>
    <row r="65" spans="2:88" ht="12">
      <c r="B65" s="115" t="s">
        <v>179</v>
      </c>
      <c r="C65" s="116"/>
      <c r="D65" s="145"/>
      <c r="E65" s="181">
        <f>SUM(E7:E64)</f>
        <v>111389767.7525</v>
      </c>
      <c r="F65" s="122">
        <f>SUM(F7:F64)</f>
        <v>121260412.57467085</v>
      </c>
      <c r="G65" s="151">
        <f aca="true" t="shared" si="1" ref="G65:BQ65">SUM(G7:G64)</f>
        <v>15950656.933452709</v>
      </c>
      <c r="H65" s="122">
        <f t="shared" si="1"/>
        <v>5035876.373465788</v>
      </c>
      <c r="I65" s="122">
        <f t="shared" si="1"/>
        <v>2985046.827892544</v>
      </c>
      <c r="J65" s="122">
        <f t="shared" si="1"/>
        <v>21884473.172914486</v>
      </c>
      <c r="K65" s="122">
        <f t="shared" si="1"/>
        <v>9011949.134253882</v>
      </c>
      <c r="L65" s="122">
        <f t="shared" si="1"/>
        <v>1442015.7547843119</v>
      </c>
      <c r="M65" s="122">
        <f t="shared" si="1"/>
        <v>1578764.2816247107</v>
      </c>
      <c r="N65" s="122">
        <f t="shared" si="1"/>
        <v>29014654.2146509</v>
      </c>
      <c r="O65" s="122">
        <f t="shared" si="1"/>
        <v>2734999.0958363707</v>
      </c>
      <c r="P65" s="122">
        <f t="shared" si="1"/>
        <v>3605260.4189591794</v>
      </c>
      <c r="Q65" s="122">
        <f t="shared" si="1"/>
        <v>207436.55998321806</v>
      </c>
      <c r="R65" s="122">
        <f t="shared" si="1"/>
        <v>327934.26652775606</v>
      </c>
      <c r="S65" s="122">
        <f t="shared" si="1"/>
        <v>614695.0931812933</v>
      </c>
      <c r="T65" s="122">
        <f t="shared" si="1"/>
        <v>392906.76640250394</v>
      </c>
      <c r="U65" s="122">
        <f t="shared" si="1"/>
        <v>2423627.725535841</v>
      </c>
      <c r="V65" s="122">
        <f t="shared" si="1"/>
        <v>216719.92784170923</v>
      </c>
      <c r="W65" s="122">
        <f t="shared" si="1"/>
        <v>668148.0269315664</v>
      </c>
      <c r="X65" s="122">
        <f t="shared" si="1"/>
        <v>357321.82656375284</v>
      </c>
      <c r="Y65" s="122">
        <f t="shared" si="1"/>
        <v>652849.384389298</v>
      </c>
      <c r="Z65" s="122">
        <f t="shared" si="1"/>
        <v>255834.8927622084</v>
      </c>
      <c r="AA65" s="122">
        <f t="shared" si="1"/>
        <v>8873066.128728496</v>
      </c>
      <c r="AB65" s="122">
        <f t="shared" si="1"/>
        <v>2654498.732058283</v>
      </c>
      <c r="AC65" s="122">
        <f t="shared" si="1"/>
        <v>501032.21375914937</v>
      </c>
      <c r="AD65" s="152">
        <f>SUM(G65:AC65)</f>
        <v>111389767.75249997</v>
      </c>
      <c r="AE65" s="159">
        <f t="shared" si="1"/>
        <v>159491.99919060306</v>
      </c>
      <c r="AF65" s="160">
        <f t="shared" si="1"/>
        <v>36363.50374241401</v>
      </c>
      <c r="AG65" s="160">
        <f t="shared" si="1"/>
        <v>69372.4021071432</v>
      </c>
      <c r="AH65" s="160">
        <f t="shared" si="1"/>
        <v>136493.85700434024</v>
      </c>
      <c r="AI65" s="160">
        <f t="shared" si="1"/>
        <v>53779.29173277334</v>
      </c>
      <c r="AJ65" s="160">
        <f t="shared" si="1"/>
        <v>51333.01411484053</v>
      </c>
      <c r="AK65" s="160">
        <f t="shared" si="1"/>
        <v>106785.85382265785</v>
      </c>
      <c r="AL65" s="160">
        <f t="shared" si="1"/>
        <v>16311.696074707825</v>
      </c>
      <c r="AM65" s="160">
        <f t="shared" si="1"/>
        <v>49742.89106689404</v>
      </c>
      <c r="AN65" s="160">
        <f t="shared" si="1"/>
        <v>389603.92629612045</v>
      </c>
      <c r="AO65" s="160">
        <f t="shared" si="1"/>
        <v>141674.15501677108</v>
      </c>
      <c r="AP65" s="160">
        <f t="shared" si="1"/>
        <v>354185.3875419277</v>
      </c>
      <c r="AQ65" s="160">
        <f t="shared" si="1"/>
        <v>4854.1805631304005</v>
      </c>
      <c r="AR65" s="160">
        <f t="shared" si="1"/>
        <v>95706.87025814888</v>
      </c>
      <c r="AS65" s="160">
        <f t="shared" si="1"/>
        <v>42293.65303895792</v>
      </c>
      <c r="AT65" s="160">
        <f t="shared" si="1"/>
        <v>51553.50327542392</v>
      </c>
      <c r="AU65" s="160">
        <f t="shared" si="1"/>
        <v>408337.08203244023</v>
      </c>
      <c r="AV65" s="160">
        <f t="shared" si="1"/>
        <v>283707.6835681581</v>
      </c>
      <c r="AW65" s="160">
        <f t="shared" si="1"/>
        <v>30607.91258586608</v>
      </c>
      <c r="AX65" s="160">
        <f t="shared" si="1"/>
        <v>257086.5546574999</v>
      </c>
      <c r="AY65" s="160">
        <f t="shared" si="1"/>
        <v>0</v>
      </c>
      <c r="AZ65" s="160">
        <f t="shared" si="1"/>
        <v>77121.927296363</v>
      </c>
      <c r="BA65" s="160">
        <f t="shared" si="1"/>
        <v>47408.59759019263</v>
      </c>
      <c r="BB65" s="160">
        <f t="shared" si="1"/>
        <v>2150.526245673869</v>
      </c>
      <c r="BC65" s="160">
        <f t="shared" si="1"/>
        <v>171118.82104276918</v>
      </c>
      <c r="BD65" s="160">
        <f t="shared" si="1"/>
        <v>37293.39719153628</v>
      </c>
      <c r="BE65" s="160">
        <f t="shared" si="1"/>
        <v>2326.9255271863835</v>
      </c>
      <c r="BF65" s="160">
        <f t="shared" si="1"/>
        <v>0</v>
      </c>
      <c r="BG65" s="160">
        <f t="shared" si="1"/>
        <v>71433.41232992992</v>
      </c>
      <c r="BH65" s="160">
        <f t="shared" si="1"/>
        <v>10567.75371880414</v>
      </c>
      <c r="BI65" s="160">
        <f t="shared" si="1"/>
        <v>6586.463220680309</v>
      </c>
      <c r="BJ65" s="160">
        <f t="shared" si="1"/>
        <v>16278.035224918922</v>
      </c>
      <c r="BK65" s="160">
        <f t="shared" si="1"/>
        <v>17078.304067196936</v>
      </c>
      <c r="BL65" s="160">
        <f t="shared" si="1"/>
        <v>100616.53319041441</v>
      </c>
      <c r="BM65" s="160">
        <f t="shared" si="1"/>
        <v>213208.9501593367</v>
      </c>
      <c r="BN65" s="160">
        <f t="shared" si="1"/>
        <v>292249.5959036423</v>
      </c>
      <c r="BO65" s="160">
        <f t="shared" si="1"/>
        <v>60518.61581416453</v>
      </c>
      <c r="BP65" s="160">
        <f t="shared" si="1"/>
        <v>888090.4300235212</v>
      </c>
      <c r="BQ65" s="160">
        <f t="shared" si="1"/>
        <v>197948.738505348</v>
      </c>
      <c r="BR65" s="160">
        <f aca="true" t="shared" si="2" ref="BR65:CJ65">SUM(BR7:BR64)</f>
        <v>236508.42469989572</v>
      </c>
      <c r="BS65" s="160">
        <f t="shared" si="2"/>
        <v>9039.353859546229</v>
      </c>
      <c r="BT65" s="160">
        <f t="shared" si="2"/>
        <v>3388622.8309325143</v>
      </c>
      <c r="BU65" s="160">
        <f t="shared" si="2"/>
        <v>8238.708651369385</v>
      </c>
      <c r="BV65" s="160">
        <f t="shared" si="2"/>
        <v>135421.46761389967</v>
      </c>
      <c r="BW65" s="160">
        <f t="shared" si="2"/>
        <v>155546.25136996366</v>
      </c>
      <c r="BX65" s="160">
        <f t="shared" si="2"/>
        <v>184484.7796422287</v>
      </c>
      <c r="BY65" s="160">
        <f t="shared" si="2"/>
        <v>0.9676494970221879</v>
      </c>
      <c r="BZ65" s="160">
        <f t="shared" si="2"/>
        <v>5415.727478990799</v>
      </c>
      <c r="CA65" s="160">
        <f t="shared" si="2"/>
        <v>190129.78534827175</v>
      </c>
      <c r="CB65" s="160">
        <f t="shared" si="2"/>
        <v>15427.942511687215</v>
      </c>
      <c r="CC65" s="160">
        <f t="shared" si="2"/>
        <v>39751.38951736699</v>
      </c>
      <c r="CD65" s="160">
        <f t="shared" si="2"/>
        <v>250031.86173589592</v>
      </c>
      <c r="CE65" s="160">
        <f t="shared" si="2"/>
        <v>24178.679102455626</v>
      </c>
      <c r="CF65" s="160">
        <f t="shared" si="2"/>
        <v>29666.22653916949</v>
      </c>
      <c r="CG65" s="160">
        <f t="shared" si="2"/>
        <v>6823.197924724389</v>
      </c>
      <c r="CH65" s="160">
        <f t="shared" si="2"/>
        <v>37470.62311165898</v>
      </c>
      <c r="CI65" s="160">
        <f t="shared" si="2"/>
        <v>17722.59201227114</v>
      </c>
      <c r="CJ65" s="161">
        <f t="shared" si="2"/>
        <v>184881.56772699225</v>
      </c>
    </row>
    <row r="66" spans="5:31" ht="12">
      <c r="E66" s="26"/>
      <c r="F66" s="26"/>
      <c r="AE66" s="27"/>
    </row>
    <row r="67" spans="1:31" ht="12">
      <c r="A67" s="29"/>
      <c r="B67" s="30"/>
      <c r="C67" s="30"/>
      <c r="D67" s="31"/>
      <c r="E67" s="31"/>
      <c r="F67" s="31"/>
      <c r="G67" s="31"/>
      <c r="H67" s="30"/>
      <c r="I67" s="30"/>
      <c r="J67" s="31"/>
      <c r="K67" s="31"/>
      <c r="L67" s="31"/>
      <c r="M67" s="31"/>
      <c r="N67" s="31"/>
      <c r="O67" s="31"/>
      <c r="P67" s="31"/>
      <c r="Q67" s="30"/>
      <c r="AE67" s="27"/>
    </row>
    <row r="68" spans="1:31" ht="12">
      <c r="A68" s="72"/>
      <c r="B68" s="31"/>
      <c r="C68" s="31"/>
      <c r="D68" s="31"/>
      <c r="E68" s="31"/>
      <c r="F68" s="31"/>
      <c r="G68" s="31"/>
      <c r="H68" s="30"/>
      <c r="I68" s="31"/>
      <c r="J68" s="31"/>
      <c r="K68" s="31"/>
      <c r="L68" s="31"/>
      <c r="M68" s="31"/>
      <c r="N68" s="31"/>
      <c r="O68" s="31"/>
      <c r="P68" s="31"/>
      <c r="Q68" s="30"/>
      <c r="AE68" s="27"/>
    </row>
    <row r="69" spans="1:31" ht="13.5" customHeight="1">
      <c r="A69" s="29"/>
      <c r="B69" s="228"/>
      <c r="C69" s="228"/>
      <c r="D69" s="228"/>
      <c r="E69" s="31"/>
      <c r="F69" s="31"/>
      <c r="G69" s="31"/>
      <c r="H69" s="30"/>
      <c r="I69" s="31"/>
      <c r="J69" s="31"/>
      <c r="K69" s="31"/>
      <c r="L69" s="31"/>
      <c r="M69" s="31"/>
      <c r="N69" s="31"/>
      <c r="O69" s="31"/>
      <c r="P69" s="31"/>
      <c r="Q69" s="30"/>
      <c r="AE69" s="27"/>
    </row>
    <row r="70" spans="1:31" ht="13.5" customHeight="1">
      <c r="A70" s="29"/>
      <c r="B70" s="228"/>
      <c r="C70" s="228"/>
      <c r="D70" s="228"/>
      <c r="E70" s="31"/>
      <c r="F70" s="31"/>
      <c r="G70" s="31"/>
      <c r="H70" s="31"/>
      <c r="I70" s="31"/>
      <c r="J70" s="31"/>
      <c r="K70" s="31"/>
      <c r="L70" s="31"/>
      <c r="M70" s="30"/>
      <c r="N70" s="31"/>
      <c r="O70" s="31"/>
      <c r="P70" s="31"/>
      <c r="Q70" s="30"/>
      <c r="AE70" s="27"/>
    </row>
    <row r="71" spans="1:31" ht="12">
      <c r="A71" s="32"/>
      <c r="B71" s="73"/>
      <c r="C71" s="73"/>
      <c r="D71" s="73"/>
      <c r="E71" s="32"/>
      <c r="F71" s="32"/>
      <c r="G71" s="32"/>
      <c r="H71" s="32"/>
      <c r="I71" s="32"/>
      <c r="J71" s="32"/>
      <c r="K71" s="32"/>
      <c r="L71" s="32"/>
      <c r="M71" s="32"/>
      <c r="N71" s="32"/>
      <c r="O71" s="32"/>
      <c r="P71" s="32"/>
      <c r="Q71" s="33"/>
      <c r="AE71" s="27"/>
    </row>
    <row r="72" spans="1:31" ht="12">
      <c r="A72" s="32"/>
      <c r="B72" s="73"/>
      <c r="C72" s="73"/>
      <c r="D72" s="73"/>
      <c r="AE72" s="27"/>
    </row>
    <row r="73" spans="1:31" ht="12">
      <c r="A73" s="32"/>
      <c r="B73" s="73"/>
      <c r="C73" s="73"/>
      <c r="D73" s="73"/>
      <c r="AE73" s="27"/>
    </row>
    <row r="74" spans="1:31" ht="12">
      <c r="A74" s="32"/>
      <c r="B74" s="73"/>
      <c r="C74" s="73"/>
      <c r="D74" s="73"/>
      <c r="AE74" s="27"/>
    </row>
    <row r="75" spans="1:31" ht="12">
      <c r="A75" s="32"/>
      <c r="B75" s="73"/>
      <c r="C75" s="73"/>
      <c r="D75" s="73"/>
      <c r="AE75" s="27"/>
    </row>
    <row r="76" spans="1:31" ht="12">
      <c r="A76" s="32"/>
      <c r="B76" s="73"/>
      <c r="C76" s="73"/>
      <c r="D76" s="73"/>
      <c r="E76" s="73"/>
      <c r="AE76" s="27"/>
    </row>
    <row r="77" spans="1:31" ht="12">
      <c r="A77" s="32"/>
      <c r="B77" s="73"/>
      <c r="C77" s="73"/>
      <c r="D77" s="73"/>
      <c r="AE77" s="27"/>
    </row>
    <row r="78" spans="1:31" ht="12">
      <c r="A78" s="32"/>
      <c r="AE78" s="27"/>
    </row>
    <row r="79" spans="1:31" ht="12">
      <c r="A79" s="32"/>
      <c r="B79" s="73"/>
      <c r="C79" s="73"/>
      <c r="D79" s="73"/>
      <c r="AE79" s="27"/>
    </row>
    <row r="80" spans="1:4" ht="12">
      <c r="A80" s="32"/>
      <c r="B80" s="73"/>
      <c r="C80" s="73"/>
      <c r="D80" s="73"/>
    </row>
    <row r="81" spans="1:4" ht="12">
      <c r="A81" s="32"/>
      <c r="B81" s="73"/>
      <c r="C81" s="73"/>
      <c r="D81" s="73"/>
    </row>
    <row r="82" spans="1:4" ht="12">
      <c r="A82" s="32"/>
      <c r="B82" s="73"/>
      <c r="C82" s="73"/>
      <c r="D82" s="73"/>
    </row>
    <row r="83" spans="1:4" ht="12">
      <c r="A83" s="32"/>
      <c r="B83" s="73"/>
      <c r="C83" s="73"/>
      <c r="D83" s="73"/>
    </row>
    <row r="84" spans="1:4" ht="12">
      <c r="A84" s="32"/>
      <c r="B84" s="73"/>
      <c r="C84" s="73"/>
      <c r="D84" s="73"/>
    </row>
    <row r="85" spans="1:4" ht="12">
      <c r="A85" s="32"/>
      <c r="B85" s="73"/>
      <c r="C85" s="73"/>
      <c r="D85" s="73"/>
    </row>
    <row r="86" ht="12">
      <c r="A86" s="32"/>
    </row>
    <row r="87" ht="12">
      <c r="A87" s="32"/>
    </row>
    <row r="88" ht="12">
      <c r="A88" s="32"/>
    </row>
    <row r="89" ht="12">
      <c r="A89" s="32"/>
    </row>
    <row r="90" ht="12">
      <c r="A90" s="32"/>
    </row>
    <row r="91" ht="12">
      <c r="A91" s="32"/>
    </row>
    <row r="92" ht="12">
      <c r="A92" s="32"/>
    </row>
    <row r="93" ht="12">
      <c r="A93" s="32"/>
    </row>
    <row r="94" ht="12">
      <c r="A94" s="33"/>
    </row>
  </sheetData>
  <mergeCells count="22">
    <mergeCell ref="A4:A6"/>
    <mergeCell ref="F4:F6"/>
    <mergeCell ref="B69:D69"/>
    <mergeCell ref="B70:D70"/>
    <mergeCell ref="E4:E6"/>
    <mergeCell ref="D4:D6"/>
    <mergeCell ref="B4:B6"/>
    <mergeCell ref="AD4:AD5"/>
    <mergeCell ref="M5:M6"/>
    <mergeCell ref="L5:L6"/>
    <mergeCell ref="T5:T6"/>
    <mergeCell ref="R5:R6"/>
    <mergeCell ref="Q5:Q6"/>
    <mergeCell ref="P5:P6"/>
    <mergeCell ref="O5:O6"/>
    <mergeCell ref="N5:N6"/>
    <mergeCell ref="S5:S6"/>
    <mergeCell ref="G5:G6"/>
    <mergeCell ref="K5:K6"/>
    <mergeCell ref="J5:J6"/>
    <mergeCell ref="I5:I6"/>
    <mergeCell ref="H5:H6"/>
  </mergeCells>
  <printOptions/>
  <pageMargins left="0" right="0" top="0.18" bottom="0" header="0" footer="0"/>
  <pageSetup horizontalDpi="600" verticalDpi="600" orientation="portrait" scale="85"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dimension ref="A1:CP72"/>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E30" sqref="E30"/>
    </sheetView>
  </sheetViews>
  <sheetFormatPr defaultColWidth="9.00390625" defaultRowHeight="12.75"/>
  <cols>
    <col min="1" max="1" width="5.125" style="51" customWidth="1"/>
    <col min="2" max="2" width="25.125" style="51" customWidth="1"/>
    <col min="3" max="3" width="3.125" style="45" hidden="1" customWidth="1"/>
    <col min="4" max="4" width="22.875" style="45" customWidth="1"/>
    <col min="5" max="5" width="10.25390625" style="45" customWidth="1"/>
    <col min="6" max="6" width="9.875" style="45" customWidth="1"/>
    <col min="7" max="7" width="8.375" style="45" customWidth="1"/>
    <col min="8" max="9" width="8.50390625" style="45" customWidth="1"/>
    <col min="10" max="10" width="7.875" style="45" customWidth="1"/>
    <col min="11" max="12" width="6.875" style="45" customWidth="1"/>
    <col min="13" max="13" width="7.625" style="45" customWidth="1"/>
    <col min="14" max="15" width="6.875" style="45" customWidth="1"/>
    <col min="16" max="16" width="6.00390625" style="45" customWidth="1"/>
    <col min="17" max="17" width="6.75390625" style="45" customWidth="1"/>
    <col min="18" max="18" width="7.375" style="2" customWidth="1"/>
    <col min="19" max="28" width="7.625" style="45" customWidth="1"/>
    <col min="29" max="16384" width="9.00390625" style="45" customWidth="1"/>
  </cols>
  <sheetData>
    <row r="1" spans="1:28" ht="12">
      <c r="A1" s="118" t="s">
        <v>279</v>
      </c>
      <c r="B1" s="118"/>
      <c r="C1" s="14"/>
      <c r="D1" s="62"/>
      <c r="E1" s="14"/>
      <c r="F1" s="2"/>
      <c r="G1" s="2"/>
      <c r="H1" s="2"/>
      <c r="I1" s="2"/>
      <c r="J1" s="2"/>
      <c r="K1" s="2"/>
      <c r="L1" s="2"/>
      <c r="M1" s="2"/>
      <c r="N1" s="2"/>
      <c r="O1" s="2"/>
      <c r="P1" s="41"/>
      <c r="Q1" s="2"/>
      <c r="S1" s="2"/>
      <c r="T1" s="2"/>
      <c r="U1" s="2"/>
      <c r="V1" s="2"/>
      <c r="W1" s="2"/>
      <c r="X1" s="2"/>
      <c r="Y1" s="2"/>
      <c r="Z1" s="2"/>
      <c r="AA1" s="2"/>
      <c r="AB1" s="2"/>
    </row>
    <row r="2" spans="1:28" ht="11.25">
      <c r="A2" s="61"/>
      <c r="B2" s="59"/>
      <c r="C2" s="14"/>
      <c r="D2" s="62"/>
      <c r="E2" s="14"/>
      <c r="F2" s="2"/>
      <c r="G2" s="2"/>
      <c r="H2" s="2"/>
      <c r="I2" s="2"/>
      <c r="J2" s="2"/>
      <c r="K2" s="2"/>
      <c r="L2" s="2"/>
      <c r="M2" s="2"/>
      <c r="N2" s="2"/>
      <c r="O2" s="2"/>
      <c r="P2" s="41"/>
      <c r="Q2" s="2"/>
      <c r="S2" s="2"/>
      <c r="T2" s="2"/>
      <c r="U2" s="2"/>
      <c r="V2" s="2"/>
      <c r="W2" s="2"/>
      <c r="X2" s="2"/>
      <c r="Y2" s="2"/>
      <c r="Z2" s="2"/>
      <c r="AA2" s="2"/>
      <c r="AB2" s="2"/>
    </row>
    <row r="3" spans="1:94" ht="12">
      <c r="A3" s="230">
        <f ca="1">TODAY()</f>
        <v>37018</v>
      </c>
      <c r="B3" s="230"/>
      <c r="C3" s="59"/>
      <c r="D3" s="59"/>
      <c r="E3" s="59"/>
      <c r="AE3" s="133"/>
      <c r="AF3" s="133"/>
      <c r="AG3" s="165"/>
      <c r="AH3" s="165"/>
      <c r="AI3" s="114"/>
      <c r="AJ3" s="114"/>
      <c r="AK3" s="114"/>
      <c r="AL3" s="165"/>
      <c r="AM3" s="133"/>
      <c r="AN3" s="133"/>
      <c r="AO3" s="133"/>
      <c r="AP3" s="133"/>
      <c r="AQ3" s="133"/>
      <c r="AR3" s="133"/>
      <c r="AS3" s="133"/>
      <c r="AT3" s="165"/>
      <c r="AU3" s="165"/>
      <c r="AV3" s="133"/>
      <c r="AW3" s="133"/>
      <c r="AX3" s="133"/>
      <c r="AY3" s="114"/>
      <c r="AZ3" s="165"/>
      <c r="BA3" s="166"/>
      <c r="BB3" s="133"/>
      <c r="BC3" s="133"/>
      <c r="BD3" s="133"/>
      <c r="BE3" s="133"/>
      <c r="BF3" s="133"/>
      <c r="BG3" s="133"/>
      <c r="BH3" s="133"/>
      <c r="BI3" s="133"/>
      <c r="BJ3" s="133"/>
      <c r="BK3" s="133"/>
      <c r="BL3" s="133"/>
      <c r="BM3" s="133"/>
      <c r="BN3" s="133"/>
      <c r="BO3" s="133"/>
      <c r="BP3" s="165"/>
      <c r="BQ3" s="133"/>
      <c r="BR3" s="133"/>
      <c r="BS3" s="133"/>
      <c r="BT3" s="133"/>
      <c r="BU3" s="133"/>
      <c r="BV3" s="133"/>
      <c r="BW3" s="133"/>
      <c r="BX3" s="133"/>
      <c r="BY3" s="165"/>
      <c r="BZ3" s="165"/>
      <c r="CA3" s="165"/>
      <c r="CB3" s="165"/>
      <c r="CC3" s="133"/>
      <c r="CD3" s="133"/>
      <c r="CE3" s="133"/>
      <c r="CF3" s="164"/>
      <c r="CG3" s="164"/>
      <c r="CH3" s="164"/>
      <c r="CI3" s="164"/>
      <c r="CJ3" s="164"/>
      <c r="CK3" s="164"/>
      <c r="CL3" s="164"/>
      <c r="CM3" s="164"/>
      <c r="CN3" s="164"/>
      <c r="CO3" s="164"/>
      <c r="CP3" s="164"/>
    </row>
    <row r="4" spans="1:94" ht="12.75" customHeight="1">
      <c r="A4" s="50"/>
      <c r="B4" s="60"/>
      <c r="C4" s="13"/>
      <c r="D4" s="16"/>
      <c r="E4" s="231" t="str">
        <f>'step 1 results'!E4:E6</f>
        <v>FY01 Original Budget </v>
      </c>
      <c r="F4" s="93" t="s">
        <v>0</v>
      </c>
      <c r="G4" s="93" t="s">
        <v>1</v>
      </c>
      <c r="H4" s="93" t="s">
        <v>2</v>
      </c>
      <c r="I4" s="93" t="s">
        <v>3</v>
      </c>
      <c r="J4" s="93" t="s">
        <v>4</v>
      </c>
      <c r="K4" s="93" t="s">
        <v>5</v>
      </c>
      <c r="L4" s="93" t="s">
        <v>6</v>
      </c>
      <c r="M4" s="93" t="s">
        <v>7</v>
      </c>
      <c r="N4" s="93" t="s">
        <v>8</v>
      </c>
      <c r="O4" s="93" t="s">
        <v>9</v>
      </c>
      <c r="P4" s="93" t="s">
        <v>10</v>
      </c>
      <c r="Q4" s="93" t="s">
        <v>11</v>
      </c>
      <c r="R4" s="93">
        <v>54</v>
      </c>
      <c r="S4" s="93" t="s">
        <v>12</v>
      </c>
      <c r="T4" s="93" t="s">
        <v>13</v>
      </c>
      <c r="U4" s="93">
        <v>66</v>
      </c>
      <c r="V4" s="93" t="s">
        <v>14</v>
      </c>
      <c r="W4" s="93" t="s">
        <v>15</v>
      </c>
      <c r="X4" s="93" t="s">
        <v>16</v>
      </c>
      <c r="Y4" s="93" t="s">
        <v>17</v>
      </c>
      <c r="Z4" s="93" t="s">
        <v>18</v>
      </c>
      <c r="AA4" s="93" t="s">
        <v>19</v>
      </c>
      <c r="AB4" s="176" t="s">
        <v>20</v>
      </c>
      <c r="AC4" s="133"/>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64"/>
      <c r="CG4" s="164"/>
      <c r="CH4" s="164"/>
      <c r="CI4" s="164"/>
      <c r="CJ4" s="164"/>
      <c r="CK4" s="164"/>
      <c r="CL4" s="164"/>
      <c r="CM4" s="164"/>
      <c r="CN4" s="164"/>
      <c r="CO4" s="164"/>
      <c r="CP4" s="164"/>
    </row>
    <row r="5" spans="1:94" ht="21.75" customHeight="1">
      <c r="A5" s="177" t="s">
        <v>64</v>
      </c>
      <c r="B5" s="178" t="s">
        <v>182</v>
      </c>
      <c r="C5" s="15"/>
      <c r="D5" s="55" t="s">
        <v>183</v>
      </c>
      <c r="E5" s="232"/>
      <c r="F5" s="179" t="s">
        <v>66</v>
      </c>
      <c r="G5" s="93" t="s">
        <v>67</v>
      </c>
      <c r="H5" s="93" t="s">
        <v>68</v>
      </c>
      <c r="I5" s="93" t="s">
        <v>69</v>
      </c>
      <c r="J5" s="93" t="s">
        <v>70</v>
      </c>
      <c r="K5" s="93" t="s">
        <v>71</v>
      </c>
      <c r="L5" s="93" t="s">
        <v>72</v>
      </c>
      <c r="M5" s="93" t="s">
        <v>73</v>
      </c>
      <c r="N5" s="93" t="s">
        <v>74</v>
      </c>
      <c r="O5" s="93" t="s">
        <v>75</v>
      </c>
      <c r="P5" s="93" t="s">
        <v>76</v>
      </c>
      <c r="Q5" s="93" t="s">
        <v>77</v>
      </c>
      <c r="R5" s="132" t="s">
        <v>274</v>
      </c>
      <c r="S5" s="93" t="s">
        <v>78</v>
      </c>
      <c r="T5" s="93" t="s">
        <v>79</v>
      </c>
      <c r="U5" s="93" t="s">
        <v>80</v>
      </c>
      <c r="V5" s="93" t="s">
        <v>81</v>
      </c>
      <c r="W5" s="93" t="s">
        <v>82</v>
      </c>
      <c r="X5" s="93" t="s">
        <v>83</v>
      </c>
      <c r="Y5" s="93" t="s">
        <v>84</v>
      </c>
      <c r="Z5" s="93" t="s">
        <v>85</v>
      </c>
      <c r="AA5" s="93" t="s">
        <v>86</v>
      </c>
      <c r="AB5" s="176" t="s">
        <v>87</v>
      </c>
      <c r="AC5" s="114"/>
      <c r="AD5" s="114"/>
      <c r="AE5" s="133"/>
      <c r="AF5" s="140"/>
      <c r="AG5" s="114"/>
      <c r="AH5" s="114"/>
      <c r="AI5" s="114"/>
      <c r="AJ5" s="114"/>
      <c r="AK5" s="114"/>
      <c r="AL5" s="140"/>
      <c r="AM5" s="140"/>
      <c r="AN5" s="140"/>
      <c r="AO5" s="140"/>
      <c r="AP5" s="140"/>
      <c r="AQ5" s="140"/>
      <c r="AR5" s="140"/>
      <c r="AS5" s="114"/>
      <c r="AT5" s="114"/>
      <c r="AU5" s="140"/>
      <c r="AV5" s="140"/>
      <c r="AW5" s="140"/>
      <c r="AX5" s="140"/>
      <c r="AY5" s="140"/>
      <c r="AZ5" s="140"/>
      <c r="BA5" s="140"/>
      <c r="BB5" s="140"/>
      <c r="BC5" s="140"/>
      <c r="BD5" s="114"/>
      <c r="BE5" s="114"/>
      <c r="BF5" s="140"/>
      <c r="BG5" s="133"/>
      <c r="BH5" s="140"/>
      <c r="BI5" s="140"/>
      <c r="BJ5" s="140"/>
      <c r="BK5" s="141"/>
      <c r="BL5" s="140"/>
      <c r="BM5" s="140"/>
      <c r="BN5" s="140"/>
      <c r="BO5" s="141"/>
      <c r="BP5" s="140"/>
      <c r="BQ5" s="133"/>
      <c r="BR5" s="140"/>
      <c r="BS5" s="140"/>
      <c r="BT5" s="140"/>
      <c r="BU5" s="140"/>
      <c r="BV5" s="140"/>
      <c r="BW5" s="140"/>
      <c r="BX5" s="140"/>
      <c r="BY5" s="140"/>
      <c r="BZ5" s="140"/>
      <c r="CA5" s="140"/>
      <c r="CB5" s="140"/>
      <c r="CC5" s="141"/>
      <c r="CD5" s="167"/>
      <c r="CE5" s="167"/>
      <c r="CF5" s="164"/>
      <c r="CG5" s="164"/>
      <c r="CH5" s="164"/>
      <c r="CI5" s="164"/>
      <c r="CJ5" s="164"/>
      <c r="CK5" s="164"/>
      <c r="CL5" s="164"/>
      <c r="CM5" s="164"/>
      <c r="CN5" s="164"/>
      <c r="CO5" s="164"/>
      <c r="CP5" s="164"/>
    </row>
    <row r="6" spans="1:94" ht="12">
      <c r="A6" s="77" t="s">
        <v>21</v>
      </c>
      <c r="B6" s="175" t="s">
        <v>90</v>
      </c>
      <c r="C6" s="25" t="s">
        <v>91</v>
      </c>
      <c r="D6" s="25" t="s">
        <v>92</v>
      </c>
      <c r="E6" s="137">
        <v>0</v>
      </c>
      <c r="F6" s="143">
        <v>6945.2450794512115</v>
      </c>
      <c r="G6" s="56">
        <v>-1309.9910423477413</v>
      </c>
      <c r="H6" s="56">
        <v>841.4459904225732</v>
      </c>
      <c r="I6" s="56">
        <v>1861.0329395427252</v>
      </c>
      <c r="J6" s="56">
        <v>1155.4636066580715</v>
      </c>
      <c r="K6" s="56">
        <v>191.79714819133005</v>
      </c>
      <c r="L6" s="56">
        <v>574.9045247382601</v>
      </c>
      <c r="M6" s="56">
        <v>3440.3353167593596</v>
      </c>
      <c r="N6" s="56">
        <v>1426.0014614125066</v>
      </c>
      <c r="O6" s="56">
        <v>4004.0961949341363</v>
      </c>
      <c r="P6" s="56">
        <v>23.210839757373662</v>
      </c>
      <c r="Q6" s="56">
        <v>-6346.083498241698</v>
      </c>
      <c r="R6" s="56">
        <v>1528.4069869253326</v>
      </c>
      <c r="S6" s="56">
        <v>-7.0876132881276135</v>
      </c>
      <c r="T6" s="56">
        <v>-762.3564342018399</v>
      </c>
      <c r="U6" s="56">
        <v>-128.27005121052935</v>
      </c>
      <c r="V6" s="56">
        <v>1457.858751938138</v>
      </c>
      <c r="W6" s="56">
        <v>-203.8476540100346</v>
      </c>
      <c r="X6" s="56">
        <v>-27.945443819911816</v>
      </c>
      <c r="Y6" s="56">
        <v>606.7229199002395</v>
      </c>
      <c r="Z6" s="56">
        <v>167.6306916619651</v>
      </c>
      <c r="AA6" s="56">
        <v>-6060.377289832715</v>
      </c>
      <c r="AB6" s="169">
        <v>20.366646812308772</v>
      </c>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row>
    <row r="7" spans="1:28" ht="12">
      <c r="A7" s="77" t="s">
        <v>22</v>
      </c>
      <c r="B7" s="124" t="s">
        <v>252</v>
      </c>
      <c r="C7" s="25" t="s">
        <v>93</v>
      </c>
      <c r="D7" s="25" t="s">
        <v>94</v>
      </c>
      <c r="E7" s="137">
        <v>0</v>
      </c>
      <c r="F7" s="137">
        <v>5368.341291788587</v>
      </c>
      <c r="G7" s="47">
        <v>1439.757447927761</v>
      </c>
      <c r="H7" s="47">
        <v>900.2533993814232</v>
      </c>
      <c r="I7" s="47">
        <v>1021.8017490305792</v>
      </c>
      <c r="J7" s="47">
        <v>609.7717298978423</v>
      </c>
      <c r="K7" s="47">
        <v>362.71723582920913</v>
      </c>
      <c r="L7" s="47">
        <v>361.52433026812923</v>
      </c>
      <c r="M7" s="47">
        <v>5956.212881425628</v>
      </c>
      <c r="N7" s="47">
        <v>-651.0664155753166</v>
      </c>
      <c r="O7" s="47">
        <v>1424.6640198645073</v>
      </c>
      <c r="P7" s="47">
        <v>11.656218009593488</v>
      </c>
      <c r="Q7" s="47">
        <v>-110.12338111027475</v>
      </c>
      <c r="R7" s="47">
        <v>99.16362838364489</v>
      </c>
      <c r="S7" s="47">
        <v>386.08909911463184</v>
      </c>
      <c r="T7" s="47">
        <v>-206.26435489640062</v>
      </c>
      <c r="U7" s="47">
        <v>110.45447546214382</v>
      </c>
      <c r="V7" s="47">
        <v>813.9589037599007</v>
      </c>
      <c r="W7" s="47">
        <v>579.6939748740247</v>
      </c>
      <c r="X7" s="47">
        <v>-357.29159492414556</v>
      </c>
      <c r="Y7" s="47">
        <v>-141.81115916091744</v>
      </c>
      <c r="Z7" s="47">
        <v>-240.03080976381534</v>
      </c>
      <c r="AA7" s="47">
        <v>-81.64067143561442</v>
      </c>
      <c r="AB7" s="170">
        <v>-82.16464368179959</v>
      </c>
    </row>
    <row r="8" spans="1:28" ht="12">
      <c r="A8" s="77" t="s">
        <v>23</v>
      </c>
      <c r="B8" s="71" t="s">
        <v>95</v>
      </c>
      <c r="C8" s="25" t="s">
        <v>96</v>
      </c>
      <c r="D8" s="25" t="s">
        <v>97</v>
      </c>
      <c r="E8" s="137">
        <v>0</v>
      </c>
      <c r="F8" s="137">
        <v>6343.415432847978</v>
      </c>
      <c r="G8" s="47">
        <v>20643.542325178685</v>
      </c>
      <c r="H8" s="47">
        <v>991.0318713164343</v>
      </c>
      <c r="I8" s="47">
        <v>58451.715935049695</v>
      </c>
      <c r="J8" s="47">
        <v>-5097.480349149846</v>
      </c>
      <c r="K8" s="47">
        <v>-96.81917048776813</v>
      </c>
      <c r="L8" s="47">
        <v>-2941.4320173809465</v>
      </c>
      <c r="M8" s="47">
        <v>-196.13592038696515</v>
      </c>
      <c r="N8" s="47">
        <v>1356.577400125172</v>
      </c>
      <c r="O8" s="47">
        <v>-4496.299897821715</v>
      </c>
      <c r="P8" s="47">
        <v>4.5174586475203</v>
      </c>
      <c r="Q8" s="47">
        <v>-176.55477018639</v>
      </c>
      <c r="R8" s="47">
        <v>-156.01331049544802</v>
      </c>
      <c r="S8" s="47">
        <v>-218.48927267667386</v>
      </c>
      <c r="T8" s="47">
        <v>-28591.81476005032</v>
      </c>
      <c r="U8" s="47">
        <v>-62.314975025228804</v>
      </c>
      <c r="V8" s="47">
        <v>804.4608291738494</v>
      </c>
      <c r="W8" s="47">
        <v>523.8954315595965</v>
      </c>
      <c r="X8" s="47">
        <v>5830.180926174387</v>
      </c>
      <c r="Y8" s="47">
        <v>734.7050245354876</v>
      </c>
      <c r="Z8" s="47">
        <v>2151.442487604334</v>
      </c>
      <c r="AA8" s="47">
        <v>9268.818892198637</v>
      </c>
      <c r="AB8" s="170">
        <v>-875.9457543395674</v>
      </c>
    </row>
    <row r="9" spans="1:28" ht="12">
      <c r="A9" s="77" t="s">
        <v>24</v>
      </c>
      <c r="B9" s="71" t="s">
        <v>98</v>
      </c>
      <c r="C9" s="25" t="s">
        <v>91</v>
      </c>
      <c r="D9" s="25" t="s">
        <v>92</v>
      </c>
      <c r="E9" s="137">
        <v>0</v>
      </c>
      <c r="F9" s="137">
        <v>5066.619501830806</v>
      </c>
      <c r="G9" s="47">
        <v>-1826.4408658477623</v>
      </c>
      <c r="H9" s="47">
        <v>515.20637724689</v>
      </c>
      <c r="I9" s="47">
        <v>-340.2156779153156</v>
      </c>
      <c r="J9" s="47">
        <v>697.7896615589998</v>
      </c>
      <c r="K9" s="47">
        <v>47.27784444838835</v>
      </c>
      <c r="L9" s="47">
        <v>421.66600661809935</v>
      </c>
      <c r="M9" s="47">
        <v>1402.2526204214082</v>
      </c>
      <c r="N9" s="47">
        <v>1277.1894392740323</v>
      </c>
      <c r="O9" s="47">
        <v>3595.999847625244</v>
      </c>
      <c r="P9" s="47">
        <v>20.7366296311651</v>
      </c>
      <c r="Q9" s="47">
        <v>-6534.798902314336</v>
      </c>
      <c r="R9" s="47">
        <v>1462.1621649943781</v>
      </c>
      <c r="S9" s="47">
        <v>-52.67066959373733</v>
      </c>
      <c r="T9" s="47">
        <v>-1014.9213458177219</v>
      </c>
      <c r="U9" s="47">
        <v>-144.40507169224725</v>
      </c>
      <c r="V9" s="47">
        <v>1399.795165022615</v>
      </c>
      <c r="W9" s="47">
        <v>-300.0149659629733</v>
      </c>
      <c r="X9" s="47">
        <v>-110.22758196193536</v>
      </c>
      <c r="Y9" s="47">
        <v>536.7641790735615</v>
      </c>
      <c r="Z9" s="47">
        <v>-258.58607827401283</v>
      </c>
      <c r="AA9" s="47">
        <v>-6896.996212281956</v>
      </c>
      <c r="AB9" s="170">
        <v>-9.194060249450558</v>
      </c>
    </row>
    <row r="10" spans="1:28" ht="12">
      <c r="A10" s="17" t="s">
        <v>25</v>
      </c>
      <c r="B10" s="25" t="s">
        <v>99</v>
      </c>
      <c r="C10" s="25" t="s">
        <v>91</v>
      </c>
      <c r="D10" s="40" t="s">
        <v>92</v>
      </c>
      <c r="E10" s="137">
        <v>0</v>
      </c>
      <c r="F10" s="137">
        <v>9179.121020298291</v>
      </c>
      <c r="G10" s="47">
        <v>1080.233472137883</v>
      </c>
      <c r="H10" s="47">
        <v>1430.56172955894</v>
      </c>
      <c r="I10" s="47">
        <v>7941.5835547238385</v>
      </c>
      <c r="J10" s="47">
        <v>1995.7027615236912</v>
      </c>
      <c r="K10" s="47">
        <v>552.5988381855614</v>
      </c>
      <c r="L10" s="47">
        <v>752.4948477973157</v>
      </c>
      <c r="M10" s="47">
        <v>8122.748166331876</v>
      </c>
      <c r="N10" s="47">
        <v>1119.742285208009</v>
      </c>
      <c r="O10" s="47">
        <v>3112.646481956228</v>
      </c>
      <c r="P10" s="47">
        <v>18.393846981541316</v>
      </c>
      <c r="Q10" s="47">
        <v>-2235.5789695940757</v>
      </c>
      <c r="R10" s="47">
        <v>899.0603323333135</v>
      </c>
      <c r="S10" s="47">
        <v>143.999324949737</v>
      </c>
      <c r="T10" s="47">
        <v>473.7129828779016</v>
      </c>
      <c r="U10" s="47">
        <v>-5.4063025268479805</v>
      </c>
      <c r="V10" s="47">
        <v>841.0189332957366</v>
      </c>
      <c r="W10" s="47">
        <v>219.11777402050484</v>
      </c>
      <c r="X10" s="47">
        <v>253.14137806854978</v>
      </c>
      <c r="Y10" s="47">
        <v>497.8685458437699</v>
      </c>
      <c r="Z10" s="47">
        <v>1451.2980699507207</v>
      </c>
      <c r="AA10" s="47">
        <v>-15.575864666490816</v>
      </c>
      <c r="AB10" s="170">
        <v>104.57455363978033</v>
      </c>
    </row>
    <row r="11" spans="1:28" ht="12">
      <c r="A11" s="77" t="s">
        <v>26</v>
      </c>
      <c r="B11" s="22" t="s">
        <v>100</v>
      </c>
      <c r="C11" s="25" t="s">
        <v>101</v>
      </c>
      <c r="D11" s="25" t="s">
        <v>102</v>
      </c>
      <c r="E11" s="137">
        <v>0</v>
      </c>
      <c r="F11" s="137">
        <v>-994.0316822412133</v>
      </c>
      <c r="G11" s="47">
        <v>118.2587338060639</v>
      </c>
      <c r="H11" s="47">
        <v>142.77118330946723</v>
      </c>
      <c r="I11" s="47">
        <v>1950.284902252286</v>
      </c>
      <c r="J11" s="47">
        <v>879.6604047046276</v>
      </c>
      <c r="K11" s="47">
        <v>84.62166332549714</v>
      </c>
      <c r="L11" s="47">
        <v>60.58716632640244</v>
      </c>
      <c r="M11" s="47">
        <v>2246.1598807120463</v>
      </c>
      <c r="N11" s="47">
        <v>212.97672676434013</v>
      </c>
      <c r="O11" s="47">
        <v>268.69127832486265</v>
      </c>
      <c r="P11" s="47">
        <v>54.45932585652554</v>
      </c>
      <c r="Q11" s="47">
        <v>0.12858456246805616</v>
      </c>
      <c r="R11" s="57">
        <v>64.45830180835401</v>
      </c>
      <c r="S11" s="47">
        <v>17.262884424508457</v>
      </c>
      <c r="T11" s="47">
        <v>269.9950281291276</v>
      </c>
      <c r="U11" s="47">
        <v>28.95268604027524</v>
      </c>
      <c r="V11" s="47">
        <v>-23.157217262117683</v>
      </c>
      <c r="W11" s="47">
        <v>-145.50824634197124</v>
      </c>
      <c r="X11" s="47">
        <v>353.31970534658694</v>
      </c>
      <c r="Y11" s="47">
        <v>14.718863270868951</v>
      </c>
      <c r="Z11" s="47">
        <v>1454.5298460124905</v>
      </c>
      <c r="AA11" s="47">
        <v>132.30537651618215</v>
      </c>
      <c r="AB11" s="170">
        <v>72.63656616825301</v>
      </c>
    </row>
    <row r="12" spans="1:28" ht="12">
      <c r="A12" s="76" t="s">
        <v>27</v>
      </c>
      <c r="B12" s="70" t="s">
        <v>103</v>
      </c>
      <c r="C12" s="44" t="s">
        <v>91</v>
      </c>
      <c r="D12" s="168" t="s">
        <v>92</v>
      </c>
      <c r="E12" s="143">
        <v>0</v>
      </c>
      <c r="F12" s="143">
        <v>-2435.402493338508</v>
      </c>
      <c r="G12" s="56">
        <v>-4270.424781157533</v>
      </c>
      <c r="H12" s="56">
        <v>-830.8110980209385</v>
      </c>
      <c r="I12" s="56">
        <v>-9874.655694795307</v>
      </c>
      <c r="J12" s="56">
        <v>-1193.4681542416947</v>
      </c>
      <c r="K12" s="56">
        <v>-570.4378378918118</v>
      </c>
      <c r="L12" s="56">
        <v>-189.27615752243946</v>
      </c>
      <c r="M12" s="56">
        <v>-7221.89121336618</v>
      </c>
      <c r="N12" s="56">
        <v>786.7527853240426</v>
      </c>
      <c r="O12" s="56">
        <v>2262.12698552222</v>
      </c>
      <c r="P12" s="56">
        <v>12.523341110550348</v>
      </c>
      <c r="Q12" s="56">
        <v>-8123.3745164022475</v>
      </c>
      <c r="R12" s="56">
        <v>1349.7692288448443</v>
      </c>
      <c r="S12" s="56">
        <v>-255.5165745076083</v>
      </c>
      <c r="T12" s="56">
        <v>-2224.5570301896732</v>
      </c>
      <c r="U12" s="56">
        <v>-231.11411804818727</v>
      </c>
      <c r="V12" s="56">
        <v>1315.2953755479393</v>
      </c>
      <c r="W12" s="56">
        <v>-750.3538529914858</v>
      </c>
      <c r="X12" s="56">
        <v>-478.1815186043714</v>
      </c>
      <c r="Y12" s="56">
        <v>298.656186121063</v>
      </c>
      <c r="Z12" s="56">
        <v>-2127.5361203239445</v>
      </c>
      <c r="AA12" s="56">
        <v>-11322.95153793694</v>
      </c>
      <c r="AB12" s="169">
        <v>-137.78094008418338</v>
      </c>
    </row>
    <row r="13" spans="1:28" ht="12">
      <c r="A13" s="79" t="s">
        <v>28</v>
      </c>
      <c r="B13" s="22" t="s">
        <v>110</v>
      </c>
      <c r="C13" s="25" t="s">
        <v>111</v>
      </c>
      <c r="D13" s="40" t="s">
        <v>112</v>
      </c>
      <c r="E13" s="137">
        <v>0</v>
      </c>
      <c r="F13" s="137">
        <v>2570.767339834274</v>
      </c>
      <c r="G13" s="47">
        <v>681.6993082624149</v>
      </c>
      <c r="H13" s="47">
        <v>502.82495333958104</v>
      </c>
      <c r="I13" s="47">
        <v>892.839194162174</v>
      </c>
      <c r="J13" s="47">
        <v>493.66771766102465</v>
      </c>
      <c r="K13" s="47">
        <v>256.7705826040087</v>
      </c>
      <c r="L13" s="47">
        <v>240.77389135872363</v>
      </c>
      <c r="M13" s="47">
        <v>3641.175957224288</v>
      </c>
      <c r="N13" s="47">
        <v>-359.0341942908881</v>
      </c>
      <c r="O13" s="47">
        <v>816.9177475245906</v>
      </c>
      <c r="P13" s="47">
        <v>0</v>
      </c>
      <c r="Q13" s="47">
        <v>-113.81662331388043</v>
      </c>
      <c r="R13" s="47">
        <v>120.23087192504306</v>
      </c>
      <c r="S13" s="47">
        <v>144.224795919808</v>
      </c>
      <c r="T13" s="47">
        <v>-69.75858710547709</v>
      </c>
      <c r="U13" s="47">
        <v>109.6903441633477</v>
      </c>
      <c r="V13" s="47">
        <v>535.4183870797638</v>
      </c>
      <c r="W13" s="47">
        <v>358.99345028713446</v>
      </c>
      <c r="X13" s="47">
        <v>-189.03537257709218</v>
      </c>
      <c r="Y13" s="47">
        <v>-143.68307263502857</v>
      </c>
      <c r="Z13" s="47">
        <v>134.73504756494185</v>
      </c>
      <c r="AA13" s="47">
        <v>182.3366575809432</v>
      </c>
      <c r="AB13" s="170">
        <v>-45.84247737792157</v>
      </c>
    </row>
    <row r="14" spans="1:28" ht="12">
      <c r="A14" s="79" t="s">
        <v>29</v>
      </c>
      <c r="B14" s="22" t="s">
        <v>113</v>
      </c>
      <c r="C14" s="25" t="s">
        <v>91</v>
      </c>
      <c r="D14" s="40" t="s">
        <v>92</v>
      </c>
      <c r="E14" s="137">
        <v>0</v>
      </c>
      <c r="F14" s="137">
        <v>8528.996885425382</v>
      </c>
      <c r="G14" s="47">
        <v>-90.65117668337916</v>
      </c>
      <c r="H14" s="47">
        <v>1205.2781331284568</v>
      </c>
      <c r="I14" s="47">
        <v>5245.310192132485</v>
      </c>
      <c r="J14" s="47">
        <v>1671.9586166248555</v>
      </c>
      <c r="K14" s="47">
        <v>397.03400075622994</v>
      </c>
      <c r="L14" s="47">
        <v>702.0485809814018</v>
      </c>
      <c r="M14" s="47">
        <v>6155.576048562216</v>
      </c>
      <c r="N14" s="47">
        <v>1338.1722185902454</v>
      </c>
      <c r="O14" s="47">
        <v>3740.471533136959</v>
      </c>
      <c r="P14" s="47">
        <v>21.871935361122723</v>
      </c>
      <c r="Q14" s="47">
        <v>-4471.714225004094</v>
      </c>
      <c r="R14" s="47">
        <v>1271.6996041576767</v>
      </c>
      <c r="S14" s="47">
        <v>74.1039780992096</v>
      </c>
      <c r="T14" s="47">
        <v>-136.40946501114377</v>
      </c>
      <c r="U14" s="47">
        <v>-68.90569356405217</v>
      </c>
      <c r="V14" s="47">
        <v>1204.0685876105208</v>
      </c>
      <c r="W14" s="47">
        <v>13.442644880578882</v>
      </c>
      <c r="X14" s="47">
        <v>122.30345188189676</v>
      </c>
      <c r="Y14" s="47">
        <v>580.9357516314531</v>
      </c>
      <c r="Z14" s="47">
        <v>869.8399762673143</v>
      </c>
      <c r="AA14" s="47">
        <v>-3126.08222973223</v>
      </c>
      <c r="AB14" s="170">
        <v>66.94065492788923</v>
      </c>
    </row>
    <row r="15" spans="1:28" ht="12">
      <c r="A15" s="17" t="s">
        <v>212</v>
      </c>
      <c r="B15" s="22" t="s">
        <v>125</v>
      </c>
      <c r="C15" s="25" t="s">
        <v>120</v>
      </c>
      <c r="D15" s="40" t="s">
        <v>121</v>
      </c>
      <c r="E15" s="137">
        <v>0</v>
      </c>
      <c r="F15" s="137">
        <v>-2307.6540152326343</v>
      </c>
      <c r="G15" s="47">
        <v>-3231.8879836139386</v>
      </c>
      <c r="H15" s="47">
        <v>8274.252998266747</v>
      </c>
      <c r="I15" s="47">
        <v>1148.8057711891597</v>
      </c>
      <c r="J15" s="47">
        <v>-9047.762317087734</v>
      </c>
      <c r="K15" s="47">
        <v>-2346.8181019036274</v>
      </c>
      <c r="L15" s="47">
        <v>1176.6581112454078</v>
      </c>
      <c r="M15" s="47">
        <v>-453.59906752128154</v>
      </c>
      <c r="N15" s="47">
        <v>5803.429739931846</v>
      </c>
      <c r="O15" s="47">
        <v>276.863815249606</v>
      </c>
      <c r="P15" s="47">
        <v>0</v>
      </c>
      <c r="Q15" s="47">
        <v>1767.270007672072</v>
      </c>
      <c r="R15" s="47">
        <v>0</v>
      </c>
      <c r="S15" s="47">
        <v>1389.2234039099658</v>
      </c>
      <c r="T15" s="47">
        <v>0</v>
      </c>
      <c r="U15" s="47">
        <v>0</v>
      </c>
      <c r="V15" s="47">
        <v>-1171.4648562018301</v>
      </c>
      <c r="W15" s="47">
        <v>0</v>
      </c>
      <c r="X15" s="47">
        <v>2618.7601180707316</v>
      </c>
      <c r="Y15" s="47">
        <v>0</v>
      </c>
      <c r="Z15" s="47">
        <v>0</v>
      </c>
      <c r="AA15" s="47">
        <v>0</v>
      </c>
      <c r="AB15" s="170">
        <v>0</v>
      </c>
    </row>
    <row r="16" spans="1:28" ht="12">
      <c r="A16" s="17" t="s">
        <v>213</v>
      </c>
      <c r="B16" s="22" t="s">
        <v>126</v>
      </c>
      <c r="C16" s="25" t="s">
        <v>127</v>
      </c>
      <c r="D16" s="40" t="s">
        <v>128</v>
      </c>
      <c r="E16" s="137">
        <v>0</v>
      </c>
      <c r="F16" s="137">
        <v>-269.7087382708705</v>
      </c>
      <c r="G16" s="47">
        <v>3741.1130775544734</v>
      </c>
      <c r="H16" s="47">
        <v>3522.0387839598334</v>
      </c>
      <c r="I16" s="47">
        <v>967.8820869873744</v>
      </c>
      <c r="J16" s="47">
        <v>-813.0575355377368</v>
      </c>
      <c r="K16" s="47">
        <v>-425.9749575951828</v>
      </c>
      <c r="L16" s="47">
        <v>666.6542195167858</v>
      </c>
      <c r="M16" s="47">
        <v>-5271.415456308983</v>
      </c>
      <c r="N16" s="47">
        <v>-2426.522401579554</v>
      </c>
      <c r="O16" s="47">
        <v>911.0504063205517</v>
      </c>
      <c r="P16" s="47">
        <v>0</v>
      </c>
      <c r="Q16" s="47">
        <v>460.8704575965679</v>
      </c>
      <c r="R16" s="47">
        <v>21.170111832411976</v>
      </c>
      <c r="S16" s="47">
        <v>1582.0332863443673</v>
      </c>
      <c r="T16" s="47">
        <v>-122.76043893517918</v>
      </c>
      <c r="U16" s="47">
        <v>0</v>
      </c>
      <c r="V16" s="47">
        <v>-1995.2574691477348</v>
      </c>
      <c r="W16" s="47">
        <v>0</v>
      </c>
      <c r="X16" s="47">
        <v>1883.4115305287705</v>
      </c>
      <c r="Y16" s="47">
        <v>0</v>
      </c>
      <c r="Z16" s="47">
        <v>-1049.9397481048654</v>
      </c>
      <c r="AA16" s="47">
        <v>0</v>
      </c>
      <c r="AB16" s="170">
        <v>0</v>
      </c>
    </row>
    <row r="17" spans="1:28" ht="12">
      <c r="A17" s="17" t="s">
        <v>214</v>
      </c>
      <c r="B17" s="22" t="s">
        <v>129</v>
      </c>
      <c r="C17" s="25" t="s">
        <v>130</v>
      </c>
      <c r="D17" s="40" t="s">
        <v>131</v>
      </c>
      <c r="E17" s="137">
        <v>0</v>
      </c>
      <c r="F17" s="137">
        <v>11657.75536973885</v>
      </c>
      <c r="G17" s="47">
        <v>1979.8372678966552</v>
      </c>
      <c r="H17" s="47">
        <v>5902.691810860342</v>
      </c>
      <c r="I17" s="47">
        <v>2743.5439592071343</v>
      </c>
      <c r="J17" s="47">
        <v>-2742.60395227102</v>
      </c>
      <c r="K17" s="47">
        <v>-214.66897894047725</v>
      </c>
      <c r="L17" s="47">
        <v>1393.8113294151262</v>
      </c>
      <c r="M17" s="47">
        <v>13977.642907633446</v>
      </c>
      <c r="N17" s="47">
        <v>1003.3823641596973</v>
      </c>
      <c r="O17" s="47">
        <v>3509.090626699821</v>
      </c>
      <c r="P17" s="47">
        <v>26.962353237723732</v>
      </c>
      <c r="Q17" s="47">
        <v>514.1991648380717</v>
      </c>
      <c r="R17" s="47">
        <v>231.11894091841077</v>
      </c>
      <c r="S17" s="47">
        <v>1569.0100159340327</v>
      </c>
      <c r="T17" s="47">
        <v>-543.6045728142271</v>
      </c>
      <c r="U17" s="47">
        <v>268.6366080175435</v>
      </c>
      <c r="V17" s="47">
        <v>1445.777270643899</v>
      </c>
      <c r="W17" s="47">
        <v>1402.0612902499051</v>
      </c>
      <c r="X17" s="47">
        <v>296.00252091895527</v>
      </c>
      <c r="Y17" s="47">
        <v>-356.5723900867315</v>
      </c>
      <c r="Z17" s="47">
        <v>-688.8081793040328</v>
      </c>
      <c r="AA17" s="47">
        <v>-266.99527507583844</v>
      </c>
      <c r="AB17" s="170">
        <v>-213.90278859104</v>
      </c>
    </row>
    <row r="18" spans="1:28" ht="12">
      <c r="A18" s="79" t="s">
        <v>253</v>
      </c>
      <c r="B18" s="22" t="s">
        <v>254</v>
      </c>
      <c r="C18" s="25" t="s">
        <v>120</v>
      </c>
      <c r="D18" s="40" t="s">
        <v>121</v>
      </c>
      <c r="E18" s="137">
        <v>0</v>
      </c>
      <c r="F18" s="137">
        <v>358.2547166746121</v>
      </c>
      <c r="G18" s="47">
        <v>541.1932954020735</v>
      </c>
      <c r="H18" s="47">
        <v>183.5956856912814</v>
      </c>
      <c r="I18" s="47">
        <v>902.6021255030213</v>
      </c>
      <c r="J18" s="47">
        <v>346.2953699330898</v>
      </c>
      <c r="K18" s="47">
        <v>75.56730083928905</v>
      </c>
      <c r="L18" s="47">
        <v>83.97826997618382</v>
      </c>
      <c r="M18" s="47">
        <v>2003.7819754724176</v>
      </c>
      <c r="N18" s="47">
        <v>174.13334541227476</v>
      </c>
      <c r="O18" s="47">
        <v>63.082268526710855</v>
      </c>
      <c r="P18" s="47">
        <v>0</v>
      </c>
      <c r="Q18" s="47">
        <v>27.072806909380077</v>
      </c>
      <c r="R18" s="47">
        <v>0</v>
      </c>
      <c r="S18" s="47">
        <v>19.3189447363052</v>
      </c>
      <c r="T18" s="47">
        <v>0</v>
      </c>
      <c r="U18" s="47">
        <v>0</v>
      </c>
      <c r="V18" s="47">
        <v>37.19225415220661</v>
      </c>
      <c r="W18" s="47">
        <v>0</v>
      </c>
      <c r="X18" s="47">
        <v>38.11220390155448</v>
      </c>
      <c r="Y18" s="47">
        <v>0</v>
      </c>
      <c r="Z18" s="47">
        <v>0</v>
      </c>
      <c r="AA18" s="47">
        <v>0</v>
      </c>
      <c r="AB18" s="170">
        <v>0</v>
      </c>
    </row>
    <row r="19" spans="1:28" ht="12">
      <c r="A19" s="77" t="s">
        <v>30</v>
      </c>
      <c r="B19" s="22" t="s">
        <v>114</v>
      </c>
      <c r="C19" s="25" t="s">
        <v>115</v>
      </c>
      <c r="D19" s="40" t="s">
        <v>116</v>
      </c>
      <c r="E19" s="137">
        <v>0</v>
      </c>
      <c r="F19" s="137">
        <v>-3837.077181931356</v>
      </c>
      <c r="G19" s="47">
        <v>-1222.4455264121252</v>
      </c>
      <c r="H19" s="47">
        <v>-685.3262035941766</v>
      </c>
      <c r="I19" s="47">
        <v>-4822.818434322697</v>
      </c>
      <c r="J19" s="47">
        <v>-962.7287121530462</v>
      </c>
      <c r="K19" s="47">
        <v>-313.0098860728974</v>
      </c>
      <c r="L19" s="47">
        <v>-312.5518968834308</v>
      </c>
      <c r="M19" s="47">
        <v>-4375.928183315136</v>
      </c>
      <c r="N19" s="47">
        <v>-258.34956507064226</v>
      </c>
      <c r="O19" s="47">
        <v>-703.6209298016547</v>
      </c>
      <c r="P19" s="47">
        <v>-4.321376506399293</v>
      </c>
      <c r="Q19" s="47">
        <v>-752.1575802236378</v>
      </c>
      <c r="R19" s="47">
        <v>893.0120337926597</v>
      </c>
      <c r="S19" s="47">
        <v>-102.24537655509033</v>
      </c>
      <c r="T19" s="47">
        <v>-604.1622371187223</v>
      </c>
      <c r="U19" s="47">
        <v>-42.73906915764212</v>
      </c>
      <c r="V19" s="47">
        <v>-53.87175224522241</v>
      </c>
      <c r="W19" s="47">
        <v>0</v>
      </c>
      <c r="X19" s="47">
        <v>-185.35230685146246</v>
      </c>
      <c r="Y19" s="47">
        <v>0</v>
      </c>
      <c r="Z19" s="47">
        <v>0</v>
      </c>
      <c r="AA19" s="47">
        <v>-2185.322877552526</v>
      </c>
      <c r="AB19" s="170">
        <v>0</v>
      </c>
    </row>
    <row r="20" spans="1:28" ht="12">
      <c r="A20" s="77" t="s">
        <v>31</v>
      </c>
      <c r="B20" s="22" t="s">
        <v>117</v>
      </c>
      <c r="C20" s="25" t="s">
        <v>106</v>
      </c>
      <c r="D20" s="40" t="s">
        <v>107</v>
      </c>
      <c r="E20" s="137">
        <v>0</v>
      </c>
      <c r="F20" s="137">
        <v>251.21231672332942</v>
      </c>
      <c r="G20" s="47">
        <v>-463.4219018267977</v>
      </c>
      <c r="H20" s="47">
        <v>707.8807845675401</v>
      </c>
      <c r="I20" s="47">
        <v>1250.6045446194184</v>
      </c>
      <c r="J20" s="47">
        <v>-1226.8828137063501</v>
      </c>
      <c r="K20" s="47">
        <v>-357.50349860072583</v>
      </c>
      <c r="L20" s="47">
        <v>0</v>
      </c>
      <c r="M20" s="47">
        <v>3467.7187312926108</v>
      </c>
      <c r="N20" s="47">
        <v>1588.6976790752506</v>
      </c>
      <c r="O20" s="47">
        <v>0</v>
      </c>
      <c r="P20" s="47">
        <v>0</v>
      </c>
      <c r="Q20" s="47">
        <v>382.21667638486224</v>
      </c>
      <c r="R20" s="47">
        <v>0</v>
      </c>
      <c r="S20" s="47">
        <v>0</v>
      </c>
      <c r="T20" s="47">
        <v>0</v>
      </c>
      <c r="U20" s="47">
        <v>0</v>
      </c>
      <c r="V20" s="47">
        <v>0</v>
      </c>
      <c r="W20" s="47">
        <v>0</v>
      </c>
      <c r="X20" s="47">
        <v>0</v>
      </c>
      <c r="Y20" s="47">
        <v>0</v>
      </c>
      <c r="Z20" s="47">
        <v>0</v>
      </c>
      <c r="AA20" s="47">
        <v>0</v>
      </c>
      <c r="AB20" s="170">
        <v>0</v>
      </c>
    </row>
    <row r="21" spans="1:28" ht="12">
      <c r="A21" s="77" t="s">
        <v>32</v>
      </c>
      <c r="B21" s="22" t="s">
        <v>118</v>
      </c>
      <c r="C21" s="25" t="s">
        <v>106</v>
      </c>
      <c r="D21" s="40" t="s">
        <v>107</v>
      </c>
      <c r="E21" s="137">
        <v>0</v>
      </c>
      <c r="F21" s="137">
        <v>-548.4369587341062</v>
      </c>
      <c r="G21" s="47">
        <v>-2373.98208943638</v>
      </c>
      <c r="H21" s="47">
        <v>1050.5053510939833</v>
      </c>
      <c r="I21" s="47">
        <v>153.61395473906305</v>
      </c>
      <c r="J21" s="47">
        <v>-3245.0593668991787</v>
      </c>
      <c r="K21" s="47">
        <v>-912.6683308532756</v>
      </c>
      <c r="L21" s="47">
        <v>0</v>
      </c>
      <c r="M21" s="47">
        <v>582.629749271262</v>
      </c>
      <c r="N21" s="47">
        <v>2523.510647356048</v>
      </c>
      <c r="O21" s="47">
        <v>0</v>
      </c>
      <c r="P21" s="47">
        <v>0</v>
      </c>
      <c r="Q21" s="47">
        <v>639.242480292688</v>
      </c>
      <c r="R21" s="47">
        <v>0</v>
      </c>
      <c r="S21" s="47">
        <v>0</v>
      </c>
      <c r="T21" s="47">
        <v>0</v>
      </c>
      <c r="U21" s="47">
        <v>0</v>
      </c>
      <c r="V21" s="47">
        <v>0</v>
      </c>
      <c r="W21" s="47">
        <v>0</v>
      </c>
      <c r="X21" s="47">
        <v>0</v>
      </c>
      <c r="Y21" s="47">
        <v>0</v>
      </c>
      <c r="Z21" s="47">
        <v>0</v>
      </c>
      <c r="AA21" s="47">
        <v>0</v>
      </c>
      <c r="AB21" s="170">
        <v>0</v>
      </c>
    </row>
    <row r="22" spans="1:28" ht="12">
      <c r="A22" s="77" t="s">
        <v>33</v>
      </c>
      <c r="B22" s="22" t="s">
        <v>119</v>
      </c>
      <c r="C22" s="25" t="s">
        <v>120</v>
      </c>
      <c r="D22" s="40" t="s">
        <v>121</v>
      </c>
      <c r="E22" s="137">
        <v>0</v>
      </c>
      <c r="F22" s="137">
        <v>-5672.269983522769</v>
      </c>
      <c r="G22" s="47">
        <v>-8106.6396018153755</v>
      </c>
      <c r="H22" s="47">
        <v>14288.577563971805</v>
      </c>
      <c r="I22" s="47">
        <v>-1630.4504232570762</v>
      </c>
      <c r="J22" s="47">
        <v>-17878.56207794574</v>
      </c>
      <c r="K22" s="47">
        <v>-4578.619366577419</v>
      </c>
      <c r="L22" s="47">
        <v>1793.476205661893</v>
      </c>
      <c r="M22" s="47">
        <v>-9081.715070943348</v>
      </c>
      <c r="N22" s="47">
        <v>9834.858488301688</v>
      </c>
      <c r="O22" s="47">
        <v>243.4813558975875</v>
      </c>
      <c r="P22" s="47">
        <v>0</v>
      </c>
      <c r="Q22" s="47">
        <v>3101.877673814073</v>
      </c>
      <c r="R22" s="47">
        <v>0</v>
      </c>
      <c r="S22" s="47">
        <v>2446.424784788971</v>
      </c>
      <c r="T22" s="47">
        <v>0</v>
      </c>
      <c r="U22" s="47">
        <v>0</v>
      </c>
      <c r="V22" s="47">
        <v>-2283.337592625954</v>
      </c>
      <c r="W22" s="47">
        <v>0</v>
      </c>
      <c r="X22" s="47">
        <v>4604.656641303496</v>
      </c>
      <c r="Y22" s="47">
        <v>0</v>
      </c>
      <c r="Z22" s="47">
        <v>0</v>
      </c>
      <c r="AA22" s="47">
        <v>0</v>
      </c>
      <c r="AB22" s="170">
        <v>0</v>
      </c>
    </row>
    <row r="23" spans="1:28" ht="12">
      <c r="A23" s="77" t="s">
        <v>34</v>
      </c>
      <c r="B23" s="22" t="s">
        <v>122</v>
      </c>
      <c r="C23" s="25" t="s">
        <v>108</v>
      </c>
      <c r="D23" s="40" t="s">
        <v>109</v>
      </c>
      <c r="E23" s="137">
        <v>0</v>
      </c>
      <c r="F23" s="137">
        <v>3494.213422892135</v>
      </c>
      <c r="G23" s="47">
        <v>-5084.468707906315</v>
      </c>
      <c r="H23" s="47">
        <v>4177.208743573567</v>
      </c>
      <c r="I23" s="47">
        <v>266.05866222345503</v>
      </c>
      <c r="J23" s="47">
        <v>1953.4586654517043</v>
      </c>
      <c r="K23" s="47">
        <v>375.07176144650293</v>
      </c>
      <c r="L23" s="47">
        <v>1724.9466151924207</v>
      </c>
      <c r="M23" s="47">
        <v>-5089.431653350126</v>
      </c>
      <c r="N23" s="47">
        <v>3886.2668279050486</v>
      </c>
      <c r="O23" s="47">
        <v>1719.3568528102915</v>
      </c>
      <c r="P23" s="47">
        <v>-139.78210817162926</v>
      </c>
      <c r="Q23" s="47">
        <v>602.0560090070094</v>
      </c>
      <c r="R23" s="47">
        <v>0</v>
      </c>
      <c r="S23" s="47">
        <v>1478.948996480658</v>
      </c>
      <c r="T23" s="47">
        <v>0</v>
      </c>
      <c r="U23" s="47">
        <v>-150.40509597559915</v>
      </c>
      <c r="V23" s="47">
        <v>642.4188471622329</v>
      </c>
      <c r="W23" s="47">
        <v>0</v>
      </c>
      <c r="X23" s="47">
        <v>1426.471436106418</v>
      </c>
      <c r="Y23" s="47">
        <v>0</v>
      </c>
      <c r="Z23" s="47">
        <v>0</v>
      </c>
      <c r="AA23" s="47">
        <v>0</v>
      </c>
      <c r="AB23" s="170">
        <v>0</v>
      </c>
    </row>
    <row r="24" spans="1:28" ht="12">
      <c r="A24" s="78" t="s">
        <v>35</v>
      </c>
      <c r="B24" s="23" t="s">
        <v>123</v>
      </c>
      <c r="C24" s="24" t="s">
        <v>91</v>
      </c>
      <c r="D24" s="134" t="s">
        <v>92</v>
      </c>
      <c r="E24" s="144">
        <v>0</v>
      </c>
      <c r="F24" s="144">
        <v>1043.96430008905</v>
      </c>
      <c r="G24" s="57">
        <v>-503.1995982426215</v>
      </c>
      <c r="H24" s="57">
        <v>91.78662723309026</v>
      </c>
      <c r="I24" s="57">
        <v>-317.4623309371236</v>
      </c>
      <c r="J24" s="57">
        <v>122.63350918917604</v>
      </c>
      <c r="K24" s="57">
        <v>-3.755287062042953</v>
      </c>
      <c r="L24" s="57">
        <v>87.21364315886876</v>
      </c>
      <c r="M24" s="57">
        <v>127.57779195268813</v>
      </c>
      <c r="N24" s="57">
        <v>297.67702984622883</v>
      </c>
      <c r="O24" s="57">
        <v>839.2843609848478</v>
      </c>
      <c r="P24" s="57">
        <v>4.826954080352692</v>
      </c>
      <c r="Q24" s="57">
        <v>-1624.0594664199084</v>
      </c>
      <c r="R24" s="57">
        <v>351.8550620183189</v>
      </c>
      <c r="S24" s="57">
        <v>-17.7729929908096</v>
      </c>
      <c r="T24" s="57">
        <v>-275.96128717921965</v>
      </c>
      <c r="U24" s="57">
        <v>-37.159890882638194</v>
      </c>
      <c r="V24" s="57">
        <v>337.4162625065851</v>
      </c>
      <c r="W24" s="57">
        <v>-83.86123794594096</v>
      </c>
      <c r="X24" s="57">
        <v>-35.801128819319274</v>
      </c>
      <c r="Y24" s="57">
        <v>124.31631690193808</v>
      </c>
      <c r="Z24" s="57">
        <v>-108.77081894853109</v>
      </c>
      <c r="AA24" s="57">
        <v>-1781.823685256546</v>
      </c>
      <c r="AB24" s="172">
        <v>-5.398522712990257</v>
      </c>
    </row>
    <row r="25" spans="1:37" ht="12">
      <c r="A25" s="77" t="s">
        <v>36</v>
      </c>
      <c r="B25" s="69" t="s">
        <v>124</v>
      </c>
      <c r="C25" s="25" t="s">
        <v>91</v>
      </c>
      <c r="D25" s="40" t="s">
        <v>92</v>
      </c>
      <c r="E25" s="137">
        <v>0</v>
      </c>
      <c r="F25" s="137">
        <v>42215.872517485404</v>
      </c>
      <c r="G25" s="47">
        <v>4566.278764072704</v>
      </c>
      <c r="H25" s="47">
        <v>6533.806408217846</v>
      </c>
      <c r="I25" s="47">
        <v>35740.78012289945</v>
      </c>
      <c r="J25" s="47">
        <v>9111.501176139092</v>
      </c>
      <c r="K25" s="47">
        <v>2498.7174141040523</v>
      </c>
      <c r="L25" s="47">
        <v>3461.8601462976003</v>
      </c>
      <c r="M25" s="47">
        <v>36846.40800871997</v>
      </c>
      <c r="N25" s="47">
        <v>5259.154497045027</v>
      </c>
      <c r="O25" s="47">
        <v>14626.91340197016</v>
      </c>
      <c r="P25" s="47">
        <v>86.35098005455279</v>
      </c>
      <c r="Q25" s="47">
        <v>-11160.921120582614</v>
      </c>
      <c r="R25" s="47">
        <v>24658.745682144352</v>
      </c>
      <c r="S25" s="47">
        <v>640.3501511956129</v>
      </c>
      <c r="T25" s="47">
        <v>1966.9513583570006</v>
      </c>
      <c r="U25" s="47">
        <v>-48.32117524591786</v>
      </c>
      <c r="V25" s="47">
        <v>4023.126787637284</v>
      </c>
      <c r="W25" s="47">
        <v>937.9254606408504</v>
      </c>
      <c r="X25" s="47">
        <v>1122.7683940153402</v>
      </c>
      <c r="Y25" s="47">
        <v>2333.206226184633</v>
      </c>
      <c r="Z25" s="47">
        <v>6498.930864110851</v>
      </c>
      <c r="AA25" s="47">
        <v>-1214.187329477747</v>
      </c>
      <c r="AB25" s="170">
        <v>469.8516976910023</v>
      </c>
      <c r="AC25" s="164"/>
      <c r="AD25" s="164"/>
      <c r="AE25" s="164"/>
      <c r="AF25" s="164"/>
      <c r="AG25" s="164"/>
      <c r="AH25" s="164"/>
      <c r="AI25" s="164"/>
      <c r="AJ25" s="164"/>
      <c r="AK25" s="164"/>
    </row>
    <row r="26" spans="1:37" ht="12">
      <c r="A26" s="79" t="s">
        <v>259</v>
      </c>
      <c r="B26" s="22" t="s">
        <v>143</v>
      </c>
      <c r="C26" s="25" t="s">
        <v>139</v>
      </c>
      <c r="D26" s="40" t="s">
        <v>140</v>
      </c>
      <c r="E26" s="137">
        <v>0</v>
      </c>
      <c r="F26" s="137">
        <v>3893.359740423475</v>
      </c>
      <c r="G26" s="47">
        <v>-2196.922355947825</v>
      </c>
      <c r="H26" s="47">
        <v>-3567.0284728229526</v>
      </c>
      <c r="I26" s="47">
        <v>1999.5207101134001</v>
      </c>
      <c r="J26" s="47">
        <v>-431.3580395781273</v>
      </c>
      <c r="K26" s="47">
        <v>-502.0888835321057</v>
      </c>
      <c r="L26" s="47">
        <v>-4.069665326281154</v>
      </c>
      <c r="M26" s="47">
        <v>4280.113448023767</v>
      </c>
      <c r="N26" s="47">
        <v>1212.5796458316709</v>
      </c>
      <c r="O26" s="47">
        <v>2220.2276291586422</v>
      </c>
      <c r="P26" s="47">
        <v>0</v>
      </c>
      <c r="Q26" s="47">
        <v>782.8738734809785</v>
      </c>
      <c r="R26" s="47">
        <v>-31.25048634427617</v>
      </c>
      <c r="S26" s="47">
        <v>-403.5336807524084</v>
      </c>
      <c r="T26" s="47">
        <v>2381.0391276215887</v>
      </c>
      <c r="U26" s="47">
        <v>60.655253978093015</v>
      </c>
      <c r="V26" s="47">
        <v>609.0511373958743</v>
      </c>
      <c r="W26" s="47">
        <v>114.88172102888086</v>
      </c>
      <c r="X26" s="47">
        <v>-1143.2652733709792</v>
      </c>
      <c r="Y26" s="47">
        <v>1819.0266580028265</v>
      </c>
      <c r="Z26" s="47">
        <v>-2275.4546961965907</v>
      </c>
      <c r="AA26" s="47">
        <v>-10807.295324139413</v>
      </c>
      <c r="AB26" s="170">
        <v>-203.08507154770814</v>
      </c>
      <c r="AC26" s="164"/>
      <c r="AD26" s="164"/>
      <c r="AE26" s="164"/>
      <c r="AF26" s="164"/>
      <c r="AG26" s="164"/>
      <c r="AH26" s="164"/>
      <c r="AI26" s="164"/>
      <c r="AJ26" s="164"/>
      <c r="AK26" s="164"/>
    </row>
    <row r="27" spans="1:28" ht="12">
      <c r="A27" s="79" t="s">
        <v>255</v>
      </c>
      <c r="B27" s="22" t="s">
        <v>147</v>
      </c>
      <c r="C27" s="25" t="s">
        <v>145</v>
      </c>
      <c r="D27" s="40" t="s">
        <v>146</v>
      </c>
      <c r="E27" s="137">
        <v>0</v>
      </c>
      <c r="F27" s="137">
        <v>1026.8750933709816</v>
      </c>
      <c r="G27" s="47">
        <v>2368.476195190611</v>
      </c>
      <c r="H27" s="47">
        <v>357.0715130144454</v>
      </c>
      <c r="I27" s="47">
        <v>2981.1787459208426</v>
      </c>
      <c r="J27" s="47">
        <v>-181.99931988053868</v>
      </c>
      <c r="K27" s="47">
        <v>-658.4967558220742</v>
      </c>
      <c r="L27" s="47">
        <v>617.6858943228654</v>
      </c>
      <c r="M27" s="47">
        <v>-2921.4223270941293</v>
      </c>
      <c r="N27" s="47">
        <v>-1694.6808211634088</v>
      </c>
      <c r="O27" s="47">
        <v>1621.943581993357</v>
      </c>
      <c r="P27" s="47">
        <v>0</v>
      </c>
      <c r="Q27" s="47">
        <v>585.0343546008435</v>
      </c>
      <c r="R27" s="47">
        <v>31.215218179474732</v>
      </c>
      <c r="S27" s="47">
        <v>883.6523353037719</v>
      </c>
      <c r="T27" s="47">
        <v>-154.54494253256806</v>
      </c>
      <c r="U27" s="47">
        <v>0</v>
      </c>
      <c r="V27" s="47">
        <v>-1002.4429875779069</v>
      </c>
      <c r="W27" s="47">
        <v>0</v>
      </c>
      <c r="X27" s="47">
        <v>287.3824846630432</v>
      </c>
      <c r="Y27" s="47">
        <v>0</v>
      </c>
      <c r="Z27" s="47">
        <v>-1233.0749410717945</v>
      </c>
      <c r="AA27" s="47">
        <v>0</v>
      </c>
      <c r="AB27" s="170">
        <v>0</v>
      </c>
    </row>
    <row r="28" spans="1:28" ht="12">
      <c r="A28" s="77" t="s">
        <v>37</v>
      </c>
      <c r="B28" s="22" t="s">
        <v>132</v>
      </c>
      <c r="C28" s="25" t="s">
        <v>133</v>
      </c>
      <c r="D28" s="40" t="s">
        <v>134</v>
      </c>
      <c r="E28" s="137">
        <v>0</v>
      </c>
      <c r="F28" s="137">
        <v>-837.8004583728907</v>
      </c>
      <c r="G28" s="47">
        <v>0</v>
      </c>
      <c r="H28" s="47">
        <v>0</v>
      </c>
      <c r="I28" s="47">
        <v>0</v>
      </c>
      <c r="J28" s="47">
        <v>0</v>
      </c>
      <c r="K28" s="47">
        <v>0</v>
      </c>
      <c r="L28" s="47">
        <v>0</v>
      </c>
      <c r="M28" s="47">
        <v>-1871.054114000639</v>
      </c>
      <c r="N28" s="47">
        <v>0</v>
      </c>
      <c r="O28" s="47">
        <v>2197.394565032657</v>
      </c>
      <c r="P28" s="47">
        <v>0</v>
      </c>
      <c r="Q28" s="47">
        <v>0</v>
      </c>
      <c r="R28" s="47">
        <v>0</v>
      </c>
      <c r="S28" s="47">
        <v>0</v>
      </c>
      <c r="T28" s="47">
        <v>1504.788935827848</v>
      </c>
      <c r="U28" s="47">
        <v>0</v>
      </c>
      <c r="V28" s="47">
        <v>0</v>
      </c>
      <c r="W28" s="47">
        <v>0</v>
      </c>
      <c r="X28" s="47">
        <v>0</v>
      </c>
      <c r="Y28" s="47">
        <v>0</v>
      </c>
      <c r="Z28" s="47">
        <v>0</v>
      </c>
      <c r="AA28" s="47">
        <v>0</v>
      </c>
      <c r="AB28" s="170">
        <v>0</v>
      </c>
    </row>
    <row r="29" spans="1:28" ht="12">
      <c r="A29" s="77" t="s">
        <v>38</v>
      </c>
      <c r="B29" s="22" t="s">
        <v>135</v>
      </c>
      <c r="C29" s="25" t="s">
        <v>115</v>
      </c>
      <c r="D29" s="40" t="s">
        <v>116</v>
      </c>
      <c r="E29" s="137">
        <v>0</v>
      </c>
      <c r="F29" s="137">
        <v>124.90533857107766</v>
      </c>
      <c r="G29" s="47">
        <v>-100.72021458679228</v>
      </c>
      <c r="H29" s="47">
        <v>6.392642373592253</v>
      </c>
      <c r="I29" s="47">
        <v>-116.9780662314115</v>
      </c>
      <c r="J29" s="47">
        <v>7.920057385940254</v>
      </c>
      <c r="K29" s="47">
        <v>-4.759508611850833</v>
      </c>
      <c r="L29" s="47">
        <v>10.54021394124004</v>
      </c>
      <c r="M29" s="47">
        <v>-36.26412204679764</v>
      </c>
      <c r="N29" s="47">
        <v>46.63813984261003</v>
      </c>
      <c r="O29" s="47">
        <v>131.82056202690728</v>
      </c>
      <c r="P29" s="47">
        <v>0.754513745403834</v>
      </c>
      <c r="Q29" s="47">
        <v>-282.95654826134296</v>
      </c>
      <c r="R29" s="47">
        <v>516.3920558351172</v>
      </c>
      <c r="S29" s="47">
        <v>-4.336468835993401</v>
      </c>
      <c r="T29" s="47">
        <v>-54.36263821288071</v>
      </c>
      <c r="U29" s="47">
        <v>-6.810984637803031</v>
      </c>
      <c r="V29" s="47">
        <v>56.015874825075855</v>
      </c>
      <c r="W29" s="47">
        <v>0</v>
      </c>
      <c r="X29" s="47">
        <v>-8.463422434928248</v>
      </c>
      <c r="Y29" s="47">
        <v>0</v>
      </c>
      <c r="Z29" s="47">
        <v>0</v>
      </c>
      <c r="AA29" s="47">
        <v>-328.38132521130547</v>
      </c>
      <c r="AB29" s="170">
        <v>0</v>
      </c>
    </row>
    <row r="30" spans="1:28" ht="12">
      <c r="A30" s="77" t="s">
        <v>39</v>
      </c>
      <c r="B30" s="22" t="s">
        <v>136</v>
      </c>
      <c r="C30" s="25" t="s">
        <v>137</v>
      </c>
      <c r="D30" s="40" t="s">
        <v>138</v>
      </c>
      <c r="E30" s="137">
        <v>0</v>
      </c>
      <c r="F30" s="137">
        <v>1024.598513557925</v>
      </c>
      <c r="G30" s="47">
        <v>0</v>
      </c>
      <c r="H30" s="47">
        <v>0</v>
      </c>
      <c r="I30" s="47">
        <v>0</v>
      </c>
      <c r="J30" s="47">
        <v>0</v>
      </c>
      <c r="K30" s="47">
        <v>0</v>
      </c>
      <c r="L30" s="47">
        <v>0</v>
      </c>
      <c r="M30" s="47">
        <v>-4916.744060024503</v>
      </c>
      <c r="N30" s="47">
        <v>0</v>
      </c>
      <c r="O30" s="47">
        <v>3896.5684672468196</v>
      </c>
      <c r="P30" s="47">
        <v>0</v>
      </c>
      <c r="Q30" s="47">
        <v>0</v>
      </c>
      <c r="R30" s="47">
        <v>0</v>
      </c>
      <c r="S30" s="47">
        <v>0</v>
      </c>
      <c r="T30" s="47">
        <v>-2359.4363335539383</v>
      </c>
      <c r="U30" s="47">
        <v>0</v>
      </c>
      <c r="V30" s="47">
        <v>0</v>
      </c>
      <c r="W30" s="47">
        <v>0</v>
      </c>
      <c r="X30" s="47">
        <v>0</v>
      </c>
      <c r="Y30" s="47">
        <v>0</v>
      </c>
      <c r="Z30" s="47">
        <v>0</v>
      </c>
      <c r="AA30" s="47">
        <v>0</v>
      </c>
      <c r="AB30" s="170">
        <v>0</v>
      </c>
    </row>
    <row r="31" spans="1:28" ht="12">
      <c r="A31" s="17" t="s">
        <v>40</v>
      </c>
      <c r="B31" s="22" t="s">
        <v>88</v>
      </c>
      <c r="C31" s="25" t="s">
        <v>139</v>
      </c>
      <c r="D31" s="40" t="s">
        <v>140</v>
      </c>
      <c r="E31" s="137">
        <v>0</v>
      </c>
      <c r="F31" s="137">
        <v>983.7794108958578</v>
      </c>
      <c r="G31" s="47">
        <v>-46.90742388588441</v>
      </c>
      <c r="H31" s="47">
        <v>131.133298770505</v>
      </c>
      <c r="I31" s="47">
        <v>2048.6139358383334</v>
      </c>
      <c r="J31" s="47">
        <v>24.749119849368384</v>
      </c>
      <c r="K31" s="47">
        <v>39.885493428055895</v>
      </c>
      <c r="L31" s="47">
        <v>0.6974582979598054</v>
      </c>
      <c r="M31" s="47">
        <v>1201.6632543955202</v>
      </c>
      <c r="N31" s="47">
        <v>94.07801661852409</v>
      </c>
      <c r="O31" s="47">
        <v>222.6597384482825</v>
      </c>
      <c r="P31" s="47">
        <v>0</v>
      </c>
      <c r="Q31" s="47">
        <v>75.46876597863235</v>
      </c>
      <c r="R31" s="47">
        <v>23.261330279201722</v>
      </c>
      <c r="S31" s="47">
        <v>-9.692635524121446</v>
      </c>
      <c r="T31" s="47">
        <v>346.5168750382413</v>
      </c>
      <c r="U31" s="47">
        <v>10.052927285398944</v>
      </c>
      <c r="V31" s="47">
        <v>104.02359511943212</v>
      </c>
      <c r="W31" s="47">
        <v>6.0986089588424655</v>
      </c>
      <c r="X31" s="47">
        <v>9.721257251832924</v>
      </c>
      <c r="Y31" s="47">
        <v>78.03902648680804</v>
      </c>
      <c r="Z31" s="47">
        <v>-54.98617232029828</v>
      </c>
      <c r="AA31" s="47">
        <v>727.5838168735918</v>
      </c>
      <c r="AB31" s="170">
        <v>32.117012006059554</v>
      </c>
    </row>
    <row r="32" spans="1:28" ht="12">
      <c r="A32" s="79" t="s">
        <v>258</v>
      </c>
      <c r="B32" s="22" t="s">
        <v>148</v>
      </c>
      <c r="C32" s="25" t="s">
        <v>115</v>
      </c>
      <c r="D32" s="40" t="s">
        <v>116</v>
      </c>
      <c r="E32" s="137">
        <v>0</v>
      </c>
      <c r="F32" s="137">
        <v>240.09207602151218</v>
      </c>
      <c r="G32" s="47">
        <v>-9.819171578340956</v>
      </c>
      <c r="H32" s="47">
        <v>33.10550956421707</v>
      </c>
      <c r="I32" s="47">
        <v>133.48623064458297</v>
      </c>
      <c r="J32" s="47">
        <v>45.85457409908395</v>
      </c>
      <c r="K32" s="47">
        <v>10.403402541174273</v>
      </c>
      <c r="L32" s="47">
        <v>19.781661875448947</v>
      </c>
      <c r="M32" s="47">
        <v>164.03719291681773</v>
      </c>
      <c r="N32" s="47">
        <v>39.646835531348074</v>
      </c>
      <c r="O32" s="47">
        <v>110.9277528407215</v>
      </c>
      <c r="P32" s="47">
        <v>0.6474449303849328</v>
      </c>
      <c r="Q32" s="47">
        <v>-141.7799688061189</v>
      </c>
      <c r="R32" s="47">
        <v>279.1691648454654</v>
      </c>
      <c r="S32" s="47">
        <v>1.6896130046098108</v>
      </c>
      <c r="T32" s="47">
        <v>-7.668728683540849</v>
      </c>
      <c r="U32" s="47">
        <v>-2.363919917012879</v>
      </c>
      <c r="V32" s="47">
        <v>36.70107781898113</v>
      </c>
      <c r="W32" s="47">
        <v>0</v>
      </c>
      <c r="X32" s="47">
        <v>2.6930692036169432</v>
      </c>
      <c r="Y32" s="47">
        <v>0</v>
      </c>
      <c r="Z32" s="47">
        <v>0</v>
      </c>
      <c r="AA32" s="47">
        <v>-108.66252912647815</v>
      </c>
      <c r="AB32" s="170">
        <v>0</v>
      </c>
    </row>
    <row r="33" spans="1:28" ht="12">
      <c r="A33" s="123" t="s">
        <v>256</v>
      </c>
      <c r="B33" s="17" t="s">
        <v>257</v>
      </c>
      <c r="C33" s="25" t="s">
        <v>139</v>
      </c>
      <c r="D33" s="40" t="s">
        <v>140</v>
      </c>
      <c r="E33" s="137">
        <v>0</v>
      </c>
      <c r="F33" s="13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170">
        <v>0</v>
      </c>
    </row>
    <row r="34" spans="1:28" ht="12">
      <c r="A34" s="76" t="s">
        <v>41</v>
      </c>
      <c r="B34" s="70" t="s">
        <v>218</v>
      </c>
      <c r="C34" s="44" t="s">
        <v>141</v>
      </c>
      <c r="D34" s="168" t="s">
        <v>142</v>
      </c>
      <c r="E34" s="143">
        <v>0</v>
      </c>
      <c r="F34" s="143">
        <v>-4006.368322328708</v>
      </c>
      <c r="G34" s="56">
        <v>-2047.509317332282</v>
      </c>
      <c r="H34" s="56">
        <v>-80.9704397847454</v>
      </c>
      <c r="I34" s="56">
        <v>-12899.345786998543</v>
      </c>
      <c r="J34" s="56">
        <v>-4646.671238258998</v>
      </c>
      <c r="K34" s="56">
        <v>-348.86846157794935</v>
      </c>
      <c r="L34" s="56">
        <v>-2384.118052525395</v>
      </c>
      <c r="M34" s="56">
        <v>-11117.26561681935</v>
      </c>
      <c r="N34" s="56">
        <v>-3293.4435312793903</v>
      </c>
      <c r="O34" s="56">
        <v>-2017.0710739892747</v>
      </c>
      <c r="P34" s="56">
        <v>0</v>
      </c>
      <c r="Q34" s="56">
        <v>-619.87639140702</v>
      </c>
      <c r="R34" s="56">
        <v>109.5622306468847</v>
      </c>
      <c r="S34" s="56">
        <v>363.65019353282514</v>
      </c>
      <c r="T34" s="56">
        <v>-818.6183970614638</v>
      </c>
      <c r="U34" s="56">
        <v>224.6595717758728</v>
      </c>
      <c r="V34" s="56">
        <v>-1393.7266915758628</v>
      </c>
      <c r="W34" s="56">
        <v>682.9138612619931</v>
      </c>
      <c r="X34" s="56">
        <v>-564.8588559616219</v>
      </c>
      <c r="Y34" s="56">
        <v>-474.8117561754318</v>
      </c>
      <c r="Z34" s="56">
        <v>-594.3654767141488</v>
      </c>
      <c r="AA34" s="56">
        <v>-866.1088313788568</v>
      </c>
      <c r="AB34" s="169">
        <v>-401.58255215707413</v>
      </c>
    </row>
    <row r="35" spans="1:28" ht="12">
      <c r="A35" s="77" t="s">
        <v>42</v>
      </c>
      <c r="B35" s="22" t="s">
        <v>144</v>
      </c>
      <c r="C35" s="25" t="s">
        <v>145</v>
      </c>
      <c r="D35" s="40" t="s">
        <v>146</v>
      </c>
      <c r="E35" s="137">
        <v>0</v>
      </c>
      <c r="F35" s="137">
        <v>1649.8194727939554</v>
      </c>
      <c r="G35" s="47">
        <v>9247.938034324558</v>
      </c>
      <c r="H35" s="47">
        <v>568.0437011150643</v>
      </c>
      <c r="I35" s="47">
        <v>9025.118398657069</v>
      </c>
      <c r="J35" s="47">
        <v>-3032.5130672225496</v>
      </c>
      <c r="K35" s="47">
        <v>-3320.0292565498603</v>
      </c>
      <c r="L35" s="47">
        <v>2369.9892462812786</v>
      </c>
      <c r="M35" s="47">
        <v>-20394.374782796483</v>
      </c>
      <c r="N35" s="47">
        <v>-8148.709991739452</v>
      </c>
      <c r="O35" s="47">
        <v>6267.994041611833</v>
      </c>
      <c r="P35" s="47">
        <v>0</v>
      </c>
      <c r="Q35" s="47">
        <v>2578.5698718596295</v>
      </c>
      <c r="R35" s="47">
        <v>89.25173652306057</v>
      </c>
      <c r="S35" s="47">
        <v>3812.8330610999583</v>
      </c>
      <c r="T35" s="47">
        <v>-695.509648720652</v>
      </c>
      <c r="U35" s="47">
        <v>0</v>
      </c>
      <c r="V35" s="47">
        <v>-4677.857918590424</v>
      </c>
      <c r="W35" s="47">
        <v>0</v>
      </c>
      <c r="X35" s="47">
        <v>1123.6340542810321</v>
      </c>
      <c r="Y35" s="47">
        <v>0</v>
      </c>
      <c r="Z35" s="47">
        <v>-6545.0461418169725</v>
      </c>
      <c r="AA35" s="47">
        <v>0</v>
      </c>
      <c r="AB35" s="170">
        <v>0</v>
      </c>
    </row>
    <row r="36" spans="1:28" ht="12">
      <c r="A36" s="77">
        <v>2629</v>
      </c>
      <c r="B36" s="22" t="s">
        <v>216</v>
      </c>
      <c r="C36" s="25" t="s">
        <v>149</v>
      </c>
      <c r="D36" s="40" t="s">
        <v>150</v>
      </c>
      <c r="E36" s="137">
        <v>0</v>
      </c>
      <c r="F36" s="137">
        <v>-26.76646794612509</v>
      </c>
      <c r="G36" s="47">
        <v>-3.6659305211643414</v>
      </c>
      <c r="H36" s="47">
        <v>19.331032940485613</v>
      </c>
      <c r="I36" s="47">
        <v>-76.93269305276158</v>
      </c>
      <c r="J36" s="47">
        <v>-29.061095528265355</v>
      </c>
      <c r="K36" s="47">
        <v>-1.1792768073506679</v>
      </c>
      <c r="L36" s="47">
        <v>-17.500249551172317</v>
      </c>
      <c r="M36" s="47">
        <v>-97.0491173746093</v>
      </c>
      <c r="N36" s="47">
        <v>-18.965507701759407</v>
      </c>
      <c r="O36" s="47">
        <v>-18.98762074385013</v>
      </c>
      <c r="P36" s="47">
        <v>0</v>
      </c>
      <c r="Q36" s="47">
        <v>0</v>
      </c>
      <c r="R36" s="47">
        <v>0</v>
      </c>
      <c r="S36" s="47">
        <v>6.7389582375242725</v>
      </c>
      <c r="T36" s="47">
        <v>0</v>
      </c>
      <c r="U36" s="47">
        <v>0</v>
      </c>
      <c r="V36" s="47">
        <v>-24.039975998986534</v>
      </c>
      <c r="W36" s="47">
        <v>0</v>
      </c>
      <c r="X36" s="47">
        <v>12.121520920078524</v>
      </c>
      <c r="Y36" s="47">
        <v>0</v>
      </c>
      <c r="Z36" s="47">
        <v>0</v>
      </c>
      <c r="AA36" s="47">
        <v>0</v>
      </c>
      <c r="AB36" s="170">
        <v>0</v>
      </c>
    </row>
    <row r="37" spans="1:28" ht="12">
      <c r="A37" s="77">
        <v>2635</v>
      </c>
      <c r="B37" s="22" t="s">
        <v>217</v>
      </c>
      <c r="C37" s="25" t="s">
        <v>149</v>
      </c>
      <c r="D37" s="40" t="s">
        <v>150</v>
      </c>
      <c r="E37" s="137">
        <v>0</v>
      </c>
      <c r="F37" s="137">
        <v>142.47377077617182</v>
      </c>
      <c r="G37" s="47">
        <v>349.2404781547391</v>
      </c>
      <c r="H37" s="47">
        <v>322.04055046801955</v>
      </c>
      <c r="I37" s="47">
        <v>635.5875369183132</v>
      </c>
      <c r="J37" s="47">
        <v>224.1829335777113</v>
      </c>
      <c r="K37" s="47">
        <v>31.786715310533182</v>
      </c>
      <c r="L37" s="47">
        <v>216.38127421431727</v>
      </c>
      <c r="M37" s="47">
        <v>633.1148783750723</v>
      </c>
      <c r="N37" s="47">
        <v>33.818724121186676</v>
      </c>
      <c r="O37" s="47">
        <v>151.2465328981748</v>
      </c>
      <c r="P37" s="47">
        <v>0</v>
      </c>
      <c r="Q37" s="47">
        <v>0</v>
      </c>
      <c r="R37" s="47">
        <v>0</v>
      </c>
      <c r="S37" s="47">
        <v>70.58814606917116</v>
      </c>
      <c r="T37" s="47">
        <v>0</v>
      </c>
      <c r="U37" s="47">
        <v>0</v>
      </c>
      <c r="V37" s="47">
        <v>64.34045623287375</v>
      </c>
      <c r="W37" s="47">
        <v>0</v>
      </c>
      <c r="X37" s="47">
        <v>136.98787058415974</v>
      </c>
      <c r="Y37" s="47">
        <v>0</v>
      </c>
      <c r="Z37" s="47">
        <v>0</v>
      </c>
      <c r="AA37" s="47">
        <v>0</v>
      </c>
      <c r="AB37" s="170">
        <v>0</v>
      </c>
    </row>
    <row r="38" spans="1:28" ht="12">
      <c r="A38" s="78" t="s">
        <v>43</v>
      </c>
      <c r="B38" s="23" t="s">
        <v>89</v>
      </c>
      <c r="C38" s="24" t="s">
        <v>149</v>
      </c>
      <c r="D38" s="134" t="s">
        <v>150</v>
      </c>
      <c r="E38" s="144">
        <v>0</v>
      </c>
      <c r="F38" s="144">
        <v>-3075.5177950703946</v>
      </c>
      <c r="G38" s="57">
        <v>8259.067092772602</v>
      </c>
      <c r="H38" s="57">
        <v>13407.910974087077</v>
      </c>
      <c r="I38" s="57">
        <v>-2887.829700309667</v>
      </c>
      <c r="J38" s="57">
        <v>-1509.6672892625502</v>
      </c>
      <c r="K38" s="57">
        <v>536.0561666641806</v>
      </c>
      <c r="L38" s="57">
        <v>1233.3035680861212</v>
      </c>
      <c r="M38" s="57">
        <v>-8083.202121689683</v>
      </c>
      <c r="N38" s="57">
        <v>-3946.4602544887603</v>
      </c>
      <c r="O38" s="57">
        <v>-860.734897781469</v>
      </c>
      <c r="P38" s="57">
        <v>0</v>
      </c>
      <c r="Q38" s="57">
        <v>0</v>
      </c>
      <c r="R38" s="47">
        <v>0</v>
      </c>
      <c r="S38" s="57">
        <v>3576.911638777525</v>
      </c>
      <c r="T38" s="57">
        <v>0</v>
      </c>
      <c r="U38" s="57">
        <v>0</v>
      </c>
      <c r="V38" s="57">
        <v>-4437.093651401796</v>
      </c>
      <c r="W38" s="57">
        <v>0</v>
      </c>
      <c r="X38" s="57">
        <v>6697.639668222342</v>
      </c>
      <c r="Y38" s="57">
        <v>0</v>
      </c>
      <c r="Z38" s="57">
        <v>0</v>
      </c>
      <c r="AA38" s="57">
        <v>0</v>
      </c>
      <c r="AB38" s="172">
        <v>0</v>
      </c>
    </row>
    <row r="39" spans="1:28" ht="12">
      <c r="A39" s="76" t="s">
        <v>44</v>
      </c>
      <c r="B39" s="70" t="s">
        <v>151</v>
      </c>
      <c r="C39" s="44" t="s">
        <v>91</v>
      </c>
      <c r="D39" s="168" t="s">
        <v>92</v>
      </c>
      <c r="E39" s="143">
        <v>0</v>
      </c>
      <c r="F39" s="143">
        <v>6912.566332047165</v>
      </c>
      <c r="G39" s="56">
        <v>-2968.8643603065866</v>
      </c>
      <c r="H39" s="56">
        <v>648.8848307770968</v>
      </c>
      <c r="I39" s="56">
        <v>-1394.191621848091</v>
      </c>
      <c r="J39" s="56">
        <v>872.5211041972798</v>
      </c>
      <c r="K39" s="56">
        <v>13.758059522242547</v>
      </c>
      <c r="L39" s="56">
        <v>576.5359775186553</v>
      </c>
      <c r="M39" s="56">
        <v>1306.4925500866957</v>
      </c>
      <c r="N39" s="56">
        <v>1872.2840054773333</v>
      </c>
      <c r="O39" s="56">
        <v>5275.87519103552</v>
      </c>
      <c r="P39" s="56">
        <v>30.3754623081918</v>
      </c>
      <c r="Q39" s="56">
        <v>-9959.29382896323</v>
      </c>
      <c r="R39" s="56">
        <v>2185.0489767044382</v>
      </c>
      <c r="S39" s="56">
        <v>-97.87930460621283</v>
      </c>
      <c r="T39" s="56">
        <v>-1635.9930857966247</v>
      </c>
      <c r="U39" s="56">
        <v>-224.86020173631186</v>
      </c>
      <c r="V39" s="56">
        <v>2093.9880964624444</v>
      </c>
      <c r="W39" s="56">
        <v>-492.2009444182331</v>
      </c>
      <c r="X39" s="56">
        <v>-199.59902960468207</v>
      </c>
      <c r="Y39" s="56">
        <v>783.900430330903</v>
      </c>
      <c r="Z39" s="56">
        <v>-561.4269829760015</v>
      </c>
      <c r="AA39" s="56">
        <v>-10766.018469436793</v>
      </c>
      <c r="AB39" s="169">
        <v>-25.71842723322061</v>
      </c>
    </row>
    <row r="40" spans="1:28" ht="12">
      <c r="A40" s="77" t="s">
        <v>45</v>
      </c>
      <c r="B40" s="22" t="s">
        <v>152</v>
      </c>
      <c r="C40" s="25" t="s">
        <v>101</v>
      </c>
      <c r="D40" s="40" t="s">
        <v>102</v>
      </c>
      <c r="E40" s="137">
        <v>0</v>
      </c>
      <c r="F40" s="137">
        <v>-1567.1942415080266</v>
      </c>
      <c r="G40" s="47">
        <v>251.89656360170557</v>
      </c>
      <c r="H40" s="47">
        <v>304.10921290584884</v>
      </c>
      <c r="I40" s="47">
        <v>4091.245651168807</v>
      </c>
      <c r="J40" s="47">
        <v>1873.426991314831</v>
      </c>
      <c r="K40" s="47">
        <v>180.24805028700575</v>
      </c>
      <c r="L40" s="47">
        <v>134.65189276566525</v>
      </c>
      <c r="M40" s="47">
        <v>4680.251978095563</v>
      </c>
      <c r="N40" s="47">
        <v>453.6502622043554</v>
      </c>
      <c r="O40" s="47">
        <v>572.3248296466409</v>
      </c>
      <c r="P40" s="47">
        <v>110.19509856174591</v>
      </c>
      <c r="Q40" s="47">
        <v>0.2738910554466898</v>
      </c>
      <c r="R40" s="47">
        <v>137.29915921265638</v>
      </c>
      <c r="S40" s="47">
        <v>36.77074093756437</v>
      </c>
      <c r="T40" s="47">
        <v>575.101876930341</v>
      </c>
      <c r="U40" s="47">
        <v>61.67055815551521</v>
      </c>
      <c r="V40" s="47">
        <v>-36.47028595946813</v>
      </c>
      <c r="W40" s="47">
        <v>-268.88412376832775</v>
      </c>
      <c r="X40" s="47">
        <v>671.2234248083087</v>
      </c>
      <c r="Y40" s="47">
        <v>31.351858410183013</v>
      </c>
      <c r="Z40" s="47">
        <v>3039.5358853092766</v>
      </c>
      <c r="AA40" s="47">
        <v>281.81656117771854</v>
      </c>
      <c r="AB40" s="170">
        <v>152.6457470122332</v>
      </c>
    </row>
    <row r="41" spans="1:28" ht="12">
      <c r="A41" s="77" t="s">
        <v>46</v>
      </c>
      <c r="B41" s="22" t="s">
        <v>153</v>
      </c>
      <c r="C41" s="25" t="s">
        <v>154</v>
      </c>
      <c r="D41" s="40" t="s">
        <v>155</v>
      </c>
      <c r="E41" s="137">
        <v>0</v>
      </c>
      <c r="F41" s="137">
        <v>7859.68071319419</v>
      </c>
      <c r="G41" s="47">
        <v>-3510.831536243677</v>
      </c>
      <c r="H41" s="47">
        <v>-3323.335288427188</v>
      </c>
      <c r="I41" s="47">
        <v>2717.0433040072676</v>
      </c>
      <c r="J41" s="47">
        <v>34.2083848589391</v>
      </c>
      <c r="K41" s="47">
        <v>-473.6193058332465</v>
      </c>
      <c r="L41" s="47">
        <v>279.84048137926584</v>
      </c>
      <c r="M41" s="47">
        <v>5920.888075712486</v>
      </c>
      <c r="N41" s="47">
        <v>2154.236348616767</v>
      </c>
      <c r="O41" s="47">
        <v>4801.998777379689</v>
      </c>
      <c r="P41" s="47">
        <v>13.825217339867777</v>
      </c>
      <c r="Q41" s="47">
        <v>-3484.5886082598063</v>
      </c>
      <c r="R41" s="47">
        <v>948.4212537397816</v>
      </c>
      <c r="S41" s="47">
        <v>-458.91204788447703</v>
      </c>
      <c r="T41" s="47">
        <v>1954.321052666477</v>
      </c>
      <c r="U41" s="47">
        <v>-28.152787622373125</v>
      </c>
      <c r="V41" s="47">
        <v>1606.8725997206238</v>
      </c>
      <c r="W41" s="47">
        <v>-74.23433128974648</v>
      </c>
      <c r="X41" s="47">
        <v>-1261.0378395015978</v>
      </c>
      <c r="Y41" s="47">
        <v>2287.8651102218155</v>
      </c>
      <c r="Z41" s="47">
        <v>-2557.936538631584</v>
      </c>
      <c r="AA41" s="47">
        <v>-15556.961266938597</v>
      </c>
      <c r="AB41" s="170">
        <v>-204.89535491677998</v>
      </c>
    </row>
    <row r="42" spans="1:28" ht="12">
      <c r="A42" s="77" t="s">
        <v>47</v>
      </c>
      <c r="B42" s="22" t="s">
        <v>156</v>
      </c>
      <c r="C42" s="25" t="s">
        <v>91</v>
      </c>
      <c r="D42" s="40" t="s">
        <v>92</v>
      </c>
      <c r="E42" s="137">
        <v>0</v>
      </c>
      <c r="F42" s="137">
        <v>-86324.2729466862</v>
      </c>
      <c r="G42" s="47">
        <v>-22563.665481682292</v>
      </c>
      <c r="H42" s="47">
        <v>-14858.7022359335</v>
      </c>
      <c r="I42" s="47">
        <v>-98872.48229396768</v>
      </c>
      <c r="J42" s="47">
        <v>-20835.866442029896</v>
      </c>
      <c r="K42" s="47">
        <v>-6516.555918152106</v>
      </c>
      <c r="L42" s="47">
        <v>-7044.467297342974</v>
      </c>
      <c r="M42" s="47">
        <v>-92166.45677244212</v>
      </c>
      <c r="N42" s="47">
        <v>-7155.683302038644</v>
      </c>
      <c r="O42" s="47">
        <v>-19657.37547693836</v>
      </c>
      <c r="P42" s="47">
        <v>-118.79256425038085</v>
      </c>
      <c r="Q42" s="47">
        <v>-6116.937249553121</v>
      </c>
      <c r="R42" s="47">
        <v>-3509.5087793714706</v>
      </c>
      <c r="S42" s="47">
        <v>-2030.8856117680266</v>
      </c>
      <c r="T42" s="47">
        <v>-10990.402241059845</v>
      </c>
      <c r="U42" s="47">
        <v>-673.2600149775158</v>
      </c>
      <c r="V42" s="47">
        <v>-3118.9576814653096</v>
      </c>
      <c r="W42" s="47">
        <v>-4216.0826112758805</v>
      </c>
      <c r="X42" s="47">
        <v>-3660.463615853223</v>
      </c>
      <c r="Y42" s="47">
        <v>-3340.903753564912</v>
      </c>
      <c r="Z42" s="47">
        <v>-19074.29064256744</v>
      </c>
      <c r="AA42" s="47">
        <v>-35123.47897630432</v>
      </c>
      <c r="AB42" s="170">
        <v>-1326.0872963322531</v>
      </c>
    </row>
    <row r="43" spans="1:28" ht="12">
      <c r="A43" s="77" t="s">
        <v>48</v>
      </c>
      <c r="B43" s="22" t="s">
        <v>157</v>
      </c>
      <c r="C43" s="25" t="s">
        <v>91</v>
      </c>
      <c r="D43" s="40" t="s">
        <v>92</v>
      </c>
      <c r="E43" s="137">
        <v>0</v>
      </c>
      <c r="F43" s="137">
        <v>4371.037212602911</v>
      </c>
      <c r="G43" s="47">
        <v>-1993.1847610548066</v>
      </c>
      <c r="H43" s="47">
        <v>397.1850950949374</v>
      </c>
      <c r="I43" s="47">
        <v>-1107.526921858138</v>
      </c>
      <c r="J43" s="47">
        <v>532.4102993895285</v>
      </c>
      <c r="K43" s="47">
        <v>-3.627995832794113</v>
      </c>
      <c r="L43" s="47">
        <v>364.8639683843503</v>
      </c>
      <c r="M43" s="47">
        <v>678.760883342824</v>
      </c>
      <c r="N43" s="47">
        <v>1215.4307383593878</v>
      </c>
      <c r="O43" s="47">
        <v>3425.924370660643</v>
      </c>
      <c r="P43" s="47">
        <v>19.713593858636727</v>
      </c>
      <c r="Q43" s="47">
        <v>-6551.116658715353</v>
      </c>
      <c r="R43" s="47">
        <v>1427.87535286421</v>
      </c>
      <c r="S43" s="47">
        <v>-68.21310394583452</v>
      </c>
      <c r="T43" s="47">
        <v>-1095.540410636113</v>
      </c>
      <c r="U43" s="47">
        <v>-148.95041438926842</v>
      </c>
      <c r="V43" s="47">
        <v>1368.8439806557017</v>
      </c>
      <c r="W43" s="47">
        <v>-331.36885624587194</v>
      </c>
      <c r="X43" s="47">
        <v>-138.16808303904872</v>
      </c>
      <c r="Y43" s="47">
        <v>508.21453848989586</v>
      </c>
      <c r="Z43" s="47">
        <v>-405.6914628398663</v>
      </c>
      <c r="AA43" s="47">
        <v>-7137.167640299915</v>
      </c>
      <c r="AB43" s="170">
        <v>-19.463163842995527</v>
      </c>
    </row>
    <row r="44" spans="1:28" ht="12">
      <c r="A44" s="77" t="s">
        <v>49</v>
      </c>
      <c r="B44" s="22" t="s">
        <v>158</v>
      </c>
      <c r="C44" s="25" t="s">
        <v>91</v>
      </c>
      <c r="D44" s="40" t="s">
        <v>92</v>
      </c>
      <c r="E44" s="137">
        <v>0</v>
      </c>
      <c r="F44" s="137">
        <v>842.2906461460807</v>
      </c>
      <c r="G44" s="47">
        <v>-261.421776072586</v>
      </c>
      <c r="H44" s="47">
        <v>90.4308906508877</v>
      </c>
      <c r="I44" s="47">
        <v>25.74484180790023</v>
      </c>
      <c r="J44" s="47">
        <v>123.03796568478174</v>
      </c>
      <c r="K44" s="47">
        <v>12.35032473791125</v>
      </c>
      <c r="L44" s="47">
        <v>69.98913628775381</v>
      </c>
      <c r="M44" s="47">
        <v>286.80093448399566</v>
      </c>
      <c r="N44" s="47">
        <v>200.83985640205356</v>
      </c>
      <c r="O44" s="47">
        <v>565.0909055477623</v>
      </c>
      <c r="P44" s="47">
        <v>3.262918278546138</v>
      </c>
      <c r="Q44" s="47">
        <v>-994.007499233705</v>
      </c>
      <c r="R44" s="47">
        <v>226.24512304837367</v>
      </c>
      <c r="S44" s="47">
        <v>-6.453570913281396</v>
      </c>
      <c r="T44" s="47">
        <v>-146.48461560254054</v>
      </c>
      <c r="U44" s="47">
        <v>-21.54232858335274</v>
      </c>
      <c r="V44" s="47">
        <v>216.40548318926903</v>
      </c>
      <c r="W44" s="47">
        <v>-42.5408738522292</v>
      </c>
      <c r="X44" s="47">
        <v>-13.969540355653407</v>
      </c>
      <c r="Y44" s="47">
        <v>84.6692362030094</v>
      </c>
      <c r="Z44" s="47">
        <v>-24.525329504045658</v>
      </c>
      <c r="AA44" s="47">
        <v>-1026.5594543193165</v>
      </c>
      <c r="AB44" s="170">
        <v>-0.3625455168113376</v>
      </c>
    </row>
    <row r="45" spans="1:28" ht="12">
      <c r="A45" s="77" t="s">
        <v>50</v>
      </c>
      <c r="B45" s="22" t="s">
        <v>159</v>
      </c>
      <c r="C45" s="25" t="s">
        <v>91</v>
      </c>
      <c r="D45" s="40" t="s">
        <v>92</v>
      </c>
      <c r="E45" s="137">
        <v>0</v>
      </c>
      <c r="F45" s="137">
        <v>11328.671509619453</v>
      </c>
      <c r="G45" s="47">
        <v>-4676.822229832265</v>
      </c>
      <c r="H45" s="47">
        <v>1084.80118412117</v>
      </c>
      <c r="I45" s="47">
        <v>-1916.9361519705271</v>
      </c>
      <c r="J45" s="47">
        <v>1461.3837669225177</v>
      </c>
      <c r="K45" s="47">
        <v>42.62313567956153</v>
      </c>
      <c r="L45" s="47">
        <v>944.3655276195495</v>
      </c>
      <c r="M45" s="47">
        <v>2381.1512915494386</v>
      </c>
      <c r="N45" s="47">
        <v>3017.056242701183</v>
      </c>
      <c r="O45" s="47">
        <v>8500.105520789395</v>
      </c>
      <c r="P45" s="47">
        <v>48.95650263271568</v>
      </c>
      <c r="Q45" s="47">
        <v>-15908.920266371031</v>
      </c>
      <c r="R45" s="47">
        <v>3505.7360484859946</v>
      </c>
      <c r="S45" s="47">
        <v>-150.1160487546731</v>
      </c>
      <c r="T45" s="47">
        <v>-2581.7303309605195</v>
      </c>
      <c r="U45" s="47">
        <v>-357.4971275192265</v>
      </c>
      <c r="V45" s="47">
        <v>3358.8631781718504</v>
      </c>
      <c r="W45" s="47">
        <v>-773.8552680269204</v>
      </c>
      <c r="X45" s="47">
        <v>-307.64402392472766</v>
      </c>
      <c r="Y45" s="47">
        <v>1264.292711903283</v>
      </c>
      <c r="Z45" s="47">
        <v>-837.5575115088141</v>
      </c>
      <c r="AA45" s="47">
        <v>-17107.364477997267</v>
      </c>
      <c r="AB45" s="170">
        <v>-36.936515856423284</v>
      </c>
    </row>
    <row r="46" spans="1:28" ht="12">
      <c r="A46" s="77" t="s">
        <v>51</v>
      </c>
      <c r="B46" s="22" t="s">
        <v>160</v>
      </c>
      <c r="C46" s="25" t="s">
        <v>93</v>
      </c>
      <c r="D46" s="40" t="s">
        <v>94</v>
      </c>
      <c r="E46" s="137">
        <v>0</v>
      </c>
      <c r="F46" s="137">
        <v>1203.5344974138134</v>
      </c>
      <c r="G46" s="47">
        <v>334.59759057885276</v>
      </c>
      <c r="H46" s="47">
        <v>204.9396376101431</v>
      </c>
      <c r="I46" s="47">
        <v>172.26469773337158</v>
      </c>
      <c r="J46" s="47">
        <v>115.58992016341927</v>
      </c>
      <c r="K46" s="47">
        <v>79.45302523403143</v>
      </c>
      <c r="L46" s="47">
        <v>81.98699089608908</v>
      </c>
      <c r="M46" s="47">
        <v>1360.008345735514</v>
      </c>
      <c r="N46" s="47">
        <v>-172.89561838733061</v>
      </c>
      <c r="O46" s="47">
        <v>322.59774008148815</v>
      </c>
      <c r="P46" s="47">
        <v>2.432436056443919</v>
      </c>
      <c r="Q46" s="47">
        <v>-32.8838257535225</v>
      </c>
      <c r="R46" s="47">
        <v>21.19503013368876</v>
      </c>
      <c r="S46" s="47">
        <v>93.38100087651912</v>
      </c>
      <c r="T46" s="47">
        <v>-62.1979318497863</v>
      </c>
      <c r="U46" s="47">
        <v>26.835546891516003</v>
      </c>
      <c r="V46" s="47">
        <v>197.36119824689092</v>
      </c>
      <c r="W46" s="47">
        <v>138.58888860209981</v>
      </c>
      <c r="X46" s="47">
        <v>-94.11564900937367</v>
      </c>
      <c r="Y46" s="47">
        <v>-37.8167058768326</v>
      </c>
      <c r="Z46" s="47">
        <v>-88.57425638481436</v>
      </c>
      <c r="AA46" s="47">
        <v>-39.5508257793058</v>
      </c>
      <c r="AB46" s="170">
        <v>-24.015742039914585</v>
      </c>
    </row>
    <row r="47" spans="1:28" ht="12.75">
      <c r="A47" s="77" t="s">
        <v>52</v>
      </c>
      <c r="B47" s="22" t="s">
        <v>161</v>
      </c>
      <c r="C47" s="25" t="s">
        <v>101</v>
      </c>
      <c r="D47" s="40" t="s">
        <v>102</v>
      </c>
      <c r="E47" s="137">
        <v>0</v>
      </c>
      <c r="F47" s="137">
        <v>-114345.23674674425</v>
      </c>
      <c r="G47" s="47">
        <v>1365.6698464308865</v>
      </c>
      <c r="H47" s="47">
        <v>1648.7433419063454</v>
      </c>
      <c r="I47" s="47">
        <v>34292.92390763201</v>
      </c>
      <c r="J47" s="47">
        <v>10212.730921214446</v>
      </c>
      <c r="K47" s="47">
        <v>977.2238399574417</v>
      </c>
      <c r="L47" s="47">
        <v>-347.1348787195748</v>
      </c>
      <c r="M47" s="47">
        <v>45417.31733709015</v>
      </c>
      <c r="N47" s="47">
        <v>2459.4876367494</v>
      </c>
      <c r="O47" s="47">
        <v>3102.887752959039</v>
      </c>
      <c r="P47" s="47">
        <v>1714.479814396589</v>
      </c>
      <c r="Q47" s="47">
        <v>1.4849140864904484</v>
      </c>
      <c r="R47" s="47">
        <v>744.3742740910966</v>
      </c>
      <c r="S47" s="47">
        <v>199.35441520654422</v>
      </c>
      <c r="T47" s="47">
        <v>3117.943654013099</v>
      </c>
      <c r="U47" s="47">
        <v>334.35002241126494</v>
      </c>
      <c r="V47" s="47">
        <v>-2671.1968032683653</v>
      </c>
      <c r="W47" s="47">
        <v>-9356.919099247214</v>
      </c>
      <c r="X47" s="47">
        <v>19293.751216461955</v>
      </c>
      <c r="Y47" s="47">
        <v>169.9756719510624</v>
      </c>
      <c r="Z47" s="47">
        <v>27769.19589942973</v>
      </c>
      <c r="AA47" s="47">
        <v>1527.8826130945235</v>
      </c>
      <c r="AB47" s="170">
        <v>1226.5235561899608</v>
      </c>
    </row>
    <row r="48" spans="1:28" ht="12.75">
      <c r="A48" s="174" t="s">
        <v>204</v>
      </c>
      <c r="B48" s="23" t="s">
        <v>162</v>
      </c>
      <c r="C48" s="24" t="s">
        <v>163</v>
      </c>
      <c r="D48" s="134" t="s">
        <v>164</v>
      </c>
      <c r="E48" s="144">
        <v>0</v>
      </c>
      <c r="F48" s="144">
        <v>0</v>
      </c>
      <c r="G48" s="57">
        <v>0</v>
      </c>
      <c r="H48" s="57">
        <v>0</v>
      </c>
      <c r="I48" s="57">
        <v>0</v>
      </c>
      <c r="J48" s="57">
        <v>0</v>
      </c>
      <c r="K48" s="57">
        <v>0</v>
      </c>
      <c r="L48" s="57">
        <v>0</v>
      </c>
      <c r="M48" s="57">
        <v>0</v>
      </c>
      <c r="N48" s="57">
        <v>0</v>
      </c>
      <c r="O48" s="57">
        <v>0</v>
      </c>
      <c r="P48" s="57">
        <v>0</v>
      </c>
      <c r="Q48" s="57">
        <v>0</v>
      </c>
      <c r="R48" s="47">
        <v>0</v>
      </c>
      <c r="S48" s="57">
        <v>0</v>
      </c>
      <c r="T48" s="57">
        <v>0</v>
      </c>
      <c r="U48" s="57">
        <v>0</v>
      </c>
      <c r="V48" s="57">
        <v>0</v>
      </c>
      <c r="W48" s="57">
        <v>0</v>
      </c>
      <c r="X48" s="57">
        <v>0</v>
      </c>
      <c r="Y48" s="57">
        <v>0</v>
      </c>
      <c r="Z48" s="57">
        <v>0</v>
      </c>
      <c r="AA48" s="57">
        <v>0</v>
      </c>
      <c r="AB48" s="172">
        <v>0</v>
      </c>
    </row>
    <row r="49" spans="1:28" ht="12.75">
      <c r="A49" s="77" t="s">
        <v>53</v>
      </c>
      <c r="B49" s="69" t="s">
        <v>165</v>
      </c>
      <c r="C49" s="25" t="s">
        <v>120</v>
      </c>
      <c r="D49" s="40" t="s">
        <v>121</v>
      </c>
      <c r="E49" s="137">
        <v>0</v>
      </c>
      <c r="F49" s="137">
        <v>-11246.315169515794</v>
      </c>
      <c r="G49" s="47">
        <v>-16911.608574786776</v>
      </c>
      <c r="H49" s="47">
        <v>-2879.3687093829685</v>
      </c>
      <c r="I49" s="47">
        <v>-26210.996693106077</v>
      </c>
      <c r="J49" s="47">
        <v>-12949.911389454493</v>
      </c>
      <c r="K49" s="47">
        <v>-2939.4676427857285</v>
      </c>
      <c r="L49" s="47">
        <v>-2112.427440904281</v>
      </c>
      <c r="M49" s="47">
        <v>-59104.681064879114</v>
      </c>
      <c r="N49" s="47">
        <v>-3354.4421839194074</v>
      </c>
      <c r="O49" s="47">
        <v>-1771.9199905367695</v>
      </c>
      <c r="P49" s="47">
        <v>0</v>
      </c>
      <c r="Q49" s="47">
        <v>-257.72156775219173</v>
      </c>
      <c r="R49" s="56">
        <v>0</v>
      </c>
      <c r="S49" s="47">
        <v>-144.837422043654</v>
      </c>
      <c r="T49" s="47">
        <v>0</v>
      </c>
      <c r="U49" s="47">
        <v>0</v>
      </c>
      <c r="V49" s="47">
        <v>-1451.7375712203566</v>
      </c>
      <c r="W49" s="47">
        <v>0</v>
      </c>
      <c r="X49" s="47">
        <v>-322.9048532219176</v>
      </c>
      <c r="Y49" s="47">
        <v>0</v>
      </c>
      <c r="Z49" s="47">
        <v>0</v>
      </c>
      <c r="AA49" s="47">
        <v>0</v>
      </c>
      <c r="AB49" s="170">
        <v>0</v>
      </c>
    </row>
    <row r="50" spans="1:28" ht="12.75">
      <c r="A50" s="77" t="s">
        <v>54</v>
      </c>
      <c r="B50" s="22" t="s">
        <v>166</v>
      </c>
      <c r="C50" s="25" t="s">
        <v>120</v>
      </c>
      <c r="D50" s="40" t="s">
        <v>121</v>
      </c>
      <c r="E50" s="137">
        <v>0</v>
      </c>
      <c r="F50" s="137">
        <v>-1495.500642545885</v>
      </c>
      <c r="G50" s="47">
        <v>-2143.531045712676</v>
      </c>
      <c r="H50" s="47">
        <v>3536.2698809918147</v>
      </c>
      <c r="I50" s="47">
        <v>-599.8973541854066</v>
      </c>
      <c r="J50" s="47">
        <v>-4547.233726551785</v>
      </c>
      <c r="K50" s="47">
        <v>-1161.7369137705755</v>
      </c>
      <c r="L50" s="47">
        <v>430.9095914092795</v>
      </c>
      <c r="M50" s="47">
        <v>-2698.5115845606197</v>
      </c>
      <c r="N50" s="47">
        <v>2423.865871697082</v>
      </c>
      <c r="O50" s="47">
        <v>47.51083606172688</v>
      </c>
      <c r="P50" s="47">
        <v>0</v>
      </c>
      <c r="Q50" s="47">
        <v>770.3997204940151</v>
      </c>
      <c r="R50" s="47">
        <v>0</v>
      </c>
      <c r="S50" s="47">
        <v>608.0400844757633</v>
      </c>
      <c r="T50" s="47">
        <v>0</v>
      </c>
      <c r="U50" s="47">
        <v>0</v>
      </c>
      <c r="V50" s="47">
        <v>-579.2483609121173</v>
      </c>
      <c r="W50" s="47">
        <v>0</v>
      </c>
      <c r="X50" s="47">
        <v>1144.0798965277554</v>
      </c>
      <c r="Y50" s="47">
        <v>0</v>
      </c>
      <c r="Z50" s="47">
        <v>0</v>
      </c>
      <c r="AA50" s="47">
        <v>0</v>
      </c>
      <c r="AB50" s="170">
        <v>0</v>
      </c>
    </row>
    <row r="51" spans="1:28" ht="12.75">
      <c r="A51" s="77" t="s">
        <v>55</v>
      </c>
      <c r="B51" s="22" t="s">
        <v>167</v>
      </c>
      <c r="C51" s="25" t="s">
        <v>120</v>
      </c>
      <c r="D51" s="40" t="s">
        <v>121</v>
      </c>
      <c r="E51" s="137">
        <v>0</v>
      </c>
      <c r="F51" s="137">
        <v>-1056.0682430251763</v>
      </c>
      <c r="G51" s="47">
        <v>-1509.7196659862384</v>
      </c>
      <c r="H51" s="47">
        <v>2644.693440664152</v>
      </c>
      <c r="I51" s="47">
        <v>-315.0199053945835</v>
      </c>
      <c r="J51" s="47">
        <v>-3317.425071163496</v>
      </c>
      <c r="K51" s="47">
        <v>-849.3896311343415</v>
      </c>
      <c r="L51" s="47">
        <v>331.0837225940995</v>
      </c>
      <c r="M51" s="47">
        <v>-1711.3409918531543</v>
      </c>
      <c r="N51" s="47">
        <v>1819.6635368989082</v>
      </c>
      <c r="O51" s="47">
        <v>44.20698463478402</v>
      </c>
      <c r="P51" s="47">
        <v>0</v>
      </c>
      <c r="Q51" s="47">
        <v>574.3142451437543</v>
      </c>
      <c r="R51" s="47">
        <v>0</v>
      </c>
      <c r="S51" s="47">
        <v>452.98594755708655</v>
      </c>
      <c r="T51" s="47">
        <v>0</v>
      </c>
      <c r="U51" s="47">
        <v>0</v>
      </c>
      <c r="V51" s="47">
        <v>-423.5798561925076</v>
      </c>
      <c r="W51" s="47">
        <v>0</v>
      </c>
      <c r="X51" s="47">
        <v>852.5843085809802</v>
      </c>
      <c r="Y51" s="47">
        <v>0</v>
      </c>
      <c r="Z51" s="47">
        <v>0</v>
      </c>
      <c r="AA51" s="47">
        <v>0</v>
      </c>
      <c r="AB51" s="170">
        <v>0</v>
      </c>
    </row>
    <row r="52" spans="1:28" ht="12.75">
      <c r="A52" s="77" t="s">
        <v>56</v>
      </c>
      <c r="B52" s="22" t="s">
        <v>168</v>
      </c>
      <c r="C52" s="25" t="s">
        <v>120</v>
      </c>
      <c r="D52" s="40" t="s">
        <v>121</v>
      </c>
      <c r="E52" s="137">
        <v>0</v>
      </c>
      <c r="F52" s="137">
        <v>-0.06438211399662386</v>
      </c>
      <c r="G52" s="47">
        <v>-0.09091028991106853</v>
      </c>
      <c r="H52" s="47">
        <v>0.20321291401856945</v>
      </c>
      <c r="I52" s="47">
        <v>0.01170516278609135</v>
      </c>
      <c r="J52" s="47">
        <v>-0.23250678608228448</v>
      </c>
      <c r="K52" s="47">
        <v>-0.06003954188869298</v>
      </c>
      <c r="L52" s="47">
        <v>0.027809102303595123</v>
      </c>
      <c r="M52" s="47">
        <v>-0.0490451741892457</v>
      </c>
      <c r="N52" s="47">
        <v>0.14167649779474223</v>
      </c>
      <c r="O52" s="47">
        <v>0.005727969195194027</v>
      </c>
      <c r="P52" s="47">
        <v>0</v>
      </c>
      <c r="Q52" s="47">
        <v>0.04363208187649992</v>
      </c>
      <c r="R52" s="47">
        <v>0</v>
      </c>
      <c r="S52" s="47">
        <v>0.03433543913413478</v>
      </c>
      <c r="T52" s="47">
        <v>0</v>
      </c>
      <c r="U52" s="47">
        <v>0</v>
      </c>
      <c r="V52" s="47">
        <v>-0.02996007883918894</v>
      </c>
      <c r="W52" s="47">
        <v>0</v>
      </c>
      <c r="X52" s="47">
        <v>0.06469222889108261</v>
      </c>
      <c r="Y52" s="47">
        <v>0</v>
      </c>
      <c r="Z52" s="47">
        <v>0</v>
      </c>
      <c r="AA52" s="47">
        <v>0</v>
      </c>
      <c r="AB52" s="170">
        <v>0</v>
      </c>
    </row>
    <row r="53" spans="1:28" ht="12.75">
      <c r="A53" s="77" t="s">
        <v>57</v>
      </c>
      <c r="B53" s="22" t="s">
        <v>169</v>
      </c>
      <c r="C53" s="25" t="s">
        <v>120</v>
      </c>
      <c r="D53" s="40" t="s">
        <v>121</v>
      </c>
      <c r="E53" s="137">
        <v>0</v>
      </c>
      <c r="F53" s="137">
        <v>0.6870352348441884</v>
      </c>
      <c r="G53" s="47">
        <v>10.031635940444176</v>
      </c>
      <c r="H53" s="47">
        <v>335.01813608214115</v>
      </c>
      <c r="I53" s="47">
        <v>248.13563226671613</v>
      </c>
      <c r="J53" s="47">
        <v>-240.58572018270934</v>
      </c>
      <c r="K53" s="47">
        <v>-65.68020570253634</v>
      </c>
      <c r="L53" s="47">
        <v>60.94446044152551</v>
      </c>
      <c r="M53" s="47">
        <v>444.5565047450218</v>
      </c>
      <c r="N53" s="47">
        <v>245.40381011092813</v>
      </c>
      <c r="O53" s="47">
        <v>24.298553116270114</v>
      </c>
      <c r="P53" s="47">
        <v>0</v>
      </c>
      <c r="Q53" s="47">
        <v>68.76460465543505</v>
      </c>
      <c r="R53" s="47">
        <v>0</v>
      </c>
      <c r="S53" s="47">
        <v>53.60364912768716</v>
      </c>
      <c r="T53" s="47">
        <v>0</v>
      </c>
      <c r="U53" s="47">
        <v>0</v>
      </c>
      <c r="V53" s="47">
        <v>-32.907244418162804</v>
      </c>
      <c r="W53" s="47">
        <v>0</v>
      </c>
      <c r="X53" s="47">
        <v>101.43535486897292</v>
      </c>
      <c r="Y53" s="47">
        <v>0</v>
      </c>
      <c r="Z53" s="47">
        <v>0</v>
      </c>
      <c r="AA53" s="47">
        <v>0</v>
      </c>
      <c r="AB53" s="170">
        <v>0</v>
      </c>
    </row>
    <row r="54" spans="1:28" ht="12.75">
      <c r="A54" s="77" t="s">
        <v>58</v>
      </c>
      <c r="B54" s="22" t="s">
        <v>170</v>
      </c>
      <c r="C54" s="25" t="s">
        <v>120</v>
      </c>
      <c r="D54" s="40" t="s">
        <v>121</v>
      </c>
      <c r="E54" s="137">
        <v>0</v>
      </c>
      <c r="F54" s="137">
        <v>-3885.1417538235255</v>
      </c>
      <c r="G54" s="47">
        <v>-5704.945292194985</v>
      </c>
      <c r="H54" s="47">
        <v>4115.222605578965</v>
      </c>
      <c r="I54" s="47">
        <v>-5292.539480270585</v>
      </c>
      <c r="J54" s="47">
        <v>-8157.243740209116</v>
      </c>
      <c r="K54" s="47">
        <v>-2020.5320618431688</v>
      </c>
      <c r="L54" s="47">
        <v>198.32847524387398</v>
      </c>
      <c r="M54" s="47">
        <v>-13689.107625425444</v>
      </c>
      <c r="N54" s="47">
        <v>2583.083974894289</v>
      </c>
      <c r="O54" s="47">
        <v>-242.96485976054464</v>
      </c>
      <c r="P54" s="47">
        <v>0</v>
      </c>
      <c r="Q54" s="47">
        <v>960.1234322096498</v>
      </c>
      <c r="R54" s="47">
        <v>0</v>
      </c>
      <c r="S54" s="47">
        <v>767.8587409449356</v>
      </c>
      <c r="T54" s="47">
        <v>0</v>
      </c>
      <c r="U54" s="47">
        <v>0</v>
      </c>
      <c r="V54" s="47">
        <v>-1005.0569126377304</v>
      </c>
      <c r="W54" s="47">
        <v>0</v>
      </c>
      <c r="X54" s="47">
        <v>1436.1230013032164</v>
      </c>
      <c r="Y54" s="47">
        <v>0</v>
      </c>
      <c r="Z54" s="47">
        <v>0</v>
      </c>
      <c r="AA54" s="47">
        <v>0</v>
      </c>
      <c r="AB54" s="170">
        <v>0</v>
      </c>
    </row>
    <row r="55" spans="1:28" ht="12.75">
      <c r="A55" s="77" t="s">
        <v>59</v>
      </c>
      <c r="B55" s="22" t="s">
        <v>171</v>
      </c>
      <c r="C55" s="25" t="s">
        <v>120</v>
      </c>
      <c r="D55" s="40" t="s">
        <v>121</v>
      </c>
      <c r="E55" s="137">
        <v>0</v>
      </c>
      <c r="F55" s="137">
        <v>-1852.3253619838106</v>
      </c>
      <c r="G55" s="47">
        <v>-2765.8941078024436</v>
      </c>
      <c r="H55" s="47">
        <v>252.62720151795293</v>
      </c>
      <c r="I55" s="47">
        <v>-3781.908907474455</v>
      </c>
      <c r="J55" s="47">
        <v>-2656.89596812291</v>
      </c>
      <c r="K55" s="47">
        <v>-627.1133671428006</v>
      </c>
      <c r="L55" s="47">
        <v>-215.90975359101412</v>
      </c>
      <c r="M55" s="47">
        <v>-8777.638857993414</v>
      </c>
      <c r="N55" s="47">
        <v>-20.21715946084987</v>
      </c>
      <c r="O55" s="47">
        <v>-239.33204336126528</v>
      </c>
      <c r="P55" s="47">
        <v>0</v>
      </c>
      <c r="Q55" s="47">
        <v>106.79163551615488</v>
      </c>
      <c r="R55" s="47">
        <v>0</v>
      </c>
      <c r="S55" s="47">
        <v>92.48787092140583</v>
      </c>
      <c r="T55" s="47">
        <v>0</v>
      </c>
      <c r="U55" s="47">
        <v>0</v>
      </c>
      <c r="V55" s="47">
        <v>-310.7359735911032</v>
      </c>
      <c r="W55" s="47">
        <v>0</v>
      </c>
      <c r="X55" s="47">
        <v>166.9684769796204</v>
      </c>
      <c r="Y55" s="47">
        <v>0</v>
      </c>
      <c r="Z55" s="47">
        <v>0</v>
      </c>
      <c r="AA55" s="47">
        <v>0</v>
      </c>
      <c r="AB55" s="170">
        <v>0</v>
      </c>
    </row>
    <row r="56" spans="1:28" ht="12.75">
      <c r="A56" s="77" t="s">
        <v>60</v>
      </c>
      <c r="B56" s="22" t="s">
        <v>172</v>
      </c>
      <c r="C56" s="25" t="s">
        <v>93</v>
      </c>
      <c r="D56" s="40" t="s">
        <v>94</v>
      </c>
      <c r="E56" s="137">
        <v>0</v>
      </c>
      <c r="F56" s="137">
        <v>94.14922891016613</v>
      </c>
      <c r="G56" s="47">
        <v>197.83820953138456</v>
      </c>
      <c r="H56" s="47">
        <v>61.22308194283232</v>
      </c>
      <c r="I56" s="47">
        <v>-811.8722942996246</v>
      </c>
      <c r="J56" s="47">
        <v>-297.70557968081266</v>
      </c>
      <c r="K56" s="47">
        <v>-20.877176257297833</v>
      </c>
      <c r="L56" s="47">
        <v>20.017463895780566</v>
      </c>
      <c r="M56" s="47">
        <v>464.8943551630655</v>
      </c>
      <c r="N56" s="47">
        <v>-404.7746818470482</v>
      </c>
      <c r="O56" s="47">
        <v>71.73304652839761</v>
      </c>
      <c r="P56" s="47">
        <v>-2.4360019448446906</v>
      </c>
      <c r="Q56" s="47">
        <v>-121.62442339516792</v>
      </c>
      <c r="R56" s="47">
        <v>-13.400458159013738</v>
      </c>
      <c r="S56" s="47">
        <v>106.42729235538332</v>
      </c>
      <c r="T56" s="47">
        <v>-236.65046322088483</v>
      </c>
      <c r="U56" s="47">
        <v>32.20872011580562</v>
      </c>
      <c r="V56" s="47">
        <v>231.58601259802163</v>
      </c>
      <c r="W56" s="47">
        <v>136.16192245944785</v>
      </c>
      <c r="X56" s="47">
        <v>-210.94647018565684</v>
      </c>
      <c r="Y56" s="47">
        <v>-90.468406604258</v>
      </c>
      <c r="Z56" s="47">
        <v>-511.9140224765624</v>
      </c>
      <c r="AA56" s="47">
        <v>-311.7625797492519</v>
      </c>
      <c r="AB56" s="170">
        <v>-83.16036527644962</v>
      </c>
    </row>
    <row r="57" spans="1:28" ht="12.75">
      <c r="A57" s="80" t="s">
        <v>205</v>
      </c>
      <c r="B57" s="22" t="s">
        <v>173</v>
      </c>
      <c r="C57" s="25" t="s">
        <v>120</v>
      </c>
      <c r="D57" s="40" t="s">
        <v>121</v>
      </c>
      <c r="E57" s="137">
        <v>0</v>
      </c>
      <c r="F57" s="137">
        <v>-1314.5775883458846</v>
      </c>
      <c r="G57" s="47">
        <v>-1940.118088087278</v>
      </c>
      <c r="H57" s="47">
        <v>1028.0853383973845</v>
      </c>
      <c r="I57" s="47">
        <v>-2059.039607326602</v>
      </c>
      <c r="J57" s="47">
        <v>-2497.4445621124833</v>
      </c>
      <c r="K57" s="47">
        <v>-612.0056136377143</v>
      </c>
      <c r="L57" s="47">
        <v>0.9331101362440677</v>
      </c>
      <c r="M57" s="47">
        <v>-5111.64403353841</v>
      </c>
      <c r="N57" s="47">
        <v>607.2116032086669</v>
      </c>
      <c r="O57" s="47">
        <v>-108.53117247709815</v>
      </c>
      <c r="P57" s="47">
        <v>0</v>
      </c>
      <c r="Q57" s="47">
        <v>250.06185312662774</v>
      </c>
      <c r="R57" s="57">
        <v>0</v>
      </c>
      <c r="S57" s="47">
        <v>201.49628212529433</v>
      </c>
      <c r="T57" s="47">
        <v>0</v>
      </c>
      <c r="U57" s="47">
        <v>0</v>
      </c>
      <c r="V57" s="47">
        <v>-304.1683875628587</v>
      </c>
      <c r="W57" s="47">
        <v>0</v>
      </c>
      <c r="X57" s="47">
        <v>375.57642086837814</v>
      </c>
      <c r="Y57" s="47">
        <v>0</v>
      </c>
      <c r="Z57" s="47">
        <v>0</v>
      </c>
      <c r="AA57" s="47">
        <v>0</v>
      </c>
      <c r="AB57" s="170">
        <v>0</v>
      </c>
    </row>
    <row r="58" spans="1:28" ht="12.75">
      <c r="A58" s="173" t="s">
        <v>260</v>
      </c>
      <c r="B58" s="43" t="s">
        <v>263</v>
      </c>
      <c r="C58" s="44" t="s">
        <v>104</v>
      </c>
      <c r="D58" s="168" t="s">
        <v>105</v>
      </c>
      <c r="E58" s="143">
        <v>0</v>
      </c>
      <c r="F58" s="143">
        <v>5970.390051850874</v>
      </c>
      <c r="G58" s="56">
        <v>7372.1601303359785</v>
      </c>
      <c r="H58" s="56">
        <v>1200.5620799449935</v>
      </c>
      <c r="I58" s="56">
        <v>-7651.016952010046</v>
      </c>
      <c r="J58" s="56">
        <v>-671.8032897290977</v>
      </c>
      <c r="K58" s="56">
        <v>0</v>
      </c>
      <c r="L58" s="56">
        <v>0</v>
      </c>
      <c r="M58" s="56">
        <v>12095.265154341876</v>
      </c>
      <c r="N58" s="56">
        <v>6474.336468348603</v>
      </c>
      <c r="O58" s="56">
        <v>0</v>
      </c>
      <c r="P58" s="56">
        <v>0</v>
      </c>
      <c r="Q58" s="56">
        <v>-611.2145406274558</v>
      </c>
      <c r="R58" s="56">
        <v>0</v>
      </c>
      <c r="S58" s="56">
        <v>0</v>
      </c>
      <c r="T58" s="56">
        <v>0</v>
      </c>
      <c r="U58" s="56">
        <v>0</v>
      </c>
      <c r="V58" s="56">
        <v>0</v>
      </c>
      <c r="W58" s="56">
        <v>0</v>
      </c>
      <c r="X58" s="56">
        <v>0</v>
      </c>
      <c r="Y58" s="56">
        <v>0</v>
      </c>
      <c r="Z58" s="56">
        <v>0</v>
      </c>
      <c r="AA58" s="56">
        <v>0</v>
      </c>
      <c r="AB58" s="169">
        <v>0</v>
      </c>
    </row>
    <row r="59" spans="1:28" ht="12.75">
      <c r="A59" s="79" t="s">
        <v>261</v>
      </c>
      <c r="B59" s="22" t="s">
        <v>264</v>
      </c>
      <c r="C59" s="25" t="s">
        <v>106</v>
      </c>
      <c r="D59" s="40" t="s">
        <v>107</v>
      </c>
      <c r="E59" s="137">
        <v>0</v>
      </c>
      <c r="F59" s="137">
        <v>1819.1381597819127</v>
      </c>
      <c r="G59" s="47">
        <v>295.9307603975176</v>
      </c>
      <c r="H59" s="47">
        <v>2326.1512960741748</v>
      </c>
      <c r="I59" s="47">
        <v>5945.659808024589</v>
      </c>
      <c r="J59" s="47">
        <v>-2495.3530266401795</v>
      </c>
      <c r="K59" s="47">
        <v>-762.6269565555449</v>
      </c>
      <c r="L59" s="47">
        <v>0</v>
      </c>
      <c r="M59" s="47">
        <v>16317.330636535888</v>
      </c>
      <c r="N59" s="47">
        <v>5041.689779867884</v>
      </c>
      <c r="O59" s="47">
        <v>0</v>
      </c>
      <c r="P59" s="47">
        <v>0</v>
      </c>
      <c r="Q59" s="47">
        <v>1178.306081683243</v>
      </c>
      <c r="R59" s="47">
        <v>0</v>
      </c>
      <c r="S59" s="47">
        <v>0</v>
      </c>
      <c r="T59" s="47">
        <v>0</v>
      </c>
      <c r="U59" s="47">
        <v>0</v>
      </c>
      <c r="V59" s="47">
        <v>0</v>
      </c>
      <c r="W59" s="47">
        <v>0</v>
      </c>
      <c r="X59" s="47">
        <v>0</v>
      </c>
      <c r="Y59" s="47">
        <v>0</v>
      </c>
      <c r="Z59" s="47">
        <v>0</v>
      </c>
      <c r="AA59" s="47">
        <v>0</v>
      </c>
      <c r="AB59" s="170">
        <v>0</v>
      </c>
    </row>
    <row r="60" spans="1:28" ht="12.75">
      <c r="A60" s="79" t="s">
        <v>262</v>
      </c>
      <c r="B60" s="22" t="s">
        <v>265</v>
      </c>
      <c r="C60" s="25" t="s">
        <v>108</v>
      </c>
      <c r="D60" s="40" t="s">
        <v>109</v>
      </c>
      <c r="E60" s="137">
        <v>0</v>
      </c>
      <c r="F60" s="137">
        <v>766.7441840777501</v>
      </c>
      <c r="G60" s="47">
        <v>-115.55381082144231</v>
      </c>
      <c r="H60" s="47">
        <v>763.3636858276968</v>
      </c>
      <c r="I60" s="47">
        <v>884.4128396460874</v>
      </c>
      <c r="J60" s="47">
        <v>649.4971672254615</v>
      </c>
      <c r="K60" s="47">
        <v>129.2827301951611</v>
      </c>
      <c r="L60" s="47">
        <v>332.8145721625633</v>
      </c>
      <c r="M60" s="47">
        <v>1700.9322491033818</v>
      </c>
      <c r="N60" s="47">
        <v>724.3001517661287</v>
      </c>
      <c r="O60" s="47">
        <v>325.30044707614616</v>
      </c>
      <c r="P60" s="47">
        <v>-8.550905176913602</v>
      </c>
      <c r="Q60" s="47">
        <v>97.76794023433285</v>
      </c>
      <c r="R60" s="47">
        <v>0</v>
      </c>
      <c r="S60" s="47">
        <v>225.40740184414778</v>
      </c>
      <c r="T60" s="47">
        <v>0</v>
      </c>
      <c r="U60" s="47">
        <v>-20.994174878291982</v>
      </c>
      <c r="V60" s="47">
        <v>137.0140579397107</v>
      </c>
      <c r="W60" s="47">
        <v>0</v>
      </c>
      <c r="X60" s="47">
        <v>231.45938850239781</v>
      </c>
      <c r="Y60" s="47">
        <v>0</v>
      </c>
      <c r="Z60" s="47">
        <v>0</v>
      </c>
      <c r="AA60" s="47">
        <v>0</v>
      </c>
      <c r="AB60" s="170">
        <v>0</v>
      </c>
    </row>
    <row r="61" spans="1:28" ht="12.75">
      <c r="A61" s="77" t="s">
        <v>61</v>
      </c>
      <c r="B61" s="22" t="s">
        <v>174</v>
      </c>
      <c r="C61" s="25" t="s">
        <v>91</v>
      </c>
      <c r="D61" s="40" t="s">
        <v>92</v>
      </c>
      <c r="E61" s="137">
        <v>0</v>
      </c>
      <c r="F61" s="137">
        <v>4057.0535919522627</v>
      </c>
      <c r="G61" s="47">
        <v>748.7694321824156</v>
      </c>
      <c r="H61" s="47">
        <v>663.0228670156403</v>
      </c>
      <c r="I61" s="47">
        <v>4039.094416067368</v>
      </c>
      <c r="J61" s="47">
        <v>927.2949469470514</v>
      </c>
      <c r="K61" s="47">
        <v>273.1062518584108</v>
      </c>
      <c r="L61" s="47">
        <v>331.88642008817305</v>
      </c>
      <c r="M61" s="47">
        <v>3935.2252416646334</v>
      </c>
      <c r="N61" s="47">
        <v>421.0960039571321</v>
      </c>
      <c r="O61" s="47">
        <v>1165.4415919898784</v>
      </c>
      <c r="P61" s="47">
        <v>6.944562706651784</v>
      </c>
      <c r="Q61" s="47">
        <v>-394.45387431938093</v>
      </c>
      <c r="R61" s="57">
        <v>289.20053436308774</v>
      </c>
      <c r="S61" s="47">
        <v>78.44591884247671</v>
      </c>
      <c r="T61" s="47">
        <v>352.3198760472251</v>
      </c>
      <c r="U61" s="47">
        <v>13.448330316609685</v>
      </c>
      <c r="V61" s="47">
        <v>266.9436362383558</v>
      </c>
      <c r="W61" s="47">
        <v>143.9911058214152</v>
      </c>
      <c r="X61" s="47">
        <v>139.87785490148747</v>
      </c>
      <c r="Y61" s="47">
        <v>190.71499472627943</v>
      </c>
      <c r="Z61" s="47">
        <v>760.1275442080241</v>
      </c>
      <c r="AA61" s="47">
        <v>764.5530561585038</v>
      </c>
      <c r="AB61" s="170">
        <v>53.71462105607742</v>
      </c>
    </row>
    <row r="62" spans="1:28" ht="12.75">
      <c r="A62" s="76" t="s">
        <v>62</v>
      </c>
      <c r="B62" s="43" t="s">
        <v>175</v>
      </c>
      <c r="C62" s="25" t="s">
        <v>96</v>
      </c>
      <c r="D62" s="43" t="s">
        <v>97</v>
      </c>
      <c r="E62" s="208">
        <v>0</v>
      </c>
      <c r="F62" s="143">
        <v>2518.9991641615343</v>
      </c>
      <c r="G62" s="56">
        <v>10375.634086996659</v>
      </c>
      <c r="H62" s="56">
        <v>481.64963753377924</v>
      </c>
      <c r="I62" s="56">
        <v>29259.063693443517</v>
      </c>
      <c r="J62" s="56">
        <v>-2704.4138204897827</v>
      </c>
      <c r="K62" s="56">
        <v>-182.94177559120726</v>
      </c>
      <c r="L62" s="56">
        <v>-1566.296832079206</v>
      </c>
      <c r="M62" s="56">
        <v>-363.3510966619069</v>
      </c>
      <c r="N62" s="56">
        <v>665.5762336716089</v>
      </c>
      <c r="O62" s="56">
        <v>-2317.663628108501</v>
      </c>
      <c r="P62" s="56">
        <v>1.7939034070371065</v>
      </c>
      <c r="Q62" s="56">
        <v>-91.25623158142787</v>
      </c>
      <c r="R62" s="56">
        <v>-79.5748696850295</v>
      </c>
      <c r="S62" s="56">
        <v>-129.0541416331489</v>
      </c>
      <c r="T62" s="56">
        <v>-14627.972483226447</v>
      </c>
      <c r="U62" s="56">
        <v>-31.794069805871057</v>
      </c>
      <c r="V62" s="56">
        <v>407.5614268231479</v>
      </c>
      <c r="W62" s="56">
        <v>243.28380916010065</v>
      </c>
      <c r="X62" s="56">
        <v>2942.5087370251586</v>
      </c>
      <c r="Y62" s="56">
        <v>369.28831500128626</v>
      </c>
      <c r="Z62" s="56">
        <v>1037.6088556202121</v>
      </c>
      <c r="AA62" s="56">
        <v>4628.714713202098</v>
      </c>
      <c r="AB62" s="169">
        <v>-467.6667083741013</v>
      </c>
    </row>
    <row r="63" spans="1:28" ht="12.75">
      <c r="A63" s="78" t="s">
        <v>63</v>
      </c>
      <c r="B63" s="23" t="s">
        <v>176</v>
      </c>
      <c r="C63" s="24" t="s">
        <v>177</v>
      </c>
      <c r="D63" s="23" t="s">
        <v>178</v>
      </c>
      <c r="E63" s="209">
        <v>0</v>
      </c>
      <c r="F63" s="144">
        <v>40117.27150699613</v>
      </c>
      <c r="G63" s="57">
        <v>22653.484214688186</v>
      </c>
      <c r="H63" s="57">
        <v>9074.41767663593</v>
      </c>
      <c r="I63" s="57">
        <v>45706.20030910312</v>
      </c>
      <c r="J63" s="57">
        <v>20465.945455277397</v>
      </c>
      <c r="K63" s="57">
        <v>3183.3492082214943</v>
      </c>
      <c r="L63" s="57">
        <v>6623.267857330982</v>
      </c>
      <c r="M63" s="57">
        <v>68022.87653457234</v>
      </c>
      <c r="N63" s="57">
        <v>13883.196031926505</v>
      </c>
      <c r="O63" s="57">
        <v>14251.783354905288</v>
      </c>
      <c r="P63" s="57">
        <v>76.18574186536011</v>
      </c>
      <c r="Q63" s="57">
        <v>149.16948198490354</v>
      </c>
      <c r="R63" s="57">
        <v>-24215.374946293592</v>
      </c>
      <c r="S63" s="57">
        <v>2217.7284604082015</v>
      </c>
      <c r="T63" s="57">
        <v>1004.3838940295282</v>
      </c>
      <c r="U63" s="57">
        <v>169.30180466866932</v>
      </c>
      <c r="V63" s="57">
        <v>2365.1990879069417</v>
      </c>
      <c r="W63" s="57">
        <v>1607.9011657519368</v>
      </c>
      <c r="X63" s="57">
        <v>4940.481042251191</v>
      </c>
      <c r="Y63" s="57">
        <v>758.6704481338875</v>
      </c>
      <c r="Z63" s="57">
        <v>13620.475396786584</v>
      </c>
      <c r="AA63" s="57">
        <v>3500.2904390045587</v>
      </c>
      <c r="AB63" s="172">
        <v>72.00792356118404</v>
      </c>
    </row>
    <row r="64" spans="1:28" ht="12.75">
      <c r="A64" s="163"/>
      <c r="B64" s="71"/>
      <c r="C64" s="25"/>
      <c r="D64" s="22"/>
      <c r="E64" s="96"/>
      <c r="F64" s="137"/>
      <c r="G64" s="47"/>
      <c r="H64" s="47"/>
      <c r="I64" s="47"/>
      <c r="J64" s="47"/>
      <c r="K64" s="47"/>
      <c r="L64" s="47"/>
      <c r="M64" s="47"/>
      <c r="N64" s="47"/>
      <c r="O64" s="47"/>
      <c r="P64" s="47"/>
      <c r="Q64" s="47"/>
      <c r="R64" s="56"/>
      <c r="S64" s="47"/>
      <c r="T64" s="47"/>
      <c r="U64" s="47"/>
      <c r="V64" s="47"/>
      <c r="W64" s="47"/>
      <c r="X64" s="47"/>
      <c r="Y64" s="47"/>
      <c r="Z64" s="47"/>
      <c r="AA64" s="47"/>
      <c r="AB64" s="170"/>
    </row>
    <row r="65" spans="1:28" ht="12.75">
      <c r="A65" s="66" t="s">
        <v>280</v>
      </c>
      <c r="B65" s="203"/>
      <c r="C65" s="67"/>
      <c r="D65" s="198"/>
      <c r="E65" s="57">
        <f>SUM(E6:E63)</f>
        <v>0</v>
      </c>
      <c r="F65" s="144">
        <f aca="true" t="shared" si="0" ref="F65:AB65">SUM(F6:F63)</f>
        <v>-47125.8347278022</v>
      </c>
      <c r="G65" s="57">
        <f t="shared" si="0"/>
        <v>-1332.7013666509592</v>
      </c>
      <c r="H65" s="57">
        <f t="shared" si="0"/>
        <v>70742.80950369465</v>
      </c>
      <c r="I65" s="57">
        <f t="shared" si="0"/>
        <v>81763.64906688622</v>
      </c>
      <c r="J65" s="57">
        <f t="shared" si="0"/>
        <v>-56802.3333444263</v>
      </c>
      <c r="K65" s="57">
        <f t="shared" si="0"/>
        <v>-20540.231969300094</v>
      </c>
      <c r="L65" s="57">
        <f t="shared" si="0"/>
        <v>11618.24042100129</v>
      </c>
      <c r="M65" s="57">
        <f t="shared" si="0"/>
        <v>-5488.373017853315</v>
      </c>
      <c r="N65" s="57">
        <f t="shared" si="0"/>
        <v>53672.588902490344</v>
      </c>
      <c r="O65" s="57">
        <f t="shared" si="0"/>
        <v>68298.10408766707</v>
      </c>
      <c r="P65" s="57">
        <f t="shared" si="0"/>
        <v>2041.1941367654288</v>
      </c>
      <c r="Q65" s="57">
        <f t="shared" si="0"/>
        <v>-71543.43237712383</v>
      </c>
      <c r="R65" s="57">
        <f>SUM(R6:R63)</f>
        <v>15479.977588682446</v>
      </c>
      <c r="S65" s="57">
        <f t="shared" si="0"/>
        <v>19583.37921671146</v>
      </c>
      <c r="T65" s="57">
        <f t="shared" si="0"/>
        <v>-56072.60810289935</v>
      </c>
      <c r="U65" s="57">
        <f t="shared" si="0"/>
        <v>-984.3506181138614</v>
      </c>
      <c r="V65" s="57">
        <f t="shared" si="0"/>
        <v>982.2381049412129</v>
      </c>
      <c r="W65" s="57">
        <f t="shared" si="0"/>
        <v>-9930.720955819519</v>
      </c>
      <c r="X65" s="57">
        <f t="shared" si="0"/>
        <v>49806.170442729475</v>
      </c>
      <c r="Y65" s="57">
        <f t="shared" si="0"/>
        <v>9487.835769220143</v>
      </c>
      <c r="Z65" s="57">
        <f t="shared" si="0"/>
        <v>19716.834634798306</v>
      </c>
      <c r="AA65" s="57">
        <f t="shared" si="0"/>
        <v>-111116.96254812267</v>
      </c>
      <c r="AB65" s="172">
        <f t="shared" si="0"/>
        <v>-1891.8239510659355</v>
      </c>
    </row>
    <row r="66" spans="1:28" ht="12.75">
      <c r="A66" s="120"/>
      <c r="B66" s="204"/>
      <c r="C66" s="119"/>
      <c r="D66" s="199"/>
      <c r="E66" s="196"/>
      <c r="F66" s="202"/>
      <c r="G66" s="86"/>
      <c r="H66" s="86"/>
      <c r="I66" s="86"/>
      <c r="J66" s="86"/>
      <c r="K66" s="86"/>
      <c r="L66" s="86"/>
      <c r="M66" s="86"/>
      <c r="N66" s="86"/>
      <c r="O66" s="86"/>
      <c r="P66" s="86"/>
      <c r="Q66" s="86"/>
      <c r="R66" s="212"/>
      <c r="S66" s="86"/>
      <c r="T66" s="86"/>
      <c r="U66" s="86"/>
      <c r="V66" s="86"/>
      <c r="W66" s="86"/>
      <c r="X66" s="86"/>
      <c r="Y66" s="86"/>
      <c r="Z66" s="86"/>
      <c r="AA66" s="86"/>
      <c r="AB66" s="196"/>
    </row>
    <row r="67" spans="1:31" ht="12.75">
      <c r="A67" s="53" t="s">
        <v>251</v>
      </c>
      <c r="B67" s="205"/>
      <c r="C67" s="54"/>
      <c r="D67" s="200"/>
      <c r="E67" s="48">
        <v>111389767.75250001</v>
      </c>
      <c r="F67" s="171">
        <v>15997782.768180512</v>
      </c>
      <c r="G67" s="48">
        <v>5037209.074832439</v>
      </c>
      <c r="H67" s="48">
        <v>2914304.01838885</v>
      </c>
      <c r="I67" s="48">
        <v>21802709.523847613</v>
      </c>
      <c r="J67" s="48">
        <v>9068751.467598308</v>
      </c>
      <c r="K67" s="48">
        <v>1462555.986753612</v>
      </c>
      <c r="L67" s="48">
        <v>1567146.0412037093</v>
      </c>
      <c r="M67" s="48">
        <v>29020142.58766875</v>
      </c>
      <c r="N67" s="48">
        <v>2681326.506933881</v>
      </c>
      <c r="O67" s="48">
        <v>3536962.314871513</v>
      </c>
      <c r="P67" s="48">
        <v>205395.36584645262</v>
      </c>
      <c r="Q67" s="48">
        <v>399477.69890488</v>
      </c>
      <c r="R67" s="96">
        <v>619578.7644890314</v>
      </c>
      <c r="S67" s="48">
        <v>373323.38718579244</v>
      </c>
      <c r="T67" s="48">
        <v>2479700.3336387407</v>
      </c>
      <c r="U67" s="48">
        <v>217704.27845982314</v>
      </c>
      <c r="V67" s="48">
        <v>667165.7888266252</v>
      </c>
      <c r="W67" s="48">
        <v>367252.54751957237</v>
      </c>
      <c r="X67" s="48">
        <v>603043.2139465684</v>
      </c>
      <c r="Y67" s="48">
        <v>246347.05699298828</v>
      </c>
      <c r="Z67" s="48">
        <v>8853349.294093698</v>
      </c>
      <c r="AA67" s="48">
        <v>2765615.6946064057</v>
      </c>
      <c r="AB67" s="197">
        <v>502924.03771021526</v>
      </c>
      <c r="AC67" s="48"/>
      <c r="AD67" s="48"/>
      <c r="AE67" s="74"/>
    </row>
    <row r="68" spans="1:28" ht="12.75">
      <c r="A68" s="53" t="s">
        <v>275</v>
      </c>
      <c r="B68" s="205"/>
      <c r="C68" s="54"/>
      <c r="D68" s="200"/>
      <c r="E68" s="197">
        <f>'step 1 results'!E65</f>
        <v>111389767.7525</v>
      </c>
      <c r="F68" s="49">
        <f>'step 1 results'!G65</f>
        <v>15950656.933452709</v>
      </c>
      <c r="G68" s="49">
        <f>'step 1 results'!H65</f>
        <v>5035876.373465788</v>
      </c>
      <c r="H68" s="49">
        <f>'step 1 results'!I65</f>
        <v>2985046.827892544</v>
      </c>
      <c r="I68" s="49">
        <f>'step 1 results'!J65</f>
        <v>21884473.172914486</v>
      </c>
      <c r="J68" s="49">
        <f>'step 1 results'!K65</f>
        <v>9011949.134253882</v>
      </c>
      <c r="K68" s="49">
        <f>'step 1 results'!L65</f>
        <v>1442015.7547843119</v>
      </c>
      <c r="L68" s="49">
        <f>'step 1 results'!M65</f>
        <v>1578764.2816247107</v>
      </c>
      <c r="M68" s="49">
        <f>'step 1 results'!N65</f>
        <v>29014654.2146509</v>
      </c>
      <c r="N68" s="49">
        <f>'step 1 results'!O65</f>
        <v>2734999.0958363707</v>
      </c>
      <c r="O68" s="49">
        <f>'step 1 results'!P65</f>
        <v>3605260.4189591794</v>
      </c>
      <c r="P68" s="49">
        <f>'step 1 results'!Q65</f>
        <v>207436.55998321806</v>
      </c>
      <c r="Q68" s="171">
        <f>'step 1 results'!R65</f>
        <v>327934.26652775606</v>
      </c>
      <c r="R68" s="48">
        <f>'step 1 results'!S65</f>
        <v>614695.0931812933</v>
      </c>
      <c r="S68" s="197">
        <f>'step 1 results'!T65</f>
        <v>392906.76640250394</v>
      </c>
      <c r="T68" s="49">
        <f>'step 1 results'!U65</f>
        <v>2423627.725535841</v>
      </c>
      <c r="U68" s="49">
        <f>'step 1 results'!V65</f>
        <v>216719.92784170923</v>
      </c>
      <c r="V68" s="49">
        <f>'step 1 results'!W65</f>
        <v>668148.0269315664</v>
      </c>
      <c r="W68" s="49">
        <f>'step 1 results'!X65</f>
        <v>357321.82656375284</v>
      </c>
      <c r="X68" s="49">
        <f>'step 1 results'!Y65</f>
        <v>652849.384389298</v>
      </c>
      <c r="Y68" s="49">
        <f>'step 1 results'!Z65</f>
        <v>255834.8927622084</v>
      </c>
      <c r="Z68" s="49">
        <f>'step 1 results'!AA65</f>
        <v>8873066.128728496</v>
      </c>
      <c r="AA68" s="49">
        <f>'step 1 results'!AB65</f>
        <v>2654498.732058283</v>
      </c>
      <c r="AB68" s="49">
        <f>'step 1 results'!AC65</f>
        <v>501032.21375914937</v>
      </c>
    </row>
    <row r="69" spans="1:28" ht="12.75">
      <c r="A69" s="53"/>
      <c r="B69" s="205"/>
      <c r="C69" s="54"/>
      <c r="D69" s="200"/>
      <c r="E69" s="197"/>
      <c r="F69" s="171"/>
      <c r="G69" s="48"/>
      <c r="H69" s="48"/>
      <c r="I69" s="48"/>
      <c r="J69" s="48"/>
      <c r="K69" s="48"/>
      <c r="L69" s="48"/>
      <c r="M69" s="48"/>
      <c r="N69" s="48"/>
      <c r="O69" s="48"/>
      <c r="P69" s="48"/>
      <c r="Q69" s="48"/>
      <c r="R69" s="48"/>
      <c r="S69" s="48"/>
      <c r="T69" s="48"/>
      <c r="U69" s="48"/>
      <c r="V69" s="48"/>
      <c r="W69" s="48"/>
      <c r="X69" s="48"/>
      <c r="Y69" s="48"/>
      <c r="Z69" s="48"/>
      <c r="AA69" s="48"/>
      <c r="AB69" s="197"/>
    </row>
    <row r="70" spans="1:28" ht="12.75">
      <c r="A70" s="121"/>
      <c r="B70" s="205"/>
      <c r="C70" s="54"/>
      <c r="D70" s="200"/>
      <c r="E70" s="197"/>
      <c r="F70" s="171"/>
      <c r="G70" s="48"/>
      <c r="H70" s="48"/>
      <c r="I70" s="48"/>
      <c r="J70" s="48"/>
      <c r="K70" s="48"/>
      <c r="L70" s="48"/>
      <c r="M70" s="48"/>
      <c r="N70" s="48"/>
      <c r="O70" s="48"/>
      <c r="P70" s="48"/>
      <c r="Q70" s="48"/>
      <c r="R70" s="48"/>
      <c r="S70" s="48"/>
      <c r="T70" s="48"/>
      <c r="U70" s="48"/>
      <c r="V70" s="48"/>
      <c r="W70" s="48"/>
      <c r="X70" s="48"/>
      <c r="Y70" s="48"/>
      <c r="Z70" s="48"/>
      <c r="AA70" s="48"/>
      <c r="AB70" s="197"/>
    </row>
    <row r="71" spans="1:28" ht="12.75">
      <c r="A71" s="206" t="s">
        <v>250</v>
      </c>
      <c r="B71" s="207"/>
      <c r="C71" s="87"/>
      <c r="D71" s="201"/>
      <c r="E71" s="210">
        <f>E68-E67</f>
        <v>0</v>
      </c>
      <c r="F71" s="210">
        <f aca="true" t="shared" si="1" ref="F71:AB71">F68-F67</f>
        <v>-47125.834727803245</v>
      </c>
      <c r="G71" s="213">
        <f t="shared" si="1"/>
        <v>-1332.7013666518033</v>
      </c>
      <c r="H71" s="213">
        <f t="shared" si="1"/>
        <v>70742.80950369406</v>
      </c>
      <c r="I71" s="213">
        <f t="shared" si="1"/>
        <v>81763.6490668729</v>
      </c>
      <c r="J71" s="213">
        <f t="shared" si="1"/>
        <v>-56802.333344426006</v>
      </c>
      <c r="K71" s="213">
        <f t="shared" si="1"/>
        <v>-20540.231969300192</v>
      </c>
      <c r="L71" s="213">
        <f t="shared" si="1"/>
        <v>11618.240421001334</v>
      </c>
      <c r="M71" s="213">
        <f t="shared" si="1"/>
        <v>-5488.373017851263</v>
      </c>
      <c r="N71" s="213">
        <f t="shared" si="1"/>
        <v>53672.58890248975</v>
      </c>
      <c r="O71" s="213">
        <f t="shared" si="1"/>
        <v>68298.10408766661</v>
      </c>
      <c r="P71" s="213">
        <f t="shared" si="1"/>
        <v>2041.1941367654363</v>
      </c>
      <c r="Q71" s="213">
        <f t="shared" si="1"/>
        <v>-71543.43237712391</v>
      </c>
      <c r="R71" s="213">
        <f t="shared" si="1"/>
        <v>-4883.6713077380555</v>
      </c>
      <c r="S71" s="213">
        <f t="shared" si="1"/>
        <v>19583.379216711503</v>
      </c>
      <c r="T71" s="213">
        <f t="shared" si="1"/>
        <v>-56072.60810289951</v>
      </c>
      <c r="U71" s="213">
        <f t="shared" si="1"/>
        <v>-984.3506181139091</v>
      </c>
      <c r="V71" s="213">
        <f t="shared" si="1"/>
        <v>982.238104941207</v>
      </c>
      <c r="W71" s="213">
        <f t="shared" si="1"/>
        <v>-9930.720955819532</v>
      </c>
      <c r="X71" s="213">
        <f t="shared" si="1"/>
        <v>49806.170442729606</v>
      </c>
      <c r="Y71" s="213">
        <f t="shared" si="1"/>
        <v>9487.83576922011</v>
      </c>
      <c r="Z71" s="213">
        <f t="shared" si="1"/>
        <v>19716.834634797648</v>
      </c>
      <c r="AA71" s="213">
        <f t="shared" si="1"/>
        <v>-111116.96254812274</v>
      </c>
      <c r="AB71" s="211">
        <f t="shared" si="1"/>
        <v>-1891.8239510658896</v>
      </c>
    </row>
    <row r="72" spans="2:18" ht="12.75">
      <c r="B72" s="68">
        <f ca="1">TODAY()</f>
        <v>37018</v>
      </c>
      <c r="R72" s="14"/>
    </row>
  </sheetData>
  <mergeCells count="2">
    <mergeCell ref="A3:B3"/>
    <mergeCell ref="E4:E5"/>
  </mergeCells>
  <printOptions/>
  <pageMargins left="0.36" right="0.25" top="0.25" bottom="0.16" header="0.25" footer="0.16"/>
  <pageSetup fitToWidth="3" horizontalDpi="600" verticalDpi="600" orientation="portrait" scale="80" r:id="rId3"/>
  <colBreaks count="2" manualBreakCount="2">
    <brk id="12" max="74" man="1"/>
    <brk id="22" max="74"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CC351"/>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9" ht="11.25">
      <c r="A1" s="38" t="s">
        <v>185</v>
      </c>
      <c r="B1" s="14"/>
      <c r="C1" s="14"/>
      <c r="D1" s="14"/>
      <c r="I1" s="14"/>
    </row>
    <row r="2" spans="1:9" ht="11.25">
      <c r="A2" s="38" t="s">
        <v>186</v>
      </c>
      <c r="B2" s="14"/>
      <c r="C2" s="38" t="s">
        <v>187</v>
      </c>
      <c r="D2" s="14"/>
      <c r="I2" s="14"/>
    </row>
    <row r="3" spans="1:41" ht="11.25">
      <c r="A3" s="38" t="s">
        <v>188</v>
      </c>
      <c r="B3" s="14"/>
      <c r="C3" s="14"/>
      <c r="D3" s="46"/>
      <c r="E3" s="9"/>
      <c r="F3" s="9"/>
      <c r="G3" s="9"/>
      <c r="H3" s="9"/>
      <c r="I3" s="46"/>
      <c r="J3" s="9"/>
      <c r="K3" s="9"/>
      <c r="L3" s="9"/>
      <c r="M3" s="9"/>
      <c r="N3" s="9"/>
      <c r="O3" s="89"/>
      <c r="P3" s="9"/>
      <c r="Q3" s="9"/>
      <c r="R3" s="9"/>
      <c r="T3" s="18" t="s">
        <v>189</v>
      </c>
      <c r="U3" s="18"/>
      <c r="V3" s="18"/>
      <c r="W3" s="18"/>
      <c r="X3" s="18"/>
      <c r="Y3" s="18"/>
      <c r="Z3" s="18"/>
      <c r="AA3" s="18"/>
      <c r="AB3" s="18"/>
      <c r="AC3" s="18"/>
      <c r="AD3" s="18"/>
      <c r="AE3" s="18"/>
      <c r="AF3" s="18"/>
      <c r="AG3" s="18"/>
      <c r="AH3" s="18"/>
      <c r="AI3" s="18"/>
      <c r="AJ3" s="18"/>
      <c r="AK3" s="18"/>
      <c r="AL3" s="18"/>
      <c r="AM3" s="18"/>
      <c r="AN3" s="18"/>
      <c r="AO3" s="18"/>
    </row>
    <row r="4" spans="1:27" ht="11.25">
      <c r="A4" s="14" t="s">
        <v>248</v>
      </c>
      <c r="B4" s="14"/>
      <c r="C4" s="14"/>
      <c r="D4" s="37"/>
      <c r="E4" s="37"/>
      <c r="F4" s="37"/>
      <c r="G4" s="37"/>
      <c r="H4" s="37"/>
      <c r="I4" s="37"/>
      <c r="J4" s="37"/>
      <c r="K4" s="37"/>
      <c r="L4" s="37"/>
      <c r="M4" s="37"/>
      <c r="N4" s="37"/>
      <c r="O4" s="90"/>
      <c r="P4" s="37"/>
      <c r="Q4" s="37"/>
      <c r="R4" s="37"/>
      <c r="Y4" s="4"/>
      <c r="Z4" s="4"/>
      <c r="AA4" s="4"/>
    </row>
    <row r="5" spans="1:42" ht="14.25" customHeight="1">
      <c r="A5" s="254" t="s">
        <v>222</v>
      </c>
      <c r="B5" s="239" t="s">
        <v>223</v>
      </c>
      <c r="C5" s="245" t="s">
        <v>193</v>
      </c>
      <c r="D5" s="236" t="s">
        <v>267</v>
      </c>
      <c r="E5" s="233" t="s">
        <v>268</v>
      </c>
      <c r="F5" s="234"/>
      <c r="G5" s="234"/>
      <c r="H5" s="235"/>
      <c r="I5" s="233" t="s">
        <v>269</v>
      </c>
      <c r="J5" s="234"/>
      <c r="K5" s="234"/>
      <c r="L5" s="235"/>
      <c r="M5" s="233" t="s">
        <v>270</v>
      </c>
      <c r="N5" s="234"/>
      <c r="O5" s="235"/>
      <c r="P5" s="88" t="s">
        <v>184</v>
      </c>
      <c r="Q5" s="236" t="s">
        <v>220</v>
      </c>
      <c r="R5" s="248" t="s">
        <v>271</v>
      </c>
      <c r="T5" s="258" t="s">
        <v>109</v>
      </c>
      <c r="U5" s="258" t="s">
        <v>231</v>
      </c>
      <c r="V5" s="258" t="s">
        <v>105</v>
      </c>
      <c r="W5" s="258" t="s">
        <v>247</v>
      </c>
      <c r="X5" s="258" t="s">
        <v>232</v>
      </c>
      <c r="Y5" s="258" t="s">
        <v>233</v>
      </c>
      <c r="Z5" s="258" t="s">
        <v>234</v>
      </c>
      <c r="AA5" s="258" t="s">
        <v>235</v>
      </c>
      <c r="AB5" s="258" t="s">
        <v>236</v>
      </c>
      <c r="AC5" s="258" t="s">
        <v>227</v>
      </c>
      <c r="AD5" s="258" t="s">
        <v>228</v>
      </c>
      <c r="AE5" s="258" t="s">
        <v>237</v>
      </c>
      <c r="AF5" s="258" t="s">
        <v>102</v>
      </c>
      <c r="AG5" s="258" t="s">
        <v>220</v>
      </c>
      <c r="AH5" s="258" t="s">
        <v>238</v>
      </c>
      <c r="AI5" s="258" t="s">
        <v>239</v>
      </c>
      <c r="AJ5" s="258" t="s">
        <v>240</v>
      </c>
      <c r="AK5" s="258" t="s">
        <v>241</v>
      </c>
      <c r="AL5" s="258" t="s">
        <v>242</v>
      </c>
      <c r="AM5" s="258" t="s">
        <v>243</v>
      </c>
      <c r="AN5" s="258" t="s">
        <v>244</v>
      </c>
      <c r="AO5" s="257" t="s">
        <v>245</v>
      </c>
      <c r="AP5" s="257" t="s">
        <v>246</v>
      </c>
    </row>
    <row r="6" spans="1:42" ht="12.75" customHeight="1">
      <c r="A6" s="255"/>
      <c r="B6" s="240"/>
      <c r="C6" s="246"/>
      <c r="D6" s="237"/>
      <c r="E6" s="242" t="s">
        <v>181</v>
      </c>
      <c r="F6" s="239" t="s">
        <v>194</v>
      </c>
      <c r="G6" s="239" t="s">
        <v>195</v>
      </c>
      <c r="H6" s="245" t="s">
        <v>196</v>
      </c>
      <c r="I6" s="242" t="s">
        <v>229</v>
      </c>
      <c r="J6" s="239" t="s">
        <v>224</v>
      </c>
      <c r="K6" s="239" t="s">
        <v>225</v>
      </c>
      <c r="L6" s="245" t="s">
        <v>226</v>
      </c>
      <c r="M6" s="242" t="s">
        <v>227</v>
      </c>
      <c r="N6" s="239" t="s">
        <v>228</v>
      </c>
      <c r="O6" s="245" t="s">
        <v>230</v>
      </c>
      <c r="P6" s="236" t="s">
        <v>282</v>
      </c>
      <c r="Q6" s="237"/>
      <c r="R6" s="249"/>
      <c r="T6" s="258"/>
      <c r="U6" s="258"/>
      <c r="V6" s="258"/>
      <c r="W6" s="258"/>
      <c r="X6" s="258"/>
      <c r="Y6" s="258"/>
      <c r="Z6" s="258"/>
      <c r="AA6" s="258"/>
      <c r="AB6" s="258"/>
      <c r="AC6" s="258"/>
      <c r="AD6" s="258"/>
      <c r="AE6" s="258"/>
      <c r="AF6" s="258"/>
      <c r="AG6" s="258"/>
      <c r="AH6" s="258"/>
      <c r="AI6" s="258"/>
      <c r="AJ6" s="258"/>
      <c r="AK6" s="258"/>
      <c r="AL6" s="258"/>
      <c r="AM6" s="258"/>
      <c r="AN6" s="258"/>
      <c r="AO6" s="257"/>
      <c r="AP6" s="257"/>
    </row>
    <row r="7" spans="1:42" ht="15.75" customHeight="1">
      <c r="A7" s="255"/>
      <c r="B7" s="240"/>
      <c r="C7" s="246"/>
      <c r="D7" s="237"/>
      <c r="E7" s="243"/>
      <c r="F7" s="240"/>
      <c r="G7" s="240"/>
      <c r="H7" s="246"/>
      <c r="I7" s="243"/>
      <c r="J7" s="240"/>
      <c r="K7" s="240"/>
      <c r="L7" s="246"/>
      <c r="M7" s="243"/>
      <c r="N7" s="240"/>
      <c r="O7" s="246"/>
      <c r="P7" s="237"/>
      <c r="Q7" s="237"/>
      <c r="R7" s="249"/>
      <c r="T7" s="258"/>
      <c r="U7" s="258"/>
      <c r="V7" s="258"/>
      <c r="W7" s="258"/>
      <c r="X7" s="258"/>
      <c r="Y7" s="258"/>
      <c r="Z7" s="258"/>
      <c r="AA7" s="258"/>
      <c r="AB7" s="258"/>
      <c r="AC7" s="258"/>
      <c r="AD7" s="258"/>
      <c r="AE7" s="258"/>
      <c r="AF7" s="258"/>
      <c r="AG7" s="258"/>
      <c r="AH7" s="258"/>
      <c r="AI7" s="258"/>
      <c r="AJ7" s="258"/>
      <c r="AK7" s="258"/>
      <c r="AL7" s="258"/>
      <c r="AM7" s="258"/>
      <c r="AN7" s="258"/>
      <c r="AO7" s="257"/>
      <c r="AP7" s="257"/>
    </row>
    <row r="8" spans="1:42" ht="11.25">
      <c r="A8" s="256"/>
      <c r="B8" s="241"/>
      <c r="C8" s="247"/>
      <c r="D8" s="238"/>
      <c r="E8" s="244"/>
      <c r="F8" s="241"/>
      <c r="G8" s="241"/>
      <c r="H8" s="247"/>
      <c r="I8" s="244"/>
      <c r="J8" s="241"/>
      <c r="K8" s="241"/>
      <c r="L8" s="247"/>
      <c r="M8" s="244"/>
      <c r="N8" s="241"/>
      <c r="O8" s="247"/>
      <c r="P8" s="238"/>
      <c r="Q8" s="238"/>
      <c r="R8" s="250"/>
      <c r="T8" s="258"/>
      <c r="U8" s="258"/>
      <c r="V8" s="258"/>
      <c r="W8" s="258"/>
      <c r="X8" s="258"/>
      <c r="Y8" s="258"/>
      <c r="Z8" s="258"/>
      <c r="AA8" s="258"/>
      <c r="AB8" s="258"/>
      <c r="AC8" s="258"/>
      <c r="AD8" s="258"/>
      <c r="AE8" s="258"/>
      <c r="AF8" s="258"/>
      <c r="AG8" s="258"/>
      <c r="AH8" s="258"/>
      <c r="AI8" s="258"/>
      <c r="AJ8" s="258"/>
      <c r="AK8" s="258"/>
      <c r="AL8" s="258"/>
      <c r="AM8" s="258"/>
      <c r="AN8" s="258"/>
      <c r="AO8" s="257"/>
      <c r="AP8" s="257"/>
    </row>
    <row r="9" spans="1:42" ht="11.25">
      <c r="A9" s="251" t="s">
        <v>221</v>
      </c>
      <c r="B9" s="252"/>
      <c r="C9" s="253"/>
      <c r="D9" s="65">
        <v>600</v>
      </c>
      <c r="E9" s="98">
        <v>360</v>
      </c>
      <c r="F9" s="99">
        <v>370</v>
      </c>
      <c r="G9" s="99" t="s">
        <v>197</v>
      </c>
      <c r="H9" s="100">
        <v>380</v>
      </c>
      <c r="I9" s="101" t="s">
        <v>198</v>
      </c>
      <c r="J9" s="99">
        <v>132</v>
      </c>
      <c r="K9" s="99">
        <v>131</v>
      </c>
      <c r="L9" s="99">
        <v>154</v>
      </c>
      <c r="M9" s="98">
        <v>250</v>
      </c>
      <c r="N9" s="99">
        <v>257</v>
      </c>
      <c r="O9" s="100">
        <v>259</v>
      </c>
      <c r="P9" s="99">
        <v>342</v>
      </c>
      <c r="Q9" s="63"/>
      <c r="R9" s="105" t="s">
        <v>199</v>
      </c>
      <c r="T9" s="4" t="s">
        <v>108</v>
      </c>
      <c r="U9" s="4" t="s">
        <v>120</v>
      </c>
      <c r="V9" s="4" t="s">
        <v>104</v>
      </c>
      <c r="W9" s="4" t="s">
        <v>106</v>
      </c>
      <c r="X9" s="4" t="s">
        <v>149</v>
      </c>
      <c r="Y9" s="4" t="s">
        <v>93</v>
      </c>
      <c r="Z9" s="4" t="s">
        <v>145</v>
      </c>
      <c r="AA9" s="4" t="s">
        <v>111</v>
      </c>
      <c r="AB9" s="4" t="s">
        <v>200</v>
      </c>
      <c r="AC9" s="4" t="s">
        <v>91</v>
      </c>
      <c r="AD9" s="4" t="s">
        <v>139</v>
      </c>
      <c r="AE9" s="4" t="s">
        <v>96</v>
      </c>
      <c r="AF9" s="4" t="s">
        <v>101</v>
      </c>
      <c r="AG9" s="4" t="s">
        <v>163</v>
      </c>
      <c r="AH9" s="4" t="s">
        <v>115</v>
      </c>
      <c r="AI9" s="4" t="s">
        <v>137</v>
      </c>
      <c r="AJ9" s="4" t="s">
        <v>133</v>
      </c>
      <c r="AK9" s="4" t="s">
        <v>154</v>
      </c>
      <c r="AL9" s="4" t="s">
        <v>192</v>
      </c>
      <c r="AM9" s="4" t="s">
        <v>130</v>
      </c>
      <c r="AN9" s="4" t="s">
        <v>141</v>
      </c>
      <c r="AO9" s="9" t="s">
        <v>177</v>
      </c>
      <c r="AP9" s="9" t="s">
        <v>127</v>
      </c>
    </row>
    <row r="10" spans="1:42" ht="11.25">
      <c r="A10" s="102" t="s">
        <v>201</v>
      </c>
      <c r="B10" s="76" t="s">
        <v>0</v>
      </c>
      <c r="C10" s="76" t="s">
        <v>66</v>
      </c>
      <c r="D10" s="2">
        <v>58421</v>
      </c>
      <c r="E10" s="2">
        <v>2726</v>
      </c>
      <c r="F10" s="2">
        <v>679</v>
      </c>
      <c r="G10" s="2">
        <v>2230</v>
      </c>
      <c r="H10" s="2">
        <v>496</v>
      </c>
      <c r="I10" s="2">
        <f>K10+L10</f>
        <v>1571.55</v>
      </c>
      <c r="J10" s="2">
        <v>232.02</v>
      </c>
      <c r="K10" s="2">
        <v>943.76</v>
      </c>
      <c r="L10" s="2">
        <v>627.79</v>
      </c>
      <c r="M10" s="2">
        <v>129123</v>
      </c>
      <c r="N10" s="2">
        <v>29274</v>
      </c>
      <c r="O10" s="2">
        <v>14042</v>
      </c>
      <c r="P10" s="2">
        <v>754244</v>
      </c>
      <c r="Q10" s="16"/>
      <c r="R10" s="16">
        <v>44094729</v>
      </c>
      <c r="T10" s="6">
        <f aca="true" t="shared" si="0" ref="T10:AF10">D10/D$92</f>
        <v>0.05316088946964685</v>
      </c>
      <c r="U10" s="6">
        <f t="shared" si="0"/>
        <v>0.07380333549924194</v>
      </c>
      <c r="V10" s="6">
        <f t="shared" si="0"/>
        <v>0.09507140856902828</v>
      </c>
      <c r="W10" s="6">
        <f t="shared" si="0"/>
        <v>0.07997991535757837</v>
      </c>
      <c r="X10" s="6">
        <f t="shared" si="0"/>
        <v>0.05478241661144246</v>
      </c>
      <c r="Y10" s="6">
        <f t="shared" si="0"/>
        <v>0.18136399154731048</v>
      </c>
      <c r="Z10" s="6">
        <f t="shared" si="0"/>
        <v>0.12807321623740078</v>
      </c>
      <c r="AA10" s="6">
        <f t="shared" si="0"/>
        <v>0.1971954764725044</v>
      </c>
      <c r="AB10" s="6">
        <f t="shared" si="0"/>
        <v>0.1618324113361826</v>
      </c>
      <c r="AC10" s="6">
        <f t="shared" si="0"/>
        <v>0.16494040210186825</v>
      </c>
      <c r="AD10" s="6">
        <f t="shared" si="0"/>
        <v>0.1382497619803237</v>
      </c>
      <c r="AE10" s="6">
        <f t="shared" si="0"/>
        <v>0.29568579225767333</v>
      </c>
      <c r="AF10" s="6">
        <f t="shared" si="0"/>
        <v>0.13067413298777222</v>
      </c>
      <c r="AG10" s="6">
        <f>+Q10/Q$92</f>
        <v>0</v>
      </c>
      <c r="AH10" s="6">
        <f aca="true" t="shared" si="1" ref="AH10:AH26">M10/(SUM(M$10:M$28)-M$27+M$31)</f>
        <v>0.20053393715755338</v>
      </c>
      <c r="AI10" s="6">
        <f>M10/(M$10+M$17+M$24+M$19)</f>
        <v>0.4153467575913536</v>
      </c>
      <c r="AJ10" s="6">
        <f>N10/(N$10+N$17+N$24+N$19)</f>
        <v>0.3660119278328603</v>
      </c>
      <c r="AK10" s="6">
        <f>+(AD10+AC10)/2</f>
        <v>0.15159508204109598</v>
      </c>
      <c r="AL10" s="6">
        <f>(U10+AA10)/2</f>
        <v>0.13549940598587318</v>
      </c>
      <c r="AM10" s="6">
        <f>(U10+Y10)/2</f>
        <v>0.12758366352327621</v>
      </c>
      <c r="AN10" s="6">
        <f>(X10+AA10)/2</f>
        <v>0.12598894654197343</v>
      </c>
      <c r="AO10" s="11">
        <f>R10/R$92</f>
        <v>0.12277837530364999</v>
      </c>
      <c r="AP10" s="11">
        <f>(Z10+X10)/2</f>
        <v>0.09142781642442162</v>
      </c>
    </row>
    <row r="11" spans="1:42" ht="11.25">
      <c r="A11" s="39" t="s">
        <v>201</v>
      </c>
      <c r="B11" s="77" t="s">
        <v>1</v>
      </c>
      <c r="C11" s="77" t="s">
        <v>215</v>
      </c>
      <c r="D11" s="2">
        <v>124410</v>
      </c>
      <c r="E11" s="2">
        <v>4118</v>
      </c>
      <c r="F11" s="2">
        <v>673</v>
      </c>
      <c r="G11" s="2">
        <v>3208</v>
      </c>
      <c r="H11" s="2">
        <v>910</v>
      </c>
      <c r="I11" s="2">
        <v>285.02</v>
      </c>
      <c r="J11" s="2">
        <v>110.18</v>
      </c>
      <c r="K11" s="2">
        <v>215.89</v>
      </c>
      <c r="L11" s="2">
        <v>69.13</v>
      </c>
      <c r="M11" s="2">
        <v>31848</v>
      </c>
      <c r="N11" s="2">
        <v>738</v>
      </c>
      <c r="O11" s="2">
        <v>2764</v>
      </c>
      <c r="P11" s="2">
        <v>72656</v>
      </c>
      <c r="Q11" s="17"/>
      <c r="R11" s="17">
        <f>22364036</f>
        <v>22364036</v>
      </c>
      <c r="T11" s="6">
        <f aca="true" t="shared" si="2" ref="T11:T74">D11/D$92</f>
        <v>0.11320837128633136</v>
      </c>
      <c r="U11" s="6">
        <f aca="true" t="shared" si="3" ref="U11:U74">E11/E$92</f>
        <v>0.11149014511587611</v>
      </c>
      <c r="V11" s="6">
        <f aca="true" t="shared" si="4" ref="V11:V74">F11/F$92</f>
        <v>0.09423130775693084</v>
      </c>
      <c r="W11" s="6">
        <f aca="true" t="shared" si="5" ref="W11:W74">G11/G$92</f>
        <v>0.11505630872964637</v>
      </c>
      <c r="X11" s="6">
        <f aca="true" t="shared" si="6" ref="X11:X74">H11/H$92</f>
        <v>0.10050806273470289</v>
      </c>
      <c r="Y11" s="6">
        <f aca="true" t="shared" si="7" ref="Y11:Y74">I11/I$92</f>
        <v>0.032892599580550685</v>
      </c>
      <c r="Z11" s="6">
        <f aca="true" t="shared" si="8" ref="Z11:Z74">J11/J$92</f>
        <v>0.06081849394464623</v>
      </c>
      <c r="AA11" s="6">
        <f aca="true" t="shared" si="9" ref="AA11:AA74">K11/K$92</f>
        <v>0.04510948908159804</v>
      </c>
      <c r="AB11" s="6">
        <f aca="true" t="shared" si="10" ref="AB11:AB74">L11/L$92</f>
        <v>0.017820409047086292</v>
      </c>
      <c r="AC11" s="6">
        <f aca="true" t="shared" si="11" ref="AC11:AC74">M11/M$92</f>
        <v>0.040682310093014415</v>
      </c>
      <c r="AD11" s="6">
        <f aca="true" t="shared" si="12" ref="AD11:AD74">N11/N$92</f>
        <v>0.0034852881171510176</v>
      </c>
      <c r="AE11" s="6">
        <f aca="true" t="shared" si="13" ref="AE11:AE74">O11/O$92</f>
        <v>0.058202216906438474</v>
      </c>
      <c r="AF11" s="6">
        <f aca="true" t="shared" si="14" ref="AF11:AF74">P11/P$92</f>
        <v>0.01258778300703695</v>
      </c>
      <c r="AG11" s="6">
        <f aca="true" t="shared" si="15" ref="AG11:AG74">+Q11/Q$92</f>
        <v>0</v>
      </c>
      <c r="AH11" s="6">
        <f t="shared" si="1"/>
        <v>0.04946140370494614</v>
      </c>
      <c r="AI11" s="6"/>
      <c r="AJ11" s="6"/>
      <c r="AK11" s="6">
        <f aca="true" t="shared" si="16" ref="AK11:AK74">+(AD11+AC11)/2</f>
        <v>0.022083799105082715</v>
      </c>
      <c r="AL11" s="6">
        <f aca="true" t="shared" si="17" ref="AL11:AL74">(U11+AA11)/2</f>
        <v>0.07829981709873708</v>
      </c>
      <c r="AM11" s="6">
        <f aca="true" t="shared" si="18" ref="AM11:AM74">(U11+Y11)/2</f>
        <v>0.0721913723482134</v>
      </c>
      <c r="AN11" s="6">
        <f aca="true" t="shared" si="19" ref="AN11:AN74">(X11+AA11)/2</f>
        <v>0.07280877590815046</v>
      </c>
      <c r="AO11" s="11">
        <f aca="true" t="shared" si="20" ref="AO11:AO74">R11/R$92</f>
        <v>0.06227093504333226</v>
      </c>
      <c r="AP11" s="11">
        <f aca="true" t="shared" si="21" ref="AP11:AP74">(Z11+X11)/2</f>
        <v>0.08066327833967456</v>
      </c>
    </row>
    <row r="12" spans="1:42" ht="11.25">
      <c r="A12" s="39" t="s">
        <v>201</v>
      </c>
      <c r="B12" s="77" t="s">
        <v>2</v>
      </c>
      <c r="C12" s="77" t="s">
        <v>68</v>
      </c>
      <c r="D12" s="2">
        <v>37751</v>
      </c>
      <c r="E12" s="2">
        <v>1397</v>
      </c>
      <c r="F12" s="2">
        <v>171</v>
      </c>
      <c r="G12" s="2">
        <v>670</v>
      </c>
      <c r="H12" s="2">
        <v>727</v>
      </c>
      <c r="I12" s="2">
        <v>227.62</v>
      </c>
      <c r="J12" s="2">
        <v>81.12</v>
      </c>
      <c r="K12" s="2">
        <v>164.91</v>
      </c>
      <c r="L12" s="2">
        <v>62.71</v>
      </c>
      <c r="M12" s="2">
        <v>22010</v>
      </c>
      <c r="N12" s="2">
        <v>8237</v>
      </c>
      <c r="O12" s="2">
        <v>457</v>
      </c>
      <c r="P12" s="2">
        <v>87716</v>
      </c>
      <c r="Q12" s="17"/>
      <c r="R12" s="17">
        <v>11429602</v>
      </c>
      <c r="T12" s="6">
        <f t="shared" si="2"/>
        <v>0.03435197511799932</v>
      </c>
      <c r="U12" s="6">
        <f t="shared" si="3"/>
        <v>0.03782217890405025</v>
      </c>
      <c r="V12" s="6">
        <f t="shared" si="4"/>
        <v>0.023942873144777374</v>
      </c>
      <c r="W12" s="6">
        <f t="shared" si="5"/>
        <v>0.024029840040169285</v>
      </c>
      <c r="X12" s="6">
        <f t="shared" si="6"/>
        <v>0.08029600176717473</v>
      </c>
      <c r="Y12" s="6">
        <f t="shared" si="7"/>
        <v>0.026268379469949293</v>
      </c>
      <c r="Z12" s="6">
        <f t="shared" si="8"/>
        <v>0.044777602366942296</v>
      </c>
      <c r="AA12" s="6">
        <f t="shared" si="9"/>
        <v>0.03445738961714917</v>
      </c>
      <c r="AB12" s="6">
        <f t="shared" si="10"/>
        <v>0.01616545423611719</v>
      </c>
      <c r="AC12" s="6">
        <f t="shared" si="11"/>
        <v>0.028115349320122055</v>
      </c>
      <c r="AD12" s="6">
        <f t="shared" si="12"/>
        <v>0.03890016019102023</v>
      </c>
      <c r="AE12" s="6">
        <f t="shared" si="13"/>
        <v>0.009623159597048618</v>
      </c>
      <c r="AF12" s="6">
        <f t="shared" si="14"/>
        <v>0.015196955161930923</v>
      </c>
      <c r="AG12" s="6">
        <f t="shared" si="15"/>
        <v>0</v>
      </c>
      <c r="AH12" s="6">
        <f t="shared" si="1"/>
        <v>0.03418253879508492</v>
      </c>
      <c r="AI12" s="6"/>
      <c r="AJ12" s="6"/>
      <c r="AK12" s="6">
        <f t="shared" si="16"/>
        <v>0.03350775475557114</v>
      </c>
      <c r="AL12" s="6">
        <f t="shared" si="17"/>
        <v>0.03613978426059971</v>
      </c>
      <c r="AM12" s="6">
        <f t="shared" si="18"/>
        <v>0.03204527918699977</v>
      </c>
      <c r="AN12" s="6">
        <f t="shared" si="19"/>
        <v>0.05737669569216195</v>
      </c>
      <c r="AO12" s="11">
        <f t="shared" si="20"/>
        <v>0.03182484609276878</v>
      </c>
      <c r="AP12" s="11">
        <f t="shared" si="21"/>
        <v>0.06253680206705851</v>
      </c>
    </row>
    <row r="13" spans="1:42" ht="11.25">
      <c r="A13" s="39" t="s">
        <v>201</v>
      </c>
      <c r="B13" s="77" t="s">
        <v>3</v>
      </c>
      <c r="C13" s="77" t="s">
        <v>69</v>
      </c>
      <c r="D13" s="2">
        <v>177410</v>
      </c>
      <c r="E13" s="2">
        <v>6868</v>
      </c>
      <c r="F13" s="2">
        <v>1015</v>
      </c>
      <c r="G13" s="2">
        <v>4865</v>
      </c>
      <c r="H13" s="2">
        <v>2003</v>
      </c>
      <c r="I13" s="2">
        <v>955.22</v>
      </c>
      <c r="J13" s="2">
        <v>342.88</v>
      </c>
      <c r="K13" s="2">
        <v>713.24</v>
      </c>
      <c r="L13" s="2">
        <v>241.98</v>
      </c>
      <c r="M13" s="2">
        <v>144183</v>
      </c>
      <c r="N13" s="2">
        <v>67440</v>
      </c>
      <c r="O13" s="2">
        <v>10178</v>
      </c>
      <c r="P13" s="2">
        <f>1076830-30800-4000</f>
        <v>1042030</v>
      </c>
      <c r="Q13" s="17"/>
      <c r="R13" s="17">
        <v>56280559</v>
      </c>
      <c r="T13" s="6">
        <f t="shared" si="2"/>
        <v>0.1614363568033763</v>
      </c>
      <c r="U13" s="6">
        <f t="shared" si="3"/>
        <v>0.1859432531947152</v>
      </c>
      <c r="V13" s="6">
        <f t="shared" si="4"/>
        <v>0.14211705404648559</v>
      </c>
      <c r="W13" s="6">
        <f t="shared" si="5"/>
        <v>0.17448533103794564</v>
      </c>
      <c r="X13" s="6">
        <f t="shared" si="6"/>
        <v>0.22122818643693395</v>
      </c>
      <c r="Y13" s="6">
        <f t="shared" si="7"/>
        <v>0.11023671662105687</v>
      </c>
      <c r="Z13" s="6">
        <f t="shared" si="8"/>
        <v>0.1892670648369967</v>
      </c>
      <c r="AA13" s="6">
        <f t="shared" si="9"/>
        <v>0.14902909811736992</v>
      </c>
      <c r="AB13" s="6">
        <f t="shared" si="10"/>
        <v>0.06237787619288212</v>
      </c>
      <c r="AC13" s="6">
        <f t="shared" si="11"/>
        <v>0.18417789236815804</v>
      </c>
      <c r="AD13" s="6">
        <f t="shared" si="12"/>
        <v>0.31849299542095477</v>
      </c>
      <c r="AE13" s="6">
        <f t="shared" si="13"/>
        <v>0.2143206091438968</v>
      </c>
      <c r="AF13" s="6">
        <f t="shared" si="14"/>
        <v>0.18053357639868303</v>
      </c>
      <c r="AG13" s="6">
        <f t="shared" si="15"/>
        <v>0</v>
      </c>
      <c r="AH13" s="6">
        <f t="shared" si="1"/>
        <v>0.2239228074098923</v>
      </c>
      <c r="AI13" s="6"/>
      <c r="AJ13" s="6"/>
      <c r="AK13" s="6">
        <f t="shared" si="16"/>
        <v>0.2513354438945564</v>
      </c>
      <c r="AL13" s="6">
        <f t="shared" si="17"/>
        <v>0.16748617565604257</v>
      </c>
      <c r="AM13" s="6">
        <f t="shared" si="18"/>
        <v>0.14808998490788602</v>
      </c>
      <c r="AN13" s="6">
        <f t="shared" si="19"/>
        <v>0.18512864227715192</v>
      </c>
      <c r="AO13" s="11">
        <f t="shared" si="20"/>
        <v>0.156708879993371</v>
      </c>
      <c r="AP13" s="11">
        <f t="shared" si="21"/>
        <v>0.20524762563696533</v>
      </c>
    </row>
    <row r="14" spans="1:42" ht="11.25">
      <c r="A14" s="39" t="s">
        <v>201</v>
      </c>
      <c r="B14" s="39" t="s">
        <v>4</v>
      </c>
      <c r="C14" s="77" t="s">
        <v>70</v>
      </c>
      <c r="D14" s="2">
        <v>78903</v>
      </c>
      <c r="E14" s="2">
        <v>2635</v>
      </c>
      <c r="F14" s="2">
        <v>462</v>
      </c>
      <c r="G14" s="2">
        <v>1919</v>
      </c>
      <c r="H14" s="2">
        <v>716</v>
      </c>
      <c r="I14" s="2">
        <v>422.35</v>
      </c>
      <c r="J14" s="2">
        <v>172.83</v>
      </c>
      <c r="K14" s="2">
        <v>300.05</v>
      </c>
      <c r="L14" s="2">
        <v>122.3</v>
      </c>
      <c r="M14" s="2">
        <v>30849</v>
      </c>
      <c r="N14" s="2">
        <v>1298</v>
      </c>
      <c r="O14" s="2">
        <v>2124</v>
      </c>
      <c r="P14" s="2">
        <v>539727</v>
      </c>
      <c r="Q14" s="17"/>
      <c r="R14" s="17">
        <v>22302317</v>
      </c>
      <c r="T14" s="6">
        <f t="shared" si="2"/>
        <v>0.0717987309670075</v>
      </c>
      <c r="U14" s="6">
        <f t="shared" si="3"/>
        <v>0.07133961446826943</v>
      </c>
      <c r="V14" s="6">
        <f t="shared" si="4"/>
        <v>0.06468776253150378</v>
      </c>
      <c r="W14" s="6">
        <f t="shared" si="5"/>
        <v>0.06882576572699232</v>
      </c>
      <c r="X14" s="6">
        <f t="shared" si="6"/>
        <v>0.0790810691407113</v>
      </c>
      <c r="Y14" s="6">
        <f t="shared" si="7"/>
        <v>0.0487411038974303</v>
      </c>
      <c r="Z14" s="6">
        <f t="shared" si="8"/>
        <v>0.09540080149258674</v>
      </c>
      <c r="AA14" s="6">
        <f t="shared" si="9"/>
        <v>0.06269443790325395</v>
      </c>
      <c r="AB14" s="6">
        <f t="shared" si="10"/>
        <v>0.03152663136783818</v>
      </c>
      <c r="AC14" s="6">
        <f t="shared" si="11"/>
        <v>0.03940619769088802</v>
      </c>
      <c r="AD14" s="6">
        <f t="shared" si="12"/>
        <v>0.006129951187075909</v>
      </c>
      <c r="AE14" s="6">
        <f t="shared" si="13"/>
        <v>0.04472558202216907</v>
      </c>
      <c r="AF14" s="6">
        <f t="shared" si="14"/>
        <v>0.09350867593920711</v>
      </c>
      <c r="AG14" s="6">
        <f t="shared" si="15"/>
        <v>0</v>
      </c>
      <c r="AH14" s="6">
        <f t="shared" si="1"/>
        <v>0.04790991091729099</v>
      </c>
      <c r="AI14" s="6"/>
      <c r="AJ14" s="6"/>
      <c r="AK14" s="6">
        <f t="shared" si="16"/>
        <v>0.022768074438981965</v>
      </c>
      <c r="AL14" s="6">
        <f t="shared" si="17"/>
        <v>0.06701702618576169</v>
      </c>
      <c r="AM14" s="6">
        <f t="shared" si="18"/>
        <v>0.06004035918284986</v>
      </c>
      <c r="AN14" s="6">
        <f t="shared" si="19"/>
        <v>0.07088775352198262</v>
      </c>
      <c r="AO14" s="11">
        <f t="shared" si="20"/>
        <v>0.062099083243418354</v>
      </c>
      <c r="AP14" s="11">
        <f t="shared" si="21"/>
        <v>0.08724093531664902</v>
      </c>
    </row>
    <row r="15" spans="1:42" ht="11.25">
      <c r="A15" s="39" t="s">
        <v>201</v>
      </c>
      <c r="B15" s="77" t="s">
        <v>5</v>
      </c>
      <c r="C15" s="77" t="s">
        <v>71</v>
      </c>
      <c r="D15" s="2">
        <v>16108</v>
      </c>
      <c r="E15" s="2">
        <v>575</v>
      </c>
      <c r="F15" s="2">
        <v>0</v>
      </c>
      <c r="G15" s="2">
        <v>488</v>
      </c>
      <c r="H15" s="2">
        <v>87</v>
      </c>
      <c r="I15" s="2">
        <v>127.72</v>
      </c>
      <c r="J15" s="2">
        <v>27.84</v>
      </c>
      <c r="K15" s="2">
        <v>92.21</v>
      </c>
      <c r="L15" s="2">
        <v>35.51</v>
      </c>
      <c r="M15" s="2">
        <v>9545</v>
      </c>
      <c r="N15" s="2">
        <v>1887</v>
      </c>
      <c r="O15" s="2">
        <v>2634</v>
      </c>
      <c r="P15" s="2">
        <v>51990</v>
      </c>
      <c r="Q15" s="17"/>
      <c r="R15" s="17">
        <v>4754615</v>
      </c>
      <c r="T15" s="6">
        <f t="shared" si="2"/>
        <v>0.014657667749218116</v>
      </c>
      <c r="U15" s="6">
        <f t="shared" si="3"/>
        <v>0.01556746805284817</v>
      </c>
      <c r="V15" s="6">
        <f t="shared" si="4"/>
        <v>0</v>
      </c>
      <c r="W15" s="6">
        <f t="shared" si="5"/>
        <v>0.017502331253138225</v>
      </c>
      <c r="X15" s="6">
        <f t="shared" si="6"/>
        <v>0.009609012591119947</v>
      </c>
      <c r="Y15" s="6">
        <f t="shared" si="7"/>
        <v>0.014739466768745822</v>
      </c>
      <c r="Z15" s="6">
        <f t="shared" si="8"/>
        <v>0.015367461167352976</v>
      </c>
      <c r="AA15" s="6">
        <f t="shared" si="9"/>
        <v>0.019266969235324265</v>
      </c>
      <c r="AB15" s="6">
        <f t="shared" si="10"/>
        <v>0.00915380768497084</v>
      </c>
      <c r="AC15" s="6">
        <f t="shared" si="11"/>
        <v>0.012192685563860292</v>
      </c>
      <c r="AD15" s="6">
        <f t="shared" si="12"/>
        <v>0.008911570023121911</v>
      </c>
      <c r="AE15" s="6">
        <f t="shared" si="13"/>
        <v>0.055464775445571254</v>
      </c>
      <c r="AF15" s="6">
        <f t="shared" si="14"/>
        <v>0.009007361243886961</v>
      </c>
      <c r="AG15" s="6">
        <f t="shared" si="15"/>
        <v>0</v>
      </c>
      <c r="AH15" s="6">
        <f t="shared" si="1"/>
        <v>0.014823822480649049</v>
      </c>
      <c r="AI15" s="6"/>
      <c r="AJ15" s="6"/>
      <c r="AK15" s="6">
        <f t="shared" si="16"/>
        <v>0.0105521277934911</v>
      </c>
      <c r="AL15" s="6">
        <f t="shared" si="17"/>
        <v>0.017417218644086217</v>
      </c>
      <c r="AM15" s="6">
        <f t="shared" si="18"/>
        <v>0.015153467410796996</v>
      </c>
      <c r="AN15" s="6">
        <f t="shared" si="19"/>
        <v>0.014437990913222107</v>
      </c>
      <c r="AO15" s="11">
        <f t="shared" si="20"/>
        <v>0.01323885911384927</v>
      </c>
      <c r="AP15" s="11">
        <f t="shared" si="21"/>
        <v>0.012488236879236461</v>
      </c>
    </row>
    <row r="16" spans="1:42" ht="11.25">
      <c r="A16" s="39" t="s">
        <v>201</v>
      </c>
      <c r="B16" s="77" t="s">
        <v>6</v>
      </c>
      <c r="C16" s="77" t="s">
        <v>72</v>
      </c>
      <c r="D16" s="2">
        <v>19272</v>
      </c>
      <c r="E16" s="2">
        <v>639</v>
      </c>
      <c r="F16" s="2">
        <v>0</v>
      </c>
      <c r="G16" s="2">
        <v>0</v>
      </c>
      <c r="H16" s="2">
        <v>639</v>
      </c>
      <c r="I16" s="2">
        <v>95.02</v>
      </c>
      <c r="J16" s="2">
        <v>32</v>
      </c>
      <c r="K16" s="2">
        <v>61.52</v>
      </c>
      <c r="L16" s="2">
        <v>33.5</v>
      </c>
      <c r="M16" s="2">
        <v>10542</v>
      </c>
      <c r="N16" s="2">
        <v>28</v>
      </c>
      <c r="O16" s="2">
        <v>1339</v>
      </c>
      <c r="P16" s="2">
        <v>51114</v>
      </c>
      <c r="Q16" s="17"/>
      <c r="R16" s="17">
        <v>6395102</v>
      </c>
      <c r="T16" s="6">
        <f t="shared" si="2"/>
        <v>0.01753678748838661</v>
      </c>
      <c r="U16" s="6">
        <f t="shared" si="3"/>
        <v>0.017300194931773878</v>
      </c>
      <c r="V16" s="6">
        <f t="shared" si="4"/>
        <v>0</v>
      </c>
      <c r="W16" s="6">
        <f t="shared" si="5"/>
        <v>0</v>
      </c>
      <c r="X16" s="6">
        <f t="shared" si="6"/>
        <v>0.0705765407554672</v>
      </c>
      <c r="Y16" s="6">
        <f t="shared" si="7"/>
        <v>0.01096573858727081</v>
      </c>
      <c r="Z16" s="6">
        <f t="shared" si="8"/>
        <v>0.017663748468221812</v>
      </c>
      <c r="AA16" s="6">
        <f t="shared" si="9"/>
        <v>0.012854396999860632</v>
      </c>
      <c r="AB16" s="6">
        <f t="shared" si="10"/>
        <v>0.008635667627330982</v>
      </c>
      <c r="AC16" s="6">
        <f t="shared" si="11"/>
        <v>0.013466243186402849</v>
      </c>
      <c r="AD16" s="6">
        <f t="shared" si="12"/>
        <v>0.00013223315349624457</v>
      </c>
      <c r="AE16" s="6">
        <f t="shared" si="13"/>
        <v>0.028195647046932386</v>
      </c>
      <c r="AF16" s="6">
        <f t="shared" si="14"/>
        <v>0.008855592664359264</v>
      </c>
      <c r="AG16" s="6">
        <f t="shared" si="15"/>
        <v>0</v>
      </c>
      <c r="AH16" s="6">
        <f t="shared" si="1"/>
        <v>0.01637220917663722</v>
      </c>
      <c r="AI16" s="6"/>
      <c r="AJ16" s="6"/>
      <c r="AK16" s="6">
        <f t="shared" si="16"/>
        <v>0.006799238169949547</v>
      </c>
      <c r="AL16" s="6">
        <f t="shared" si="17"/>
        <v>0.015077295965817255</v>
      </c>
      <c r="AM16" s="6">
        <f t="shared" si="18"/>
        <v>0.014132966759522345</v>
      </c>
      <c r="AN16" s="6">
        <f t="shared" si="19"/>
        <v>0.04171546887766391</v>
      </c>
      <c r="AO16" s="11">
        <f t="shared" si="20"/>
        <v>0.01780666876218068</v>
      </c>
      <c r="AP16" s="11">
        <f t="shared" si="21"/>
        <v>0.044120144611844506</v>
      </c>
    </row>
    <row r="17" spans="1:42" ht="11.25">
      <c r="A17" s="39" t="s">
        <v>201</v>
      </c>
      <c r="B17" s="77" t="s">
        <v>7</v>
      </c>
      <c r="C17" s="77" t="s">
        <v>73</v>
      </c>
      <c r="D17" s="2">
        <v>504907</v>
      </c>
      <c r="E17" s="2">
        <v>15247</v>
      </c>
      <c r="F17" s="2">
        <v>3809</v>
      </c>
      <c r="G17" s="2">
        <v>13151</v>
      </c>
      <c r="H17" s="2">
        <v>2096</v>
      </c>
      <c r="I17" s="2">
        <v>1458.66</v>
      </c>
      <c r="J17" s="2">
        <v>565.85</v>
      </c>
      <c r="K17" s="2">
        <v>1149.65</v>
      </c>
      <c r="L17" s="2">
        <v>309.01</v>
      </c>
      <c r="M17" s="2">
        <v>135442</v>
      </c>
      <c r="N17" s="2">
        <v>36262</v>
      </c>
      <c r="O17" s="2">
        <v>5193</v>
      </c>
      <c r="P17" s="2">
        <f>1159349-37813</f>
        <v>1121536</v>
      </c>
      <c r="Q17" s="17"/>
      <c r="R17" s="17">
        <v>83629009</v>
      </c>
      <c r="T17" s="6">
        <f t="shared" si="2"/>
        <v>0.45944617893310596</v>
      </c>
      <c r="U17" s="6">
        <f t="shared" si="3"/>
        <v>0.412795105046567</v>
      </c>
      <c r="V17" s="6">
        <f t="shared" si="4"/>
        <v>0.5333239988798656</v>
      </c>
      <c r="W17" s="6">
        <f t="shared" si="5"/>
        <v>0.4716663080123377</v>
      </c>
      <c r="X17" s="6">
        <f t="shared" si="6"/>
        <v>0.2314998895515794</v>
      </c>
      <c r="Y17" s="6">
        <f t="shared" si="7"/>
        <v>0.16833597398135594</v>
      </c>
      <c r="Z17" s="6">
        <f t="shared" si="8"/>
        <v>0.3123447522107285</v>
      </c>
      <c r="AA17" s="6">
        <f t="shared" si="9"/>
        <v>0.2402154992017194</v>
      </c>
      <c r="AB17" s="6">
        <f t="shared" si="10"/>
        <v>0.0796569448812402</v>
      </c>
      <c r="AC17" s="6">
        <f t="shared" si="11"/>
        <v>0.17301222819700007</v>
      </c>
      <c r="AD17" s="6">
        <f t="shared" si="12"/>
        <v>0.17125137900288645</v>
      </c>
      <c r="AE17" s="6">
        <f t="shared" si="13"/>
        <v>0.10935025774064218</v>
      </c>
      <c r="AF17" s="6">
        <f t="shared" si="14"/>
        <v>0.19430813425704957</v>
      </c>
      <c r="AG17" s="6">
        <f t="shared" si="15"/>
        <v>0</v>
      </c>
      <c r="AH17" s="6">
        <f t="shared" si="1"/>
        <v>0.2103476337793681</v>
      </c>
      <c r="AI17" s="6">
        <f>M17/(M$10+M$17+M$24+M$19)</f>
        <v>0.4356729284611426</v>
      </c>
      <c r="AJ17" s="6">
        <f>N17/(N$10+N$17+N$24+N$19)</f>
        <v>0.4533826783861167</v>
      </c>
      <c r="AK17" s="6">
        <f t="shared" si="16"/>
        <v>0.17213180359994326</v>
      </c>
      <c r="AL17" s="6">
        <f t="shared" si="17"/>
        <v>0.3265053021241432</v>
      </c>
      <c r="AM17" s="6">
        <f t="shared" si="18"/>
        <v>0.29056553951396147</v>
      </c>
      <c r="AN17" s="6">
        <f t="shared" si="19"/>
        <v>0.23585769437664938</v>
      </c>
      <c r="AO17" s="11">
        <f t="shared" si="20"/>
        <v>0.23285853175952895</v>
      </c>
      <c r="AP17" s="11">
        <f t="shared" si="21"/>
        <v>0.271922320881154</v>
      </c>
    </row>
    <row r="18" spans="1:42" ht="11.25">
      <c r="A18" s="39" t="s">
        <v>201</v>
      </c>
      <c r="B18" s="77" t="s">
        <v>8</v>
      </c>
      <c r="C18" s="77" t="s">
        <v>74</v>
      </c>
      <c r="D18" s="2">
        <v>38075</v>
      </c>
      <c r="E18" s="2">
        <v>1325</v>
      </c>
      <c r="F18" s="2">
        <v>232</v>
      </c>
      <c r="G18" s="2">
        <v>1145</v>
      </c>
      <c r="H18" s="2">
        <v>180</v>
      </c>
      <c r="I18" s="2">
        <v>120.42</v>
      </c>
      <c r="J18" s="2">
        <v>40.76</v>
      </c>
      <c r="K18" s="2">
        <v>84.29</v>
      </c>
      <c r="L18" s="2">
        <v>36.13</v>
      </c>
      <c r="M18" s="2">
        <v>11221</v>
      </c>
      <c r="N18" s="2">
        <v>1908</v>
      </c>
      <c r="O18" s="2">
        <v>502</v>
      </c>
      <c r="P18" s="2">
        <v>130849</v>
      </c>
      <c r="Q18" s="17"/>
      <c r="R18" s="17">
        <v>7596697</v>
      </c>
      <c r="T18" s="6">
        <f t="shared" si="2"/>
        <v>0.03464680280304692</v>
      </c>
      <c r="U18" s="6">
        <f t="shared" si="3"/>
        <v>0.035872861165258826</v>
      </c>
      <c r="V18" s="6">
        <f t="shared" si="4"/>
        <v>0.032483898067768135</v>
      </c>
      <c r="W18" s="6">
        <f t="shared" si="5"/>
        <v>0.041065920665662434</v>
      </c>
      <c r="X18" s="6">
        <f t="shared" si="6"/>
        <v>0.019880715705765408</v>
      </c>
      <c r="Y18" s="6">
        <f t="shared" si="7"/>
        <v>0.0138970136884777</v>
      </c>
      <c r="Z18" s="6">
        <f t="shared" si="8"/>
        <v>0.02249919961139753</v>
      </c>
      <c r="AA18" s="6">
        <f t="shared" si="9"/>
        <v>0.017612111884236878</v>
      </c>
      <c r="AB18" s="6">
        <f t="shared" si="10"/>
        <v>0.009313631981357266</v>
      </c>
      <c r="AC18" s="6">
        <f t="shared" si="11"/>
        <v>0.014333590855115383</v>
      </c>
      <c r="AD18" s="6">
        <f t="shared" si="12"/>
        <v>0.009010744888244094</v>
      </c>
      <c r="AE18" s="6">
        <f t="shared" si="13"/>
        <v>0.01057073548734881</v>
      </c>
      <c r="AF18" s="6">
        <f t="shared" si="14"/>
        <v>0.022669825185638873</v>
      </c>
      <c r="AG18" s="6">
        <f t="shared" si="15"/>
        <v>0</v>
      </c>
      <c r="AH18" s="6">
        <f t="shared" si="1"/>
        <v>0.017426727297576005</v>
      </c>
      <c r="AI18" s="6"/>
      <c r="AJ18" s="6"/>
      <c r="AK18" s="6">
        <f t="shared" si="16"/>
        <v>0.01167216787167974</v>
      </c>
      <c r="AL18" s="6">
        <f t="shared" si="17"/>
        <v>0.026742486524747852</v>
      </c>
      <c r="AM18" s="6">
        <f t="shared" si="18"/>
        <v>0.024884937426868262</v>
      </c>
      <c r="AN18" s="6">
        <f t="shared" si="19"/>
        <v>0.018746413795001145</v>
      </c>
      <c r="AO18" s="11">
        <f t="shared" si="20"/>
        <v>0.021152417454115932</v>
      </c>
      <c r="AP18" s="11">
        <f t="shared" si="21"/>
        <v>0.02118995765858147</v>
      </c>
    </row>
    <row r="19" spans="1:42" ht="11.25">
      <c r="A19" s="39" t="s">
        <v>201</v>
      </c>
      <c r="B19" s="77" t="s">
        <v>9</v>
      </c>
      <c r="C19" s="77" t="s">
        <v>75</v>
      </c>
      <c r="D19" s="2">
        <v>17862</v>
      </c>
      <c r="E19" s="2">
        <v>480</v>
      </c>
      <c r="F19" s="2">
        <v>0</v>
      </c>
      <c r="G19" s="2">
        <v>0</v>
      </c>
      <c r="H19" s="2">
        <v>480</v>
      </c>
      <c r="I19" s="2">
        <v>380.1</v>
      </c>
      <c r="J19" s="2">
        <v>80.53</v>
      </c>
      <c r="K19" s="2">
        <v>221.16</v>
      </c>
      <c r="L19" s="2">
        <v>158.94</v>
      </c>
      <c r="M19" s="2">
        <v>30878</v>
      </c>
      <c r="N19" s="2">
        <v>5205</v>
      </c>
      <c r="O19" s="2">
        <v>537</v>
      </c>
      <c r="P19" s="2">
        <v>165079</v>
      </c>
      <c r="Q19" s="17"/>
      <c r="R19" s="17">
        <v>15203173</v>
      </c>
      <c r="T19" s="6">
        <f t="shared" si="2"/>
        <v>0.016253741081235038</v>
      </c>
      <c r="U19" s="6">
        <f t="shared" si="3"/>
        <v>0.01299545159194282</v>
      </c>
      <c r="V19" s="6">
        <f t="shared" si="4"/>
        <v>0</v>
      </c>
      <c r="W19" s="6">
        <f t="shared" si="5"/>
        <v>0</v>
      </c>
      <c r="X19" s="6">
        <f t="shared" si="6"/>
        <v>0.053015241882041084</v>
      </c>
      <c r="Y19" s="6">
        <f t="shared" si="7"/>
        <v>0.043865262439714114</v>
      </c>
      <c r="Z19" s="6">
        <f t="shared" si="8"/>
        <v>0.04445192700455945</v>
      </c>
      <c r="AA19" s="6">
        <f t="shared" si="9"/>
        <v>0.046210637849303925</v>
      </c>
      <c r="AB19" s="6">
        <f t="shared" si="10"/>
        <v>0.04097173172202944</v>
      </c>
      <c r="AC19" s="6">
        <f t="shared" si="11"/>
        <v>0.03944324199485365</v>
      </c>
      <c r="AD19" s="6">
        <f t="shared" si="12"/>
        <v>0.024581198712426894</v>
      </c>
      <c r="AE19" s="6">
        <f t="shared" si="13"/>
        <v>0.011307738957582294</v>
      </c>
      <c r="AF19" s="6">
        <f t="shared" si="14"/>
        <v>0.028600234406224577</v>
      </c>
      <c r="AG19" s="6">
        <f t="shared" si="15"/>
        <v>0</v>
      </c>
      <c r="AH19" s="6">
        <f t="shared" si="1"/>
        <v>0.04795494924646216</v>
      </c>
      <c r="AI19" s="6">
        <f>M19/(M$10+M$17+M$24+M$19)</f>
        <v>0.09932449819866186</v>
      </c>
      <c r="AJ19" s="6">
        <f>N19/(N$10+N$17+N$24+N$19)</f>
        <v>0.06507795601455346</v>
      </c>
      <c r="AK19" s="6">
        <f t="shared" si="16"/>
        <v>0.03201222035364027</v>
      </c>
      <c r="AL19" s="6">
        <f t="shared" si="17"/>
        <v>0.029603044720623372</v>
      </c>
      <c r="AM19" s="6">
        <f t="shared" si="18"/>
        <v>0.028430357015828467</v>
      </c>
      <c r="AN19" s="6">
        <f t="shared" si="19"/>
        <v>0.0496129398656725</v>
      </c>
      <c r="AO19" s="11">
        <f t="shared" si="20"/>
        <v>0.04233206378023818</v>
      </c>
      <c r="AP19" s="11">
        <f t="shared" si="21"/>
        <v>0.04873358444330027</v>
      </c>
    </row>
    <row r="20" spans="1:42" ht="11.25">
      <c r="A20" s="39" t="s">
        <v>201</v>
      </c>
      <c r="B20" s="77" t="s">
        <v>10</v>
      </c>
      <c r="C20" s="77" t="s">
        <v>76</v>
      </c>
      <c r="D20" s="2">
        <v>2295</v>
      </c>
      <c r="G20" s="2">
        <v>0</v>
      </c>
      <c r="I20" s="2">
        <v>5.5</v>
      </c>
      <c r="J20" s="2">
        <v>0</v>
      </c>
      <c r="K20" s="2">
        <v>0</v>
      </c>
      <c r="L20" s="2">
        <v>5.5</v>
      </c>
      <c r="M20" s="2">
        <v>186</v>
      </c>
      <c r="N20" s="2">
        <v>0</v>
      </c>
      <c r="O20" s="2">
        <v>10</v>
      </c>
      <c r="P20" s="2">
        <v>19054</v>
      </c>
      <c r="Q20" s="17"/>
      <c r="R20" s="17">
        <v>142788</v>
      </c>
      <c r="T20" s="6">
        <f t="shared" si="2"/>
        <v>0.0020883627690871354</v>
      </c>
      <c r="U20" s="6">
        <f t="shared" si="3"/>
        <v>0</v>
      </c>
      <c r="V20" s="6">
        <f t="shared" si="4"/>
        <v>0</v>
      </c>
      <c r="W20" s="6">
        <f t="shared" si="5"/>
        <v>0</v>
      </c>
      <c r="X20" s="6">
        <f t="shared" si="6"/>
        <v>0</v>
      </c>
      <c r="Y20" s="6">
        <f t="shared" si="7"/>
        <v>0.0006347249234896807</v>
      </c>
      <c r="Z20" s="6">
        <f t="shared" si="8"/>
        <v>0</v>
      </c>
      <c r="AA20" s="6">
        <f t="shared" si="9"/>
        <v>0</v>
      </c>
      <c r="AB20" s="6">
        <f t="shared" si="10"/>
        <v>0.0014177961776215046</v>
      </c>
      <c r="AC20" s="6">
        <f t="shared" si="11"/>
        <v>0.0002375945012968061</v>
      </c>
      <c r="AD20" s="6">
        <f t="shared" si="12"/>
        <v>0</v>
      </c>
      <c r="AE20" s="6">
        <f t="shared" si="13"/>
        <v>0.00021057242006670938</v>
      </c>
      <c r="AF20" s="6">
        <f t="shared" si="14"/>
        <v>0.003301139856530528</v>
      </c>
      <c r="AG20" s="6">
        <f t="shared" si="15"/>
        <v>0</v>
      </c>
      <c r="AH20" s="6">
        <f t="shared" si="1"/>
        <v>0.00028886652502888667</v>
      </c>
      <c r="AI20" s="6"/>
      <c r="AJ20" s="6"/>
      <c r="AK20" s="6">
        <f t="shared" si="16"/>
        <v>0.00011879725064840306</v>
      </c>
      <c r="AL20" s="6">
        <f t="shared" si="17"/>
        <v>0</v>
      </c>
      <c r="AM20" s="6">
        <f t="shared" si="18"/>
        <v>0.00031736246174484035</v>
      </c>
      <c r="AN20" s="6">
        <f t="shared" si="19"/>
        <v>0</v>
      </c>
      <c r="AO20" s="11">
        <f t="shared" si="20"/>
        <v>0.00039758218386731835</v>
      </c>
      <c r="AP20" s="11">
        <f t="shared" si="21"/>
        <v>0</v>
      </c>
    </row>
    <row r="21" spans="1:42" ht="11.25">
      <c r="A21" s="39" t="s">
        <v>201</v>
      </c>
      <c r="B21" s="77" t="s">
        <v>11</v>
      </c>
      <c r="C21" s="77" t="s">
        <v>77</v>
      </c>
      <c r="D21" s="2">
        <v>2875</v>
      </c>
      <c r="E21" s="2">
        <v>206</v>
      </c>
      <c r="F21" s="2">
        <v>101</v>
      </c>
      <c r="G21" s="2">
        <v>206</v>
      </c>
      <c r="H21" s="2">
        <v>0</v>
      </c>
      <c r="I21" s="2">
        <v>62.4</v>
      </c>
      <c r="J21" s="2">
        <v>4.24</v>
      </c>
      <c r="K21" s="2">
        <v>41.42</v>
      </c>
      <c r="L21" s="2">
        <v>20.98</v>
      </c>
      <c r="M21" s="2">
        <v>4987</v>
      </c>
      <c r="N21" s="2">
        <v>1732</v>
      </c>
      <c r="O21" s="2">
        <v>26</v>
      </c>
      <c r="P21" s="2">
        <v>79</v>
      </c>
      <c r="Q21" s="17"/>
      <c r="R21" s="17">
        <v>1856492</v>
      </c>
      <c r="T21" s="6">
        <f t="shared" si="2"/>
        <v>0.0026161407238019666</v>
      </c>
      <c r="U21" s="6">
        <f t="shared" si="3"/>
        <v>0.005577214641542127</v>
      </c>
      <c r="V21" s="6">
        <f t="shared" si="4"/>
        <v>0.014141697003640437</v>
      </c>
      <c r="W21" s="6">
        <f t="shared" si="5"/>
        <v>0.007388279176529661</v>
      </c>
      <c r="X21" s="6">
        <f t="shared" si="6"/>
        <v>0</v>
      </c>
      <c r="Y21" s="6">
        <f t="shared" si="7"/>
        <v>0.007201242768319286</v>
      </c>
      <c r="Z21" s="6">
        <f t="shared" si="8"/>
        <v>0.00234044667203939</v>
      </c>
      <c r="AA21" s="6">
        <f t="shared" si="9"/>
        <v>0.008654569631570666</v>
      </c>
      <c r="AB21" s="6">
        <f t="shared" si="10"/>
        <v>0.00540824796481803</v>
      </c>
      <c r="AC21" s="6">
        <f t="shared" si="11"/>
        <v>0.006370342892296624</v>
      </c>
      <c r="AD21" s="6">
        <f t="shared" si="12"/>
        <v>0.0081795650662677</v>
      </c>
      <c r="AE21" s="6">
        <f t="shared" si="13"/>
        <v>0.0005474882921734443</v>
      </c>
      <c r="AF21" s="6">
        <f t="shared" si="14"/>
        <v>1.3686892445990959E-05</v>
      </c>
      <c r="AG21" s="6">
        <f t="shared" si="15"/>
        <v>0</v>
      </c>
      <c r="AH21" s="6">
        <f t="shared" si="1"/>
        <v>0.007745039571607837</v>
      </c>
      <c r="AI21" s="6"/>
      <c r="AJ21" s="6"/>
      <c r="AK21" s="6">
        <f t="shared" si="16"/>
        <v>0.007274953979282161</v>
      </c>
      <c r="AL21" s="6">
        <f t="shared" si="17"/>
        <v>0.007115892136556397</v>
      </c>
      <c r="AM21" s="6">
        <f t="shared" si="18"/>
        <v>0.006389228704930706</v>
      </c>
      <c r="AN21" s="6">
        <f t="shared" si="19"/>
        <v>0.004327284815785333</v>
      </c>
      <c r="AO21" s="11">
        <f t="shared" si="20"/>
        <v>0.005169258927166187</v>
      </c>
      <c r="AP21" s="11">
        <f t="shared" si="21"/>
        <v>0.001170223336019695</v>
      </c>
    </row>
    <row r="22" spans="1:42" ht="11.25">
      <c r="A22" s="39" t="s">
        <v>201</v>
      </c>
      <c r="B22" s="77">
        <v>54</v>
      </c>
      <c r="C22" s="77" t="s">
        <v>266</v>
      </c>
      <c r="G22" s="2">
        <v>0</v>
      </c>
      <c r="I22" s="2">
        <v>41</v>
      </c>
      <c r="J22" s="2">
        <v>4</v>
      </c>
      <c r="K22" s="2">
        <v>24</v>
      </c>
      <c r="L22" s="2">
        <v>17</v>
      </c>
      <c r="M22" s="2">
        <v>6008</v>
      </c>
      <c r="N22" s="2">
        <v>823</v>
      </c>
      <c r="O22" s="2">
        <v>2</v>
      </c>
      <c r="P22" s="2">
        <f>65602-26000</f>
        <v>39602</v>
      </c>
      <c r="Q22" s="17"/>
      <c r="R22" s="17">
        <v>1939688</v>
      </c>
      <c r="T22" s="6">
        <f t="shared" si="2"/>
        <v>0</v>
      </c>
      <c r="U22" s="6">
        <f t="shared" si="3"/>
        <v>0</v>
      </c>
      <c r="V22" s="6">
        <f t="shared" si="4"/>
        <v>0</v>
      </c>
      <c r="W22" s="6">
        <f t="shared" si="5"/>
        <v>0</v>
      </c>
      <c r="X22" s="6">
        <f t="shared" si="6"/>
        <v>0</v>
      </c>
      <c r="Y22" s="6">
        <f t="shared" si="7"/>
        <v>0.004731585793286711</v>
      </c>
      <c r="Z22" s="6">
        <f t="shared" si="8"/>
        <v>0.0022079685585277265</v>
      </c>
      <c r="AA22" s="6">
        <f t="shared" si="9"/>
        <v>0.005014719245719362</v>
      </c>
      <c r="AB22" s="6">
        <f t="shared" si="10"/>
        <v>0.004382279094466469</v>
      </c>
      <c r="AC22" s="6">
        <f t="shared" si="11"/>
        <v>0.007674557869845221</v>
      </c>
      <c r="AD22" s="6">
        <f t="shared" si="12"/>
        <v>0.0038867101902646172</v>
      </c>
      <c r="AE22" s="6">
        <f t="shared" si="13"/>
        <v>4.2114484013341874E-05</v>
      </c>
      <c r="AF22" s="6">
        <f t="shared" si="14"/>
        <v>0.006861117906913088</v>
      </c>
      <c r="AG22" s="6">
        <f t="shared" si="15"/>
        <v>0</v>
      </c>
      <c r="AH22" s="6">
        <f t="shared" si="1"/>
        <v>0.009330699367599737</v>
      </c>
      <c r="AI22" s="6"/>
      <c r="AJ22" s="6"/>
      <c r="AK22" s="6">
        <f t="shared" si="16"/>
        <v>0.005780634030054919</v>
      </c>
      <c r="AL22" s="6">
        <f t="shared" si="17"/>
        <v>0.002507359622859681</v>
      </c>
      <c r="AM22" s="6">
        <f t="shared" si="18"/>
        <v>0.0023657928966433553</v>
      </c>
      <c r="AN22" s="6">
        <f t="shared" si="19"/>
        <v>0.002507359622859681</v>
      </c>
      <c r="AO22" s="11">
        <f t="shared" si="20"/>
        <v>0.005400911778729522</v>
      </c>
      <c r="AP22" s="11">
        <f t="shared" si="21"/>
        <v>0.0011039842792638632</v>
      </c>
    </row>
    <row r="23" spans="1:42" ht="11.25">
      <c r="A23" s="39" t="s">
        <v>201</v>
      </c>
      <c r="B23" s="77" t="s">
        <v>12</v>
      </c>
      <c r="C23" s="77" t="s">
        <v>78</v>
      </c>
      <c r="D23" s="2">
        <v>3972</v>
      </c>
      <c r="E23" s="2">
        <v>147</v>
      </c>
      <c r="F23" s="2">
        <v>0</v>
      </c>
      <c r="G23" s="2">
        <v>0</v>
      </c>
      <c r="H23" s="2">
        <v>147</v>
      </c>
      <c r="I23" s="2">
        <v>34.23</v>
      </c>
      <c r="J23" s="2">
        <v>12.8</v>
      </c>
      <c r="K23" s="2">
        <v>24.7</v>
      </c>
      <c r="L23" s="2">
        <v>9.53</v>
      </c>
      <c r="M23" s="2">
        <v>2934</v>
      </c>
      <c r="N23" s="2">
        <v>99</v>
      </c>
      <c r="O23" s="2">
        <v>350</v>
      </c>
      <c r="P23" s="2">
        <v>10606</v>
      </c>
      <c r="Q23" s="17"/>
      <c r="R23" s="17">
        <v>2152288</v>
      </c>
      <c r="T23" s="6">
        <f t="shared" si="2"/>
        <v>0.0036143690278057083</v>
      </c>
      <c r="U23" s="6">
        <f t="shared" si="3"/>
        <v>0.003979857050032488</v>
      </c>
      <c r="V23" s="6">
        <f t="shared" si="4"/>
        <v>0</v>
      </c>
      <c r="W23" s="6">
        <f t="shared" si="5"/>
        <v>0</v>
      </c>
      <c r="X23" s="6">
        <f t="shared" si="6"/>
        <v>0.016235917826375082</v>
      </c>
      <c r="Y23" s="6">
        <f t="shared" si="7"/>
        <v>0.003950297114736685</v>
      </c>
      <c r="Z23" s="6">
        <f t="shared" si="8"/>
        <v>0.007065499387288725</v>
      </c>
      <c r="AA23" s="6">
        <f t="shared" si="9"/>
        <v>0.005160981890386177</v>
      </c>
      <c r="AB23" s="6">
        <f t="shared" si="10"/>
        <v>0.0024566541041332614</v>
      </c>
      <c r="AC23" s="6">
        <f t="shared" si="11"/>
        <v>0.0037478616494883285</v>
      </c>
      <c r="AD23" s="6">
        <f t="shared" si="12"/>
        <v>0.00046753864986172187</v>
      </c>
      <c r="AE23" s="6">
        <f t="shared" si="13"/>
        <v>0.0073700347023348284</v>
      </c>
      <c r="AF23" s="6">
        <f t="shared" si="14"/>
        <v>0.0018375086238250646</v>
      </c>
      <c r="AG23" s="6">
        <f t="shared" si="15"/>
        <v>0</v>
      </c>
      <c r="AH23" s="6">
        <f t="shared" si="1"/>
        <v>0.004556636475455664</v>
      </c>
      <c r="AI23" s="6"/>
      <c r="AJ23" s="6"/>
      <c r="AK23" s="6">
        <f t="shared" si="16"/>
        <v>0.002107700149675025</v>
      </c>
      <c r="AL23" s="6">
        <f t="shared" si="17"/>
        <v>0.0045704194702093325</v>
      </c>
      <c r="AM23" s="6">
        <f t="shared" si="18"/>
        <v>0.003965077082384586</v>
      </c>
      <c r="AN23" s="6">
        <f t="shared" si="19"/>
        <v>0.01069844985838063</v>
      </c>
      <c r="AO23" s="11">
        <f t="shared" si="20"/>
        <v>0.005992880097427115</v>
      </c>
      <c r="AP23" s="11">
        <f t="shared" si="21"/>
        <v>0.011650708606831903</v>
      </c>
    </row>
    <row r="24" spans="1:42" ht="11.25">
      <c r="A24" s="39" t="s">
        <v>201</v>
      </c>
      <c r="B24" s="77" t="s">
        <v>13</v>
      </c>
      <c r="C24" s="77" t="s">
        <v>79</v>
      </c>
      <c r="G24" s="2">
        <v>0</v>
      </c>
      <c r="I24" s="2">
        <v>123.87</v>
      </c>
      <c r="J24" s="2">
        <v>0</v>
      </c>
      <c r="K24" s="2">
        <v>79.9</v>
      </c>
      <c r="L24" s="2">
        <v>43.97</v>
      </c>
      <c r="M24" s="2">
        <v>15437</v>
      </c>
      <c r="N24" s="2">
        <v>9240</v>
      </c>
      <c r="O24" s="2">
        <v>1247</v>
      </c>
      <c r="P24" s="2">
        <v>165880</v>
      </c>
      <c r="Q24" s="17"/>
      <c r="R24" s="17">
        <v>2425167</v>
      </c>
      <c r="T24" s="6">
        <f t="shared" si="2"/>
        <v>0</v>
      </c>
      <c r="U24" s="6">
        <f t="shared" si="3"/>
        <v>0</v>
      </c>
      <c r="V24" s="6">
        <f t="shared" si="4"/>
        <v>0</v>
      </c>
      <c r="W24" s="6">
        <f t="shared" si="5"/>
        <v>0</v>
      </c>
      <c r="X24" s="6">
        <f t="shared" si="6"/>
        <v>0</v>
      </c>
      <c r="Y24" s="6">
        <f t="shared" si="7"/>
        <v>0.014295159322303045</v>
      </c>
      <c r="Z24" s="6">
        <f t="shared" si="8"/>
        <v>0</v>
      </c>
      <c r="AA24" s="6">
        <f t="shared" si="9"/>
        <v>0.016694836155540713</v>
      </c>
      <c r="AB24" s="6">
        <f t="shared" si="10"/>
        <v>0.011334635987275918</v>
      </c>
      <c r="AC24" s="6">
        <f t="shared" si="11"/>
        <v>0.019719066217842987</v>
      </c>
      <c r="AD24" s="6">
        <f t="shared" si="12"/>
        <v>0.04363694065376071</v>
      </c>
      <c r="AE24" s="6">
        <f t="shared" si="13"/>
        <v>0.02625838078231866</v>
      </c>
      <c r="AF24" s="6">
        <f t="shared" si="14"/>
        <v>0.02873900910051874</v>
      </c>
      <c r="AG24" s="6">
        <f t="shared" si="15"/>
        <v>0</v>
      </c>
      <c r="AH24" s="6">
        <f t="shared" si="1"/>
        <v>0.023974368531564105</v>
      </c>
      <c r="AI24" s="6">
        <f>M24/(M$10+M$17+M$24+M$19)</f>
        <v>0.049655815748841994</v>
      </c>
      <c r="AJ24" s="6">
        <f>N24/(N$10+N$17+N$24+N$19)</f>
        <v>0.11552743776646954</v>
      </c>
      <c r="AK24" s="6">
        <f t="shared" si="16"/>
        <v>0.03167800343580185</v>
      </c>
      <c r="AL24" s="6">
        <f t="shared" si="17"/>
        <v>0.008347418077770357</v>
      </c>
      <c r="AM24" s="6">
        <f t="shared" si="18"/>
        <v>0.007147579661151523</v>
      </c>
      <c r="AN24" s="6">
        <f t="shared" si="19"/>
        <v>0.008347418077770357</v>
      </c>
      <c r="AO24" s="11">
        <f t="shared" si="20"/>
        <v>0.006752690646993815</v>
      </c>
      <c r="AP24" s="11">
        <f t="shared" si="21"/>
        <v>0</v>
      </c>
    </row>
    <row r="25" spans="1:42" ht="11.25">
      <c r="A25" s="39" t="s">
        <v>201</v>
      </c>
      <c r="B25" s="77">
        <v>66</v>
      </c>
      <c r="C25" s="77" t="s">
        <v>80</v>
      </c>
      <c r="G25" s="2">
        <v>0</v>
      </c>
      <c r="I25" s="2">
        <v>8.4</v>
      </c>
      <c r="J25" s="2">
        <v>0</v>
      </c>
      <c r="K25" s="2">
        <v>6.4</v>
      </c>
      <c r="L25" s="2">
        <v>2</v>
      </c>
      <c r="M25" s="2">
        <v>896</v>
      </c>
      <c r="N25" s="2">
        <v>277</v>
      </c>
      <c r="O25" s="2">
        <v>1</v>
      </c>
      <c r="P25" s="2">
        <v>17788</v>
      </c>
      <c r="Q25" s="17"/>
      <c r="R25" s="17">
        <v>499851</v>
      </c>
      <c r="T25" s="6">
        <f t="shared" si="2"/>
        <v>0</v>
      </c>
      <c r="U25" s="6">
        <f t="shared" si="3"/>
        <v>0</v>
      </c>
      <c r="V25" s="6">
        <f t="shared" si="4"/>
        <v>0</v>
      </c>
      <c r="W25" s="6">
        <f t="shared" si="5"/>
        <v>0</v>
      </c>
      <c r="X25" s="6">
        <f t="shared" si="6"/>
        <v>0</v>
      </c>
      <c r="Y25" s="6">
        <f t="shared" si="7"/>
        <v>0.0009693980649660578</v>
      </c>
      <c r="Z25" s="6">
        <f t="shared" si="8"/>
        <v>0</v>
      </c>
      <c r="AA25" s="6">
        <f t="shared" si="9"/>
        <v>0.0013372584655251634</v>
      </c>
      <c r="AB25" s="6">
        <f t="shared" si="10"/>
        <v>0.0005155622464078198</v>
      </c>
      <c r="AC25" s="6">
        <f t="shared" si="11"/>
        <v>0.0011445412535588079</v>
      </c>
      <c r="AD25" s="6">
        <f t="shared" si="12"/>
        <v>0.0013081636970878482</v>
      </c>
      <c r="AE25" s="6">
        <f t="shared" si="13"/>
        <v>2.1057242006670937E-05</v>
      </c>
      <c r="AF25" s="6">
        <f t="shared" si="14"/>
        <v>0.003081803073788445</v>
      </c>
      <c r="AG25" s="6">
        <f t="shared" si="15"/>
        <v>0</v>
      </c>
      <c r="AH25" s="6">
        <f t="shared" si="1"/>
        <v>0.0013915290668058196</v>
      </c>
      <c r="AI25" s="6"/>
      <c r="AJ25" s="6"/>
      <c r="AK25" s="6">
        <f t="shared" si="16"/>
        <v>0.001226352475323328</v>
      </c>
      <c r="AL25" s="6">
        <f t="shared" si="17"/>
        <v>0.0006686292327625817</v>
      </c>
      <c r="AM25" s="6">
        <f t="shared" si="18"/>
        <v>0.0004846990324830289</v>
      </c>
      <c r="AN25" s="6">
        <f t="shared" si="19"/>
        <v>0.0006686292327625817</v>
      </c>
      <c r="AO25" s="11">
        <f t="shared" si="20"/>
        <v>0.0013917965948697575</v>
      </c>
      <c r="AP25" s="11">
        <f t="shared" si="21"/>
        <v>0</v>
      </c>
    </row>
    <row r="26" spans="1:42" ht="11.25">
      <c r="A26" s="39" t="s">
        <v>201</v>
      </c>
      <c r="B26" s="77" t="s">
        <v>14</v>
      </c>
      <c r="C26" s="77" t="s">
        <v>81</v>
      </c>
      <c r="D26" s="2">
        <v>9913</v>
      </c>
      <c r="E26" s="2">
        <v>283</v>
      </c>
      <c r="F26" s="2">
        <v>0</v>
      </c>
      <c r="G26" s="2">
        <v>0</v>
      </c>
      <c r="H26" s="2">
        <v>283</v>
      </c>
      <c r="I26" s="2">
        <v>66.46</v>
      </c>
      <c r="J26" s="2">
        <v>13</v>
      </c>
      <c r="K26" s="2">
        <v>57.96</v>
      </c>
      <c r="L26" s="2">
        <v>8.5</v>
      </c>
      <c r="M26" s="2">
        <v>5400</v>
      </c>
      <c r="N26" s="2">
        <v>2886</v>
      </c>
      <c r="O26" s="2">
        <v>44</v>
      </c>
      <c r="P26" s="2">
        <v>17669</v>
      </c>
      <c r="Q26" s="17"/>
      <c r="R26" s="17">
        <v>1961168</v>
      </c>
      <c r="T26" s="6">
        <f t="shared" si="2"/>
        <v>0.009020453215669182</v>
      </c>
      <c r="U26" s="6">
        <f t="shared" si="3"/>
        <v>0.007661901667749621</v>
      </c>
      <c r="V26" s="6">
        <f t="shared" si="4"/>
        <v>0</v>
      </c>
      <c r="W26" s="6">
        <f t="shared" si="5"/>
        <v>0</v>
      </c>
      <c r="X26" s="6">
        <f t="shared" si="6"/>
        <v>0.031256903026286725</v>
      </c>
      <c r="Y26" s="6">
        <f t="shared" si="7"/>
        <v>0.007669785166386213</v>
      </c>
      <c r="Z26" s="6">
        <f t="shared" si="8"/>
        <v>0.007175897815215111</v>
      </c>
      <c r="AA26" s="6">
        <f t="shared" si="9"/>
        <v>0.01211054697841226</v>
      </c>
      <c r="AB26" s="6">
        <f t="shared" si="10"/>
        <v>0.0021911395472332344</v>
      </c>
      <c r="AC26" s="6">
        <f t="shared" si="11"/>
        <v>0.006897904876358887</v>
      </c>
      <c r="AD26" s="6">
        <f t="shared" si="12"/>
        <v>0.013629460035362922</v>
      </c>
      <c r="AE26" s="6">
        <f t="shared" si="13"/>
        <v>0.0009265186482935213</v>
      </c>
      <c r="AF26" s="6">
        <f t="shared" si="14"/>
        <v>0.003061186109217902</v>
      </c>
      <c r="AG26" s="6">
        <f t="shared" si="15"/>
        <v>0</v>
      </c>
      <c r="AH26" s="6">
        <f t="shared" si="1"/>
        <v>0.008386447500838645</v>
      </c>
      <c r="AI26" s="6"/>
      <c r="AJ26" s="6"/>
      <c r="AK26" s="6">
        <f t="shared" si="16"/>
        <v>0.010263682455860904</v>
      </c>
      <c r="AL26" s="6">
        <f t="shared" si="17"/>
        <v>0.009886224323080941</v>
      </c>
      <c r="AM26" s="6">
        <f t="shared" si="18"/>
        <v>0.007665843417067917</v>
      </c>
      <c r="AN26" s="6">
        <f t="shared" si="19"/>
        <v>0.021683725002349493</v>
      </c>
      <c r="AO26" s="11">
        <f t="shared" si="20"/>
        <v>0.005460721183647792</v>
      </c>
      <c r="AP26" s="11">
        <f t="shared" si="21"/>
        <v>0.01921640042075092</v>
      </c>
    </row>
    <row r="27" spans="1:42" ht="11.25">
      <c r="A27" s="39" t="s">
        <v>201</v>
      </c>
      <c r="B27" s="77" t="s">
        <v>15</v>
      </c>
      <c r="C27" s="77" t="s">
        <v>202</v>
      </c>
      <c r="D27" s="2">
        <v>0</v>
      </c>
      <c r="E27" s="2">
        <v>0</v>
      </c>
      <c r="F27" s="2">
        <v>0</v>
      </c>
      <c r="G27" s="2">
        <v>0</v>
      </c>
      <c r="H27" s="2">
        <v>0</v>
      </c>
      <c r="I27" s="2">
        <v>70.081</v>
      </c>
      <c r="J27" s="2">
        <v>0</v>
      </c>
      <c r="K27" s="2">
        <v>27.450999999999997</v>
      </c>
      <c r="L27" s="2">
        <v>42.63</v>
      </c>
      <c r="M27" s="2">
        <v>5975.8</v>
      </c>
      <c r="N27" s="2">
        <v>85.2</v>
      </c>
      <c r="O27" s="2">
        <v>465</v>
      </c>
      <c r="P27" s="2">
        <v>12465</v>
      </c>
      <c r="Q27" s="17"/>
      <c r="R27" s="17">
        <f>2690694-0.9*142863</f>
        <v>2562117.3</v>
      </c>
      <c r="T27" s="6">
        <f t="shared" si="2"/>
        <v>0</v>
      </c>
      <c r="U27" s="6">
        <f t="shared" si="3"/>
        <v>0</v>
      </c>
      <c r="V27" s="6">
        <f t="shared" si="4"/>
        <v>0</v>
      </c>
      <c r="W27" s="6">
        <f t="shared" si="5"/>
        <v>0</v>
      </c>
      <c r="X27" s="6">
        <f t="shared" si="6"/>
        <v>0</v>
      </c>
      <c r="Y27" s="6">
        <f t="shared" si="7"/>
        <v>0.008087664975105512</v>
      </c>
      <c r="Z27" s="6">
        <f t="shared" si="8"/>
        <v>0</v>
      </c>
      <c r="AA27" s="6">
        <f t="shared" si="9"/>
        <v>0.0057357940839267586</v>
      </c>
      <c r="AB27" s="6">
        <f t="shared" si="10"/>
        <v>0.01098920928218268</v>
      </c>
      <c r="AC27" s="6">
        <f t="shared" si="11"/>
        <v>0.007633425918545452</v>
      </c>
      <c r="AD27" s="6">
        <f t="shared" si="12"/>
        <v>0.0004023665956385728</v>
      </c>
      <c r="AE27" s="6">
        <f t="shared" si="13"/>
        <v>0.009791617533101987</v>
      </c>
      <c r="AF27" s="6">
        <f t="shared" si="14"/>
        <v>0.0021595837258136367</v>
      </c>
      <c r="AG27" s="6">
        <f t="shared" si="15"/>
        <v>0</v>
      </c>
      <c r="AH27" s="6"/>
      <c r="AI27" s="6"/>
      <c r="AJ27" s="6"/>
      <c r="AK27" s="6">
        <f t="shared" si="16"/>
        <v>0.004017896257092013</v>
      </c>
      <c r="AL27" s="6">
        <f t="shared" si="17"/>
        <v>0.0028678970419633793</v>
      </c>
      <c r="AM27" s="6">
        <f t="shared" si="18"/>
        <v>0.004043832487552756</v>
      </c>
      <c r="AN27" s="6">
        <f t="shared" si="19"/>
        <v>0.0028678970419633793</v>
      </c>
      <c r="AO27" s="11">
        <f t="shared" si="20"/>
        <v>0.007134018205018889</v>
      </c>
      <c r="AP27" s="11">
        <f t="shared" si="21"/>
        <v>0</v>
      </c>
    </row>
    <row r="28" spans="1:42" ht="11.25">
      <c r="A28" s="39" t="s">
        <v>201</v>
      </c>
      <c r="B28" s="77" t="s">
        <v>16</v>
      </c>
      <c r="C28" s="77" t="s">
        <v>83</v>
      </c>
      <c r="D28" s="2">
        <v>6773</v>
      </c>
      <c r="E28" s="2">
        <v>290</v>
      </c>
      <c r="F28" s="2">
        <v>0</v>
      </c>
      <c r="G28" s="2">
        <v>0</v>
      </c>
      <c r="H28" s="2">
        <v>290</v>
      </c>
      <c r="I28" s="2">
        <v>57.24</v>
      </c>
      <c r="J28" s="2">
        <v>13.25</v>
      </c>
      <c r="K28" s="2">
        <v>49.44</v>
      </c>
      <c r="L28" s="2">
        <v>7.8</v>
      </c>
      <c r="M28" s="2">
        <v>5279</v>
      </c>
      <c r="N28" s="2">
        <v>1543</v>
      </c>
      <c r="O28" s="2">
        <v>540</v>
      </c>
      <c r="P28" s="2">
        <v>15200</v>
      </c>
      <c r="Q28" s="17"/>
      <c r="R28" s="17">
        <v>2435298</v>
      </c>
      <c r="T28" s="6">
        <f t="shared" si="2"/>
        <v>0.00616317256428199</v>
      </c>
      <c r="U28" s="6">
        <f t="shared" si="3"/>
        <v>0.00785141867013212</v>
      </c>
      <c r="V28" s="6">
        <f t="shared" si="4"/>
        <v>0</v>
      </c>
      <c r="W28" s="6">
        <f t="shared" si="5"/>
        <v>0</v>
      </c>
      <c r="X28" s="6">
        <f t="shared" si="6"/>
        <v>0.032030041970399825</v>
      </c>
      <c r="Y28" s="6">
        <f t="shared" si="7"/>
        <v>0.006605755385554422</v>
      </c>
      <c r="Z28" s="6">
        <f t="shared" si="8"/>
        <v>0.007313895850123093</v>
      </c>
      <c r="AA28" s="6">
        <f t="shared" si="9"/>
        <v>0.010330321646181886</v>
      </c>
      <c r="AB28" s="6">
        <f t="shared" si="10"/>
        <v>0.0020106927609904973</v>
      </c>
      <c r="AC28" s="6">
        <f t="shared" si="11"/>
        <v>0.006743340711536771</v>
      </c>
      <c r="AD28" s="6">
        <f t="shared" si="12"/>
        <v>0.007286991280168049</v>
      </c>
      <c r="AE28" s="6">
        <f t="shared" si="13"/>
        <v>0.011370910683602306</v>
      </c>
      <c r="AF28" s="6">
        <f t="shared" si="14"/>
        <v>0.002633427407329906</v>
      </c>
      <c r="AG28" s="6">
        <f t="shared" si="15"/>
        <v>0</v>
      </c>
      <c r="AH28" s="6">
        <f>M28/(SUM(M$10:M$28)-M$27+M$31)</f>
        <v>0.008198528954986519</v>
      </c>
      <c r="AI28" s="6"/>
      <c r="AJ28" s="6"/>
      <c r="AK28" s="6">
        <f t="shared" si="16"/>
        <v>0.0070151659958524095</v>
      </c>
      <c r="AL28" s="6">
        <f t="shared" si="17"/>
        <v>0.009090870158157002</v>
      </c>
      <c r="AM28" s="6">
        <f t="shared" si="18"/>
        <v>0.007228587027843271</v>
      </c>
      <c r="AN28" s="6">
        <f t="shared" si="19"/>
        <v>0.021180181808290857</v>
      </c>
      <c r="AO28" s="11">
        <f t="shared" si="20"/>
        <v>0.006780899635877753</v>
      </c>
      <c r="AP28" s="11">
        <f t="shared" si="21"/>
        <v>0.019671968910261458</v>
      </c>
    </row>
    <row r="29" spans="1:42" ht="11.25">
      <c r="A29" s="39" t="s">
        <v>201</v>
      </c>
      <c r="B29" s="77" t="s">
        <v>17</v>
      </c>
      <c r="C29" s="77" t="s">
        <v>84</v>
      </c>
      <c r="I29" s="2">
        <v>28.05</v>
      </c>
      <c r="J29" s="2">
        <v>0</v>
      </c>
      <c r="K29" s="2">
        <v>14.05</v>
      </c>
      <c r="L29" s="2">
        <v>14</v>
      </c>
      <c r="M29" s="2">
        <v>5203</v>
      </c>
      <c r="N29" s="2">
        <v>720</v>
      </c>
      <c r="O29" s="2">
        <v>98</v>
      </c>
      <c r="P29" s="2">
        <v>9043</v>
      </c>
      <c r="Q29" s="17"/>
      <c r="R29" s="17">
        <v>827660</v>
      </c>
      <c r="T29" s="6">
        <f t="shared" si="2"/>
        <v>0</v>
      </c>
      <c r="U29" s="6">
        <f t="shared" si="3"/>
        <v>0</v>
      </c>
      <c r="V29" s="6">
        <f t="shared" si="4"/>
        <v>0</v>
      </c>
      <c r="W29" s="6">
        <f t="shared" si="5"/>
        <v>0</v>
      </c>
      <c r="X29" s="6">
        <f t="shared" si="6"/>
        <v>0</v>
      </c>
      <c r="Y29" s="6">
        <f t="shared" si="7"/>
        <v>0.0032370971097973717</v>
      </c>
      <c r="Z29" s="6">
        <f t="shared" si="8"/>
        <v>0</v>
      </c>
      <c r="AA29" s="6">
        <f t="shared" si="9"/>
        <v>0.0029357002250982103</v>
      </c>
      <c r="AB29" s="6">
        <f t="shared" si="10"/>
        <v>0.003608935724854739</v>
      </c>
      <c r="AC29" s="6">
        <f t="shared" si="11"/>
        <v>0.00664625908735098</v>
      </c>
      <c r="AD29" s="6">
        <f t="shared" si="12"/>
        <v>0.0034002810899034317</v>
      </c>
      <c r="AE29" s="6">
        <f t="shared" si="13"/>
        <v>0.002063609716653752</v>
      </c>
      <c r="AF29" s="6">
        <f t="shared" si="14"/>
        <v>0.0015667160555581804</v>
      </c>
      <c r="AG29" s="6">
        <f t="shared" si="15"/>
        <v>0</v>
      </c>
      <c r="AH29" s="6"/>
      <c r="AI29" s="6"/>
      <c r="AJ29" s="6"/>
      <c r="AK29" s="6">
        <f t="shared" si="16"/>
        <v>0.005023270088627206</v>
      </c>
      <c r="AL29" s="6">
        <f t="shared" si="17"/>
        <v>0.0014678501125491052</v>
      </c>
      <c r="AM29" s="6">
        <f t="shared" si="18"/>
        <v>0.0016185485548986858</v>
      </c>
      <c r="AN29" s="6">
        <f t="shared" si="19"/>
        <v>0.0014678501125491052</v>
      </c>
      <c r="AO29" s="11">
        <f t="shared" si="20"/>
        <v>0.0023045554969579004</v>
      </c>
      <c r="AP29" s="11">
        <f t="shared" si="21"/>
        <v>0</v>
      </c>
    </row>
    <row r="30" spans="1:42" ht="11.25">
      <c r="A30" s="39" t="s">
        <v>201</v>
      </c>
      <c r="B30" s="77" t="s">
        <v>18</v>
      </c>
      <c r="C30" s="77" t="s">
        <v>85</v>
      </c>
      <c r="I30" s="2">
        <v>331.16</v>
      </c>
      <c r="J30" s="2">
        <v>77.75</v>
      </c>
      <c r="K30" s="2">
        <v>116.01</v>
      </c>
      <c r="L30" s="2">
        <v>215.15</v>
      </c>
      <c r="M30" s="2">
        <v>27699</v>
      </c>
      <c r="N30" s="2">
        <v>547</v>
      </c>
      <c r="O30" s="2">
        <v>1150</v>
      </c>
      <c r="P30" s="2">
        <v>748045</v>
      </c>
      <c r="Q30" s="17"/>
      <c r="R30" s="17">
        <v>15161657</v>
      </c>
      <c r="T30" s="6">
        <f t="shared" si="2"/>
        <v>0</v>
      </c>
      <c r="U30" s="6">
        <f t="shared" si="3"/>
        <v>0</v>
      </c>
      <c r="V30" s="6">
        <f t="shared" si="4"/>
        <v>0</v>
      </c>
      <c r="W30" s="6">
        <f t="shared" si="5"/>
        <v>0</v>
      </c>
      <c r="X30" s="6">
        <f t="shared" si="6"/>
        <v>0</v>
      </c>
      <c r="Y30" s="6">
        <f t="shared" si="7"/>
        <v>0.03821736466597139</v>
      </c>
      <c r="Z30" s="6">
        <f t="shared" si="8"/>
        <v>0.04291738885638268</v>
      </c>
      <c r="AA30" s="6">
        <f t="shared" si="9"/>
        <v>0.02423989915399597</v>
      </c>
      <c r="AB30" s="6">
        <f t="shared" si="10"/>
        <v>0.05546160865732122</v>
      </c>
      <c r="AC30" s="6">
        <f t="shared" si="11"/>
        <v>0.03538241984634533</v>
      </c>
      <c r="AD30" s="6">
        <f t="shared" si="12"/>
        <v>0.002583269105801635</v>
      </c>
      <c r="AE30" s="6">
        <f t="shared" si="13"/>
        <v>0.024215828307671577</v>
      </c>
      <c r="AF30" s="6">
        <f t="shared" si="14"/>
        <v>0.1296001450602697</v>
      </c>
      <c r="AG30" s="6">
        <f t="shared" si="15"/>
        <v>0</v>
      </c>
      <c r="AH30" s="6"/>
      <c r="AI30" s="6"/>
      <c r="AJ30" s="6"/>
      <c r="AK30" s="6">
        <f t="shared" si="16"/>
        <v>0.018982844476073485</v>
      </c>
      <c r="AL30" s="6">
        <f t="shared" si="17"/>
        <v>0.012119949576997986</v>
      </c>
      <c r="AM30" s="6">
        <f t="shared" si="18"/>
        <v>0.019108682332985696</v>
      </c>
      <c r="AN30" s="6">
        <f t="shared" si="19"/>
        <v>0.012119949576997986</v>
      </c>
      <c r="AO30" s="11">
        <f t="shared" si="20"/>
        <v>0.042216465677138236</v>
      </c>
      <c r="AP30" s="11">
        <f t="shared" si="21"/>
        <v>0.02145869442819134</v>
      </c>
    </row>
    <row r="31" spans="1:42" ht="11.25">
      <c r="A31" s="39" t="s">
        <v>201</v>
      </c>
      <c r="B31" s="77" t="s">
        <v>19</v>
      </c>
      <c r="C31" s="77" t="s">
        <v>86</v>
      </c>
      <c r="I31" s="2">
        <v>221.47</v>
      </c>
      <c r="J31" s="2">
        <v>0</v>
      </c>
      <c r="K31" s="2">
        <v>164.67</v>
      </c>
      <c r="L31" s="2">
        <v>56.8</v>
      </c>
      <c r="M31" s="2">
        <v>47128</v>
      </c>
      <c r="N31" s="2">
        <v>36171</v>
      </c>
      <c r="O31" s="2">
        <v>1830</v>
      </c>
      <c r="P31" s="2">
        <f>92766-11480</f>
        <v>81286</v>
      </c>
      <c r="Q31" s="17"/>
      <c r="R31" s="136">
        <v>7241266</v>
      </c>
      <c r="T31" s="6">
        <f t="shared" si="2"/>
        <v>0</v>
      </c>
      <c r="U31" s="6">
        <f t="shared" si="3"/>
        <v>0</v>
      </c>
      <c r="V31" s="6">
        <f t="shared" si="4"/>
        <v>0</v>
      </c>
      <c r="W31" s="6">
        <f t="shared" si="5"/>
        <v>0</v>
      </c>
      <c r="X31" s="6">
        <f t="shared" si="6"/>
        <v>0</v>
      </c>
      <c r="Y31" s="6">
        <f t="shared" si="7"/>
        <v>0.025558641600956288</v>
      </c>
      <c r="Z31" s="6">
        <f t="shared" si="8"/>
        <v>0</v>
      </c>
      <c r="AA31" s="6">
        <f t="shared" si="9"/>
        <v>0.034407242424691974</v>
      </c>
      <c r="AB31" s="6">
        <f t="shared" si="10"/>
        <v>0.014641967797982082</v>
      </c>
      <c r="AC31" s="6">
        <f t="shared" si="11"/>
        <v>0.06020082611352623</v>
      </c>
      <c r="AD31" s="6">
        <f t="shared" si="12"/>
        <v>0.17082162125402367</v>
      </c>
      <c r="AE31" s="6">
        <f t="shared" si="13"/>
        <v>0.03853475287220782</v>
      </c>
      <c r="AF31" s="6">
        <f t="shared" si="14"/>
        <v>0.014082946067909127</v>
      </c>
      <c r="AG31" s="6">
        <f t="shared" si="15"/>
        <v>0</v>
      </c>
      <c r="AH31" s="6">
        <f>M31/(SUM(M$10:M$28)-M$27+M$31)</f>
        <v>0.07319194404065253</v>
      </c>
      <c r="AI31" s="6"/>
      <c r="AJ31" s="6"/>
      <c r="AK31" s="6">
        <f t="shared" si="16"/>
        <v>0.11551122368377495</v>
      </c>
      <c r="AL31" s="6">
        <f t="shared" si="17"/>
        <v>0.017203621212345987</v>
      </c>
      <c r="AM31" s="6">
        <f t="shared" si="18"/>
        <v>0.012779320800478144</v>
      </c>
      <c r="AN31" s="6">
        <f t="shared" si="19"/>
        <v>0.017203621212345987</v>
      </c>
      <c r="AO31" s="11">
        <f t="shared" si="20"/>
        <v>0.020162747221364265</v>
      </c>
      <c r="AP31" s="11">
        <f t="shared" si="21"/>
        <v>0</v>
      </c>
    </row>
    <row r="32" spans="1:42" ht="11.25">
      <c r="A32" s="39" t="s">
        <v>201</v>
      </c>
      <c r="B32" s="77" t="s">
        <v>20</v>
      </c>
      <c r="C32" s="77" t="s">
        <v>87</v>
      </c>
      <c r="I32" s="2">
        <v>40.56</v>
      </c>
      <c r="J32" s="2">
        <v>0</v>
      </c>
      <c r="K32" s="2">
        <v>35.56</v>
      </c>
      <c r="L32" s="2">
        <v>5</v>
      </c>
      <c r="M32" s="2">
        <v>1931</v>
      </c>
      <c r="N32" s="2">
        <v>1306</v>
      </c>
      <c r="O32" s="2">
        <v>423</v>
      </c>
      <c r="P32" s="2">
        <v>39482</v>
      </c>
      <c r="Q32" s="17"/>
      <c r="R32" s="17">
        <v>87951</v>
      </c>
      <c r="T32" s="6">
        <f t="shared" si="2"/>
        <v>0</v>
      </c>
      <c r="U32" s="6">
        <f t="shared" si="3"/>
        <v>0</v>
      </c>
      <c r="V32" s="6">
        <f t="shared" si="4"/>
        <v>0</v>
      </c>
      <c r="W32" s="6">
        <f t="shared" si="5"/>
        <v>0</v>
      </c>
      <c r="X32" s="6">
        <f t="shared" si="6"/>
        <v>0</v>
      </c>
      <c r="Y32" s="6">
        <f t="shared" si="7"/>
        <v>0.004680807799407536</v>
      </c>
      <c r="Z32" s="6">
        <f t="shared" si="8"/>
        <v>0</v>
      </c>
      <c r="AA32" s="6">
        <f t="shared" si="9"/>
        <v>0.0074301423490741895</v>
      </c>
      <c r="AB32" s="6">
        <f t="shared" si="10"/>
        <v>0.0012889056160195495</v>
      </c>
      <c r="AC32" s="6">
        <f t="shared" si="11"/>
        <v>0.002466639688194261</v>
      </c>
      <c r="AD32" s="6">
        <f t="shared" si="12"/>
        <v>0.006167732088074836</v>
      </c>
      <c r="AE32" s="6">
        <f t="shared" si="13"/>
        <v>0.008907213368821807</v>
      </c>
      <c r="AF32" s="6">
        <f t="shared" si="14"/>
        <v>0.0068403276905394305</v>
      </c>
      <c r="AG32" s="6">
        <f t="shared" si="15"/>
        <v>0</v>
      </c>
      <c r="AH32" s="6"/>
      <c r="AI32" s="6"/>
      <c r="AJ32" s="6"/>
      <c r="AK32" s="6">
        <f t="shared" si="16"/>
        <v>0.004317185888134549</v>
      </c>
      <c r="AL32" s="6">
        <f t="shared" si="17"/>
        <v>0.0037150711745370948</v>
      </c>
      <c r="AM32" s="6">
        <f t="shared" si="18"/>
        <v>0.002340403899703768</v>
      </c>
      <c r="AN32" s="6">
        <f t="shared" si="19"/>
        <v>0.0037150711745370948</v>
      </c>
      <c r="AO32" s="11">
        <f t="shared" si="20"/>
        <v>0.00024489278268001875</v>
      </c>
      <c r="AP32" s="11">
        <f t="shared" si="21"/>
        <v>0</v>
      </c>
    </row>
    <row r="33" spans="1:42" ht="11.25">
      <c r="A33" s="39" t="s">
        <v>203</v>
      </c>
      <c r="B33" s="77" t="s">
        <v>21</v>
      </c>
      <c r="C33" s="126" t="s">
        <v>90</v>
      </c>
      <c r="I33" s="2">
        <v>21.5</v>
      </c>
      <c r="J33" s="2">
        <v>0</v>
      </c>
      <c r="K33" s="2">
        <v>9</v>
      </c>
      <c r="L33" s="2">
        <v>12.5</v>
      </c>
      <c r="M33" s="2">
        <v>2009</v>
      </c>
      <c r="N33" s="2">
        <v>53</v>
      </c>
      <c r="O33" s="2">
        <v>389</v>
      </c>
      <c r="P33" s="2">
        <v>6467</v>
      </c>
      <c r="Q33" s="17"/>
      <c r="R33" s="17">
        <v>1262078</v>
      </c>
      <c r="T33" s="6">
        <f t="shared" si="2"/>
        <v>0</v>
      </c>
      <c r="U33" s="6">
        <f t="shared" si="3"/>
        <v>0</v>
      </c>
      <c r="V33" s="6">
        <f t="shared" si="4"/>
        <v>0</v>
      </c>
      <c r="W33" s="6">
        <f t="shared" si="5"/>
        <v>0</v>
      </c>
      <c r="X33" s="6">
        <f t="shared" si="6"/>
        <v>0</v>
      </c>
      <c r="Y33" s="6">
        <f t="shared" si="7"/>
        <v>0.0024811974281869335</v>
      </c>
      <c r="Z33" s="6">
        <f t="shared" si="8"/>
        <v>0</v>
      </c>
      <c r="AA33" s="6">
        <f t="shared" si="9"/>
        <v>0.0018805197171447609</v>
      </c>
      <c r="AB33" s="6">
        <f t="shared" si="10"/>
        <v>0.003222264040048874</v>
      </c>
      <c r="AC33" s="6">
        <f t="shared" si="11"/>
        <v>0.0025662760919638898</v>
      </c>
      <c r="AD33" s="6">
        <f t="shared" si="12"/>
        <v>0.0002502984691178915</v>
      </c>
      <c r="AE33" s="6">
        <f t="shared" si="13"/>
        <v>0.008191267140594994</v>
      </c>
      <c r="AF33" s="6">
        <f t="shared" si="14"/>
        <v>0.0011204194107370068</v>
      </c>
      <c r="AG33" s="6">
        <f t="shared" si="15"/>
        <v>0</v>
      </c>
      <c r="AH33" s="6"/>
      <c r="AI33" s="6"/>
      <c r="AJ33" s="6"/>
      <c r="AK33" s="6">
        <f t="shared" si="16"/>
        <v>0.0014082872805408907</v>
      </c>
      <c r="AL33" s="6">
        <f t="shared" si="17"/>
        <v>0.0009402598585723804</v>
      </c>
      <c r="AM33" s="6">
        <f t="shared" si="18"/>
        <v>0.0012405987140934667</v>
      </c>
      <c r="AN33" s="6">
        <f t="shared" si="19"/>
        <v>0.0009402598585723804</v>
      </c>
      <c r="AO33" s="11">
        <f t="shared" si="20"/>
        <v>0.003514158945085703</v>
      </c>
      <c r="AP33" s="11">
        <f t="shared" si="21"/>
        <v>0</v>
      </c>
    </row>
    <row r="34" spans="1:42" ht="11.25">
      <c r="A34" s="39" t="s">
        <v>203</v>
      </c>
      <c r="B34" s="77" t="s">
        <v>22</v>
      </c>
      <c r="C34" s="77" t="s">
        <v>252</v>
      </c>
      <c r="I34" s="2">
        <v>8</v>
      </c>
      <c r="J34" s="2">
        <v>0</v>
      </c>
      <c r="K34" s="2">
        <v>5</v>
      </c>
      <c r="L34" s="2">
        <v>3</v>
      </c>
      <c r="M34" s="2">
        <v>438</v>
      </c>
      <c r="N34" s="2">
        <v>0</v>
      </c>
      <c r="O34" s="2">
        <v>1</v>
      </c>
      <c r="P34" s="2">
        <v>1643</v>
      </c>
      <c r="Q34" s="17"/>
      <c r="R34" s="17">
        <v>432297</v>
      </c>
      <c r="T34" s="6">
        <f t="shared" si="2"/>
        <v>0</v>
      </c>
      <c r="U34" s="6">
        <f t="shared" si="3"/>
        <v>0</v>
      </c>
      <c r="V34" s="6">
        <f t="shared" si="4"/>
        <v>0</v>
      </c>
      <c r="W34" s="6">
        <f t="shared" si="5"/>
        <v>0</v>
      </c>
      <c r="X34" s="6">
        <f t="shared" si="6"/>
        <v>0</v>
      </c>
      <c r="Y34" s="6">
        <f t="shared" si="7"/>
        <v>0.0009232362523486264</v>
      </c>
      <c r="Z34" s="6">
        <f t="shared" si="8"/>
        <v>0</v>
      </c>
      <c r="AA34" s="6">
        <f t="shared" si="9"/>
        <v>0.0010447331761915337</v>
      </c>
      <c r="AB34" s="6">
        <f t="shared" si="10"/>
        <v>0.0007733433696117298</v>
      </c>
      <c r="AC34" s="6">
        <f t="shared" si="11"/>
        <v>0.0005594967288602208</v>
      </c>
      <c r="AD34" s="6">
        <f t="shared" si="12"/>
        <v>0</v>
      </c>
      <c r="AE34" s="6">
        <f t="shared" si="13"/>
        <v>2.1057242006670937E-05</v>
      </c>
      <c r="AF34" s="6">
        <f t="shared" si="14"/>
        <v>0.0002846527125159892</v>
      </c>
      <c r="AG34" s="6">
        <f t="shared" si="15"/>
        <v>0</v>
      </c>
      <c r="AH34" s="6"/>
      <c r="AI34" s="6"/>
      <c r="AJ34" s="6"/>
      <c r="AK34" s="6">
        <f t="shared" si="16"/>
        <v>0.0002797483644301104</v>
      </c>
      <c r="AL34" s="6">
        <f t="shared" si="17"/>
        <v>0.0005223665880957669</v>
      </c>
      <c r="AM34" s="6">
        <f t="shared" si="18"/>
        <v>0.0004616181261743132</v>
      </c>
      <c r="AN34" s="6">
        <f t="shared" si="19"/>
        <v>0.0005223665880957669</v>
      </c>
      <c r="AO34" s="11">
        <f t="shared" si="20"/>
        <v>0.0012036976870555658</v>
      </c>
      <c r="AP34" s="11">
        <f t="shared" si="21"/>
        <v>0</v>
      </c>
    </row>
    <row r="35" spans="1:42" ht="11.25">
      <c r="A35" s="39" t="s">
        <v>203</v>
      </c>
      <c r="B35" s="77" t="s">
        <v>23</v>
      </c>
      <c r="C35" s="127" t="s">
        <v>95</v>
      </c>
      <c r="I35" s="2">
        <v>16.97</v>
      </c>
      <c r="J35" s="2">
        <v>0</v>
      </c>
      <c r="K35" s="2">
        <v>13.17</v>
      </c>
      <c r="L35" s="2">
        <v>3.8</v>
      </c>
      <c r="M35" s="2">
        <v>1222</v>
      </c>
      <c r="N35" s="2">
        <v>0</v>
      </c>
      <c r="O35" s="2">
        <v>10</v>
      </c>
      <c r="P35" s="2">
        <v>1269</v>
      </c>
      <c r="Q35" s="17"/>
      <c r="R35" s="17">
        <v>1421491</v>
      </c>
      <c r="T35" s="6">
        <f t="shared" si="2"/>
        <v>0</v>
      </c>
      <c r="U35" s="6">
        <f t="shared" si="3"/>
        <v>0</v>
      </c>
      <c r="V35" s="6">
        <f t="shared" si="4"/>
        <v>0</v>
      </c>
      <c r="W35" s="6">
        <f t="shared" si="5"/>
        <v>0</v>
      </c>
      <c r="X35" s="6">
        <f t="shared" si="6"/>
        <v>0</v>
      </c>
      <c r="Y35" s="6">
        <f t="shared" si="7"/>
        <v>0.0019584149002945237</v>
      </c>
      <c r="Z35" s="6">
        <f t="shared" si="8"/>
        <v>0</v>
      </c>
      <c r="AA35" s="6">
        <f t="shared" si="9"/>
        <v>0.0027518271860885</v>
      </c>
      <c r="AB35" s="6">
        <f t="shared" si="10"/>
        <v>0.0009795682681748576</v>
      </c>
      <c r="AC35" s="6">
        <f t="shared" si="11"/>
        <v>0.0015609703257241777</v>
      </c>
      <c r="AD35" s="6">
        <f t="shared" si="12"/>
        <v>0</v>
      </c>
      <c r="AE35" s="6">
        <f t="shared" si="13"/>
        <v>0.00021057242006670938</v>
      </c>
      <c r="AF35" s="6">
        <f t="shared" si="14"/>
        <v>0.0002198565381514244</v>
      </c>
      <c r="AG35" s="6">
        <f t="shared" si="15"/>
        <v>0</v>
      </c>
      <c r="AH35" s="6"/>
      <c r="AI35" s="6"/>
      <c r="AJ35" s="6"/>
      <c r="AK35" s="6">
        <f t="shared" si="16"/>
        <v>0.0007804851628620889</v>
      </c>
      <c r="AL35" s="6">
        <f t="shared" si="17"/>
        <v>0.00137591359304425</v>
      </c>
      <c r="AM35" s="6">
        <f t="shared" si="18"/>
        <v>0.0009792074501472619</v>
      </c>
      <c r="AN35" s="6">
        <f t="shared" si="19"/>
        <v>0.00137591359304425</v>
      </c>
      <c r="AO35" s="11">
        <f t="shared" si="20"/>
        <v>0.00395803216045983</v>
      </c>
      <c r="AP35" s="11">
        <f t="shared" si="21"/>
        <v>0</v>
      </c>
    </row>
    <row r="36" spans="1:42" ht="11.25">
      <c r="A36" s="39" t="s">
        <v>203</v>
      </c>
      <c r="B36" s="77" t="s">
        <v>24</v>
      </c>
      <c r="C36" s="127" t="s">
        <v>98</v>
      </c>
      <c r="I36" s="2">
        <v>33.17</v>
      </c>
      <c r="J36" s="2">
        <v>0</v>
      </c>
      <c r="K36" s="2">
        <v>26.5</v>
      </c>
      <c r="L36" s="2">
        <v>6.67</v>
      </c>
      <c r="M36" s="2">
        <v>1541</v>
      </c>
      <c r="N36" s="2">
        <v>0</v>
      </c>
      <c r="O36" s="2">
        <v>5</v>
      </c>
      <c r="P36" s="2">
        <v>6685</v>
      </c>
      <c r="Q36" s="17"/>
      <c r="R36" s="17">
        <v>1276135</v>
      </c>
      <c r="T36" s="6">
        <f t="shared" si="2"/>
        <v>0</v>
      </c>
      <c r="U36" s="6">
        <f t="shared" si="3"/>
        <v>0</v>
      </c>
      <c r="V36" s="6">
        <f t="shared" si="4"/>
        <v>0</v>
      </c>
      <c r="W36" s="6">
        <f t="shared" si="5"/>
        <v>0</v>
      </c>
      <c r="X36" s="6">
        <f t="shared" si="6"/>
        <v>0</v>
      </c>
      <c r="Y36" s="6">
        <f t="shared" si="7"/>
        <v>0.0038279683113004925</v>
      </c>
      <c r="Z36" s="6">
        <f t="shared" si="8"/>
        <v>0</v>
      </c>
      <c r="AA36" s="6">
        <f t="shared" si="9"/>
        <v>0.0055370858338151295</v>
      </c>
      <c r="AB36" s="6">
        <f t="shared" si="10"/>
        <v>0.0017194000917700792</v>
      </c>
      <c r="AC36" s="6">
        <f t="shared" si="11"/>
        <v>0.0019684576693461196</v>
      </c>
      <c r="AD36" s="6">
        <f t="shared" si="12"/>
        <v>0</v>
      </c>
      <c r="AE36" s="6">
        <f t="shared" si="13"/>
        <v>0.00010528621003335469</v>
      </c>
      <c r="AF36" s="6">
        <f t="shared" si="14"/>
        <v>0.0011581883038158172</v>
      </c>
      <c r="AG36" s="6">
        <f t="shared" si="15"/>
        <v>0</v>
      </c>
      <c r="AH36" s="6"/>
      <c r="AI36" s="6"/>
      <c r="AJ36" s="6"/>
      <c r="AK36" s="6">
        <f t="shared" si="16"/>
        <v>0.0009842288346730598</v>
      </c>
      <c r="AL36" s="6">
        <f t="shared" si="17"/>
        <v>0.0027685429169075648</v>
      </c>
      <c r="AM36" s="6">
        <f t="shared" si="18"/>
        <v>0.0019139841556502462</v>
      </c>
      <c r="AN36" s="6">
        <f t="shared" si="19"/>
        <v>0.0027685429169075648</v>
      </c>
      <c r="AO36" s="11">
        <f t="shared" si="20"/>
        <v>0.003553299578462618</v>
      </c>
      <c r="AP36" s="11">
        <f t="shared" si="21"/>
        <v>0</v>
      </c>
    </row>
    <row r="37" spans="1:42" ht="11.25">
      <c r="A37" s="39" t="s">
        <v>203</v>
      </c>
      <c r="B37" s="17" t="s">
        <v>25</v>
      </c>
      <c r="C37" s="14" t="s">
        <v>99</v>
      </c>
      <c r="I37" s="2">
        <v>1.75</v>
      </c>
      <c r="J37" s="2">
        <v>0</v>
      </c>
      <c r="K37" s="2">
        <v>0.5</v>
      </c>
      <c r="L37" s="2">
        <v>1.25</v>
      </c>
      <c r="M37" s="2">
        <v>269</v>
      </c>
      <c r="N37" s="2">
        <v>0</v>
      </c>
      <c r="O37" s="2">
        <v>29</v>
      </c>
      <c r="Q37" s="17"/>
      <c r="R37" s="17">
        <v>3399117</v>
      </c>
      <c r="T37" s="6">
        <f t="shared" si="2"/>
        <v>0</v>
      </c>
      <c r="U37" s="6">
        <f t="shared" si="3"/>
        <v>0</v>
      </c>
      <c r="V37" s="6">
        <f t="shared" si="4"/>
        <v>0</v>
      </c>
      <c r="W37" s="6">
        <f t="shared" si="5"/>
        <v>0</v>
      </c>
      <c r="X37" s="6">
        <f t="shared" si="6"/>
        <v>0</v>
      </c>
      <c r="Y37" s="6">
        <f t="shared" si="7"/>
        <v>0.00020195793020126202</v>
      </c>
      <c r="Z37" s="6">
        <f t="shared" si="8"/>
        <v>0</v>
      </c>
      <c r="AA37" s="6">
        <f t="shared" si="9"/>
        <v>0.00010447331761915339</v>
      </c>
      <c r="AB37" s="6">
        <f t="shared" si="10"/>
        <v>0.0003222264040048874</v>
      </c>
      <c r="AC37" s="6">
        <f t="shared" si="11"/>
        <v>0.00034361785402602606</v>
      </c>
      <c r="AD37" s="6">
        <f t="shared" si="12"/>
        <v>0</v>
      </c>
      <c r="AE37" s="6">
        <f t="shared" si="13"/>
        <v>0.0006106600181934572</v>
      </c>
      <c r="AF37" s="6">
        <f t="shared" si="14"/>
        <v>0</v>
      </c>
      <c r="AG37" s="6">
        <f t="shared" si="15"/>
        <v>0</v>
      </c>
      <c r="AH37" s="6"/>
      <c r="AI37" s="6"/>
      <c r="AJ37" s="6"/>
      <c r="AK37" s="6">
        <f t="shared" si="16"/>
        <v>0.00017180892701301303</v>
      </c>
      <c r="AL37" s="6">
        <f t="shared" si="17"/>
        <v>5.2236658809576696E-05</v>
      </c>
      <c r="AM37" s="6">
        <f t="shared" si="18"/>
        <v>0.00010097896510063101</v>
      </c>
      <c r="AN37" s="6">
        <f t="shared" si="19"/>
        <v>5.2236658809576696E-05</v>
      </c>
      <c r="AO37" s="11">
        <f t="shared" si="20"/>
        <v>0.009464579376982151</v>
      </c>
      <c r="AP37" s="11">
        <f t="shared" si="21"/>
        <v>0</v>
      </c>
    </row>
    <row r="38" spans="1:42" ht="11.25">
      <c r="A38" s="39" t="s">
        <v>203</v>
      </c>
      <c r="B38" s="77" t="s">
        <v>26</v>
      </c>
      <c r="C38" s="55" t="s">
        <v>100</v>
      </c>
      <c r="D38" s="2">
        <v>0</v>
      </c>
      <c r="I38" s="2">
        <v>0</v>
      </c>
      <c r="J38" s="2">
        <v>0</v>
      </c>
      <c r="K38" s="2">
        <v>0</v>
      </c>
      <c r="L38" s="2">
        <v>0</v>
      </c>
      <c r="M38" s="2">
        <v>1942</v>
      </c>
      <c r="N38" s="2">
        <v>0</v>
      </c>
      <c r="O38" s="2">
        <v>0</v>
      </c>
      <c r="P38" s="2">
        <v>0</v>
      </c>
      <c r="Q38" s="17"/>
      <c r="R38" s="17">
        <f>163365</f>
        <v>163365</v>
      </c>
      <c r="T38" s="6">
        <f t="shared" si="2"/>
        <v>0</v>
      </c>
      <c r="U38" s="6">
        <f t="shared" si="3"/>
        <v>0</v>
      </c>
      <c r="V38" s="6">
        <f t="shared" si="4"/>
        <v>0</v>
      </c>
      <c r="W38" s="6">
        <f t="shared" si="5"/>
        <v>0</v>
      </c>
      <c r="X38" s="6">
        <f t="shared" si="6"/>
        <v>0</v>
      </c>
      <c r="Y38" s="6">
        <f t="shared" si="7"/>
        <v>0</v>
      </c>
      <c r="Z38" s="6">
        <f t="shared" si="8"/>
        <v>0</v>
      </c>
      <c r="AA38" s="6">
        <f t="shared" si="9"/>
        <v>0</v>
      </c>
      <c r="AB38" s="6">
        <f t="shared" si="10"/>
        <v>0</v>
      </c>
      <c r="AC38" s="6">
        <f t="shared" si="11"/>
        <v>0.002480690975905363</v>
      </c>
      <c r="AD38" s="6">
        <f t="shared" si="12"/>
        <v>0</v>
      </c>
      <c r="AE38" s="6">
        <f t="shared" si="13"/>
        <v>0</v>
      </c>
      <c r="AF38" s="6">
        <f t="shared" si="14"/>
        <v>0</v>
      </c>
      <c r="AG38" s="6">
        <f t="shared" si="15"/>
        <v>0</v>
      </c>
      <c r="AH38" s="6"/>
      <c r="AI38" s="6"/>
      <c r="AJ38" s="6"/>
      <c r="AK38" s="6">
        <f t="shared" si="16"/>
        <v>0.0012403454879526814</v>
      </c>
      <c r="AL38" s="6">
        <f t="shared" si="17"/>
        <v>0</v>
      </c>
      <c r="AM38" s="6">
        <f t="shared" si="18"/>
        <v>0</v>
      </c>
      <c r="AN38" s="6">
        <f t="shared" si="19"/>
        <v>0</v>
      </c>
      <c r="AO38" s="11">
        <f t="shared" si="20"/>
        <v>0.00045487725486374525</v>
      </c>
      <c r="AP38" s="11">
        <f t="shared" si="21"/>
        <v>0</v>
      </c>
    </row>
    <row r="39" spans="1:42" ht="11.25">
      <c r="A39" s="39" t="s">
        <v>203</v>
      </c>
      <c r="B39" s="77" t="s">
        <v>27</v>
      </c>
      <c r="C39" s="63" t="s">
        <v>103</v>
      </c>
      <c r="I39" s="2">
        <v>18.5</v>
      </c>
      <c r="J39" s="2">
        <v>0</v>
      </c>
      <c r="K39" s="2">
        <v>9.5</v>
      </c>
      <c r="L39" s="2">
        <v>9</v>
      </c>
      <c r="M39" s="129">
        <f>3948-SUM(M85:M87)</f>
        <v>1551.755</v>
      </c>
      <c r="N39" s="2">
        <v>0</v>
      </c>
      <c r="O39" s="2">
        <v>112</v>
      </c>
      <c r="P39" s="2">
        <v>3431</v>
      </c>
      <c r="Q39" s="17"/>
      <c r="R39" s="17">
        <v>1589919</v>
      </c>
      <c r="T39" s="6">
        <f t="shared" si="2"/>
        <v>0</v>
      </c>
      <c r="U39" s="6">
        <f t="shared" si="3"/>
        <v>0</v>
      </c>
      <c r="V39" s="6">
        <f t="shared" si="4"/>
        <v>0</v>
      </c>
      <c r="W39" s="6">
        <f t="shared" si="5"/>
        <v>0</v>
      </c>
      <c r="X39" s="6">
        <f t="shared" si="6"/>
        <v>0</v>
      </c>
      <c r="Y39" s="6">
        <f t="shared" si="7"/>
        <v>0.0021349838335561985</v>
      </c>
      <c r="Z39" s="6">
        <f t="shared" si="8"/>
        <v>0</v>
      </c>
      <c r="AA39" s="6">
        <f t="shared" si="9"/>
        <v>0.0019849930347639144</v>
      </c>
      <c r="AB39" s="6">
        <f t="shared" si="10"/>
        <v>0.0023200301088351894</v>
      </c>
      <c r="AC39" s="6">
        <f t="shared" si="11"/>
        <v>0.001982195996558201</v>
      </c>
      <c r="AD39" s="6">
        <f t="shared" si="12"/>
        <v>0</v>
      </c>
      <c r="AE39" s="6">
        <f t="shared" si="13"/>
        <v>0.002358411104747145</v>
      </c>
      <c r="AF39" s="6">
        <f t="shared" si="14"/>
        <v>0.0005944269364834807</v>
      </c>
      <c r="AG39" s="6">
        <f t="shared" si="15"/>
        <v>0</v>
      </c>
      <c r="AH39" s="6"/>
      <c r="AI39" s="6"/>
      <c r="AJ39" s="6"/>
      <c r="AK39" s="6">
        <f t="shared" si="16"/>
        <v>0.0009910979982791005</v>
      </c>
      <c r="AL39" s="6">
        <f t="shared" si="17"/>
        <v>0.0009924965173819572</v>
      </c>
      <c r="AM39" s="6">
        <f t="shared" si="18"/>
        <v>0.0010674919167780992</v>
      </c>
      <c r="AN39" s="6">
        <f t="shared" si="19"/>
        <v>0.0009924965173819572</v>
      </c>
      <c r="AO39" s="11">
        <f t="shared" si="20"/>
        <v>0.004427006948708175</v>
      </c>
      <c r="AP39" s="11">
        <f t="shared" si="21"/>
        <v>0</v>
      </c>
    </row>
    <row r="40" spans="1:42" ht="11.25">
      <c r="A40" s="39" t="s">
        <v>203</v>
      </c>
      <c r="B40" s="79" t="s">
        <v>28</v>
      </c>
      <c r="C40" s="17" t="s">
        <v>110</v>
      </c>
      <c r="I40" s="2">
        <v>4.5</v>
      </c>
      <c r="J40" s="2">
        <v>0</v>
      </c>
      <c r="K40" s="2">
        <v>2.5</v>
      </c>
      <c r="L40" s="2">
        <v>2</v>
      </c>
      <c r="M40" s="2">
        <v>191</v>
      </c>
      <c r="N40" s="2">
        <v>0</v>
      </c>
      <c r="O40" s="2">
        <v>0</v>
      </c>
      <c r="P40" s="2">
        <v>698</v>
      </c>
      <c r="Q40" s="17"/>
      <c r="R40" s="17">
        <v>215608</v>
      </c>
      <c r="T40" s="6">
        <f t="shared" si="2"/>
        <v>0</v>
      </c>
      <c r="U40" s="6">
        <f t="shared" si="3"/>
        <v>0</v>
      </c>
      <c r="V40" s="6">
        <f t="shared" si="4"/>
        <v>0</v>
      </c>
      <c r="W40" s="6">
        <f t="shared" si="5"/>
        <v>0</v>
      </c>
      <c r="X40" s="6">
        <f t="shared" si="6"/>
        <v>0</v>
      </c>
      <c r="Y40" s="6">
        <f t="shared" si="7"/>
        <v>0.0005193203919461024</v>
      </c>
      <c r="Z40" s="6">
        <f t="shared" si="8"/>
        <v>0</v>
      </c>
      <c r="AA40" s="6">
        <f t="shared" si="9"/>
        <v>0.0005223665880957669</v>
      </c>
      <c r="AB40" s="6">
        <f t="shared" si="10"/>
        <v>0.0005155622464078198</v>
      </c>
      <c r="AC40" s="6">
        <f t="shared" si="11"/>
        <v>0.00024398145025639767</v>
      </c>
      <c r="AD40" s="6">
        <f t="shared" si="12"/>
        <v>0</v>
      </c>
      <c r="AE40" s="6">
        <f t="shared" si="13"/>
        <v>0</v>
      </c>
      <c r="AF40" s="6">
        <f t="shared" si="14"/>
        <v>0.00012092975857343911</v>
      </c>
      <c r="AG40" s="6">
        <f t="shared" si="15"/>
        <v>0</v>
      </c>
      <c r="AH40" s="6"/>
      <c r="AI40" s="6"/>
      <c r="AJ40" s="6"/>
      <c r="AK40" s="6">
        <f t="shared" si="16"/>
        <v>0.00012199072512819884</v>
      </c>
      <c r="AL40" s="6">
        <f t="shared" si="17"/>
        <v>0.00026118329404788344</v>
      </c>
      <c r="AM40" s="6">
        <f t="shared" si="18"/>
        <v>0.0002596601959730512</v>
      </c>
      <c r="AN40" s="6">
        <f t="shared" si="19"/>
        <v>0.00026118329404788344</v>
      </c>
      <c r="AO40" s="11">
        <f t="shared" si="20"/>
        <v>0.0006003438629245089</v>
      </c>
      <c r="AP40" s="11">
        <f t="shared" si="21"/>
        <v>0</v>
      </c>
    </row>
    <row r="41" spans="1:42" ht="11.25">
      <c r="A41" s="39" t="s">
        <v>203</v>
      </c>
      <c r="B41" s="79" t="s">
        <v>29</v>
      </c>
      <c r="C41" s="17" t="s">
        <v>113</v>
      </c>
      <c r="I41" s="2">
        <v>8.8</v>
      </c>
      <c r="J41" s="2">
        <v>0</v>
      </c>
      <c r="K41" s="2">
        <v>7.8</v>
      </c>
      <c r="L41" s="2">
        <v>1</v>
      </c>
      <c r="M41" s="2">
        <v>1506</v>
      </c>
      <c r="N41" s="2">
        <v>247</v>
      </c>
      <c r="O41" s="2">
        <v>0</v>
      </c>
      <c r="Q41" s="17"/>
      <c r="R41" s="17">
        <v>441282</v>
      </c>
      <c r="T41" s="6">
        <f t="shared" si="2"/>
        <v>0</v>
      </c>
      <c r="U41" s="6">
        <f t="shared" si="3"/>
        <v>0</v>
      </c>
      <c r="V41" s="6">
        <f t="shared" si="4"/>
        <v>0</v>
      </c>
      <c r="W41" s="6">
        <f t="shared" si="5"/>
        <v>0</v>
      </c>
      <c r="X41" s="6">
        <f t="shared" si="6"/>
        <v>0</v>
      </c>
      <c r="Y41" s="6">
        <f t="shared" si="7"/>
        <v>0.0010155598775834892</v>
      </c>
      <c r="Z41" s="6">
        <f t="shared" si="8"/>
        <v>0</v>
      </c>
      <c r="AA41" s="6">
        <f t="shared" si="9"/>
        <v>0.0016297837548587928</v>
      </c>
      <c r="AB41" s="6">
        <f t="shared" si="10"/>
        <v>0.0002577811232039099</v>
      </c>
      <c r="AC41" s="6">
        <f t="shared" si="11"/>
        <v>0.0019237490266289785</v>
      </c>
      <c r="AD41" s="6">
        <f t="shared" si="12"/>
        <v>0.0011664853183418718</v>
      </c>
      <c r="AE41" s="6">
        <f t="shared" si="13"/>
        <v>0</v>
      </c>
      <c r="AF41" s="6">
        <f t="shared" si="14"/>
        <v>0</v>
      </c>
      <c r="AG41" s="6">
        <f t="shared" si="15"/>
        <v>0</v>
      </c>
      <c r="AH41" s="6"/>
      <c r="AI41" s="6"/>
      <c r="AJ41" s="6"/>
      <c r="AK41" s="6">
        <f t="shared" si="16"/>
        <v>0.0015451171724854252</v>
      </c>
      <c r="AL41" s="6">
        <f t="shared" si="17"/>
        <v>0.0008148918774293964</v>
      </c>
      <c r="AM41" s="6">
        <f t="shared" si="18"/>
        <v>0.0005077799387917446</v>
      </c>
      <c r="AN41" s="6">
        <f t="shared" si="19"/>
        <v>0.0008148918774293964</v>
      </c>
      <c r="AO41" s="11">
        <f t="shared" si="20"/>
        <v>0.0012287157272413507</v>
      </c>
      <c r="AP41" s="11">
        <f t="shared" si="21"/>
        <v>0</v>
      </c>
    </row>
    <row r="42" spans="1:42" ht="11.25">
      <c r="A42" s="39" t="s">
        <v>203</v>
      </c>
      <c r="B42" s="17" t="s">
        <v>212</v>
      </c>
      <c r="C42" s="17" t="s">
        <v>125</v>
      </c>
      <c r="D42" s="2">
        <v>0</v>
      </c>
      <c r="I42" s="2">
        <v>93.95760000000001</v>
      </c>
      <c r="J42" s="2">
        <v>0</v>
      </c>
      <c r="K42" s="2">
        <v>54.428000000000004</v>
      </c>
      <c r="L42" s="2">
        <v>39.5296</v>
      </c>
      <c r="M42" s="2">
        <v>3072.52</v>
      </c>
      <c r="N42" s="2">
        <v>33.88</v>
      </c>
      <c r="O42" s="2">
        <v>7.92</v>
      </c>
      <c r="P42" s="2">
        <v>25146.88</v>
      </c>
      <c r="Q42" s="17"/>
      <c r="R42" s="17">
        <v>1740348.28</v>
      </c>
      <c r="T42" s="6">
        <f t="shared" si="2"/>
        <v>0</v>
      </c>
      <c r="U42" s="6">
        <f t="shared" si="3"/>
        <v>0</v>
      </c>
      <c r="V42" s="6">
        <f t="shared" si="4"/>
        <v>0</v>
      </c>
      <c r="W42" s="6">
        <f t="shared" si="5"/>
        <v>0</v>
      </c>
      <c r="X42" s="6">
        <f t="shared" si="6"/>
        <v>0</v>
      </c>
      <c r="Y42" s="6">
        <f t="shared" si="7"/>
        <v>0.010843132812958914</v>
      </c>
      <c r="Z42" s="6">
        <f t="shared" si="8"/>
        <v>0</v>
      </c>
      <c r="AA42" s="6">
        <f t="shared" si="9"/>
        <v>0.011372547462750562</v>
      </c>
      <c r="AB42" s="6">
        <f t="shared" si="10"/>
        <v>0.010189984687801279</v>
      </c>
      <c r="AC42" s="6">
        <f t="shared" si="11"/>
        <v>0.003924805683464853</v>
      </c>
      <c r="AD42" s="6">
        <f t="shared" si="12"/>
        <v>0.00016000211573045594</v>
      </c>
      <c r="AE42" s="6">
        <f t="shared" si="13"/>
        <v>0.00016677335669283382</v>
      </c>
      <c r="AF42" s="6">
        <f t="shared" si="14"/>
        <v>0.0043567423026865965</v>
      </c>
      <c r="AG42" s="6">
        <f t="shared" si="15"/>
        <v>0</v>
      </c>
      <c r="AH42" s="6"/>
      <c r="AI42" s="6"/>
      <c r="AJ42" s="6"/>
      <c r="AK42" s="6">
        <f t="shared" si="16"/>
        <v>0.0020424038995976545</v>
      </c>
      <c r="AL42" s="6">
        <f t="shared" si="17"/>
        <v>0.005686273731375281</v>
      </c>
      <c r="AM42" s="6">
        <f t="shared" si="18"/>
        <v>0.005421566406479457</v>
      </c>
      <c r="AN42" s="6">
        <f t="shared" si="19"/>
        <v>0.005686273731375281</v>
      </c>
      <c r="AO42" s="11">
        <f t="shared" si="20"/>
        <v>0.00484586568795789</v>
      </c>
      <c r="AP42" s="11">
        <f t="shared" si="21"/>
        <v>0</v>
      </c>
    </row>
    <row r="43" spans="1:42" ht="11.25">
      <c r="A43" s="39" t="s">
        <v>203</v>
      </c>
      <c r="B43" s="17" t="s">
        <v>213</v>
      </c>
      <c r="C43" s="17" t="s">
        <v>126</v>
      </c>
      <c r="D43" s="2">
        <v>0</v>
      </c>
      <c r="I43" s="2">
        <v>34.1664</v>
      </c>
      <c r="J43" s="2">
        <v>0</v>
      </c>
      <c r="K43" s="2">
        <v>19.792</v>
      </c>
      <c r="L43" s="2">
        <v>14.374400000000001</v>
      </c>
      <c r="M43" s="2">
        <v>1117.28</v>
      </c>
      <c r="N43" s="2">
        <v>12.32</v>
      </c>
      <c r="O43" s="2">
        <v>2.88</v>
      </c>
      <c r="P43" s="2">
        <v>9144.32</v>
      </c>
      <c r="Q43" s="17"/>
      <c r="R43" s="17">
        <v>632853.92</v>
      </c>
      <c r="T43" s="6">
        <f t="shared" si="2"/>
        <v>0</v>
      </c>
      <c r="U43" s="6">
        <f t="shared" si="3"/>
        <v>0</v>
      </c>
      <c r="V43" s="6">
        <f t="shared" si="4"/>
        <v>0</v>
      </c>
      <c r="W43" s="6">
        <f t="shared" si="5"/>
        <v>0</v>
      </c>
      <c r="X43" s="6">
        <f t="shared" si="6"/>
        <v>0</v>
      </c>
      <c r="Y43" s="6">
        <f t="shared" si="7"/>
        <v>0.003942957386530514</v>
      </c>
      <c r="Z43" s="6">
        <f t="shared" si="8"/>
        <v>0</v>
      </c>
      <c r="AA43" s="6">
        <f t="shared" si="9"/>
        <v>0.004135471804636568</v>
      </c>
      <c r="AB43" s="6">
        <f t="shared" si="10"/>
        <v>0.0037054489773822833</v>
      </c>
      <c r="AC43" s="6">
        <f t="shared" si="11"/>
        <v>0.001427202066714492</v>
      </c>
      <c r="AD43" s="6">
        <f t="shared" si="12"/>
        <v>5.818258753834761E-05</v>
      </c>
      <c r="AE43" s="6">
        <f t="shared" si="13"/>
        <v>6.06448569792123E-05</v>
      </c>
      <c r="AF43" s="6">
        <f t="shared" si="14"/>
        <v>0.0015842699282496715</v>
      </c>
      <c r="AG43" s="6">
        <f t="shared" si="15"/>
        <v>0</v>
      </c>
      <c r="AH43" s="6"/>
      <c r="AI43" s="6"/>
      <c r="AJ43" s="6"/>
      <c r="AK43" s="6">
        <f t="shared" si="16"/>
        <v>0.0007426923271264198</v>
      </c>
      <c r="AL43" s="6">
        <f t="shared" si="17"/>
        <v>0.002067735902318284</v>
      </c>
      <c r="AM43" s="6">
        <f t="shared" si="18"/>
        <v>0.001971478693265257</v>
      </c>
      <c r="AN43" s="6">
        <f t="shared" si="19"/>
        <v>0.002067735902318284</v>
      </c>
      <c r="AO43" s="11">
        <f t="shared" si="20"/>
        <v>0.0017621329774392329</v>
      </c>
      <c r="AP43" s="11">
        <f t="shared" si="21"/>
        <v>0</v>
      </c>
    </row>
    <row r="44" spans="1:42" ht="11.25">
      <c r="A44" s="39" t="s">
        <v>203</v>
      </c>
      <c r="B44" s="17" t="s">
        <v>214</v>
      </c>
      <c r="C44" s="17" t="s">
        <v>129</v>
      </c>
      <c r="D44" s="2">
        <v>0</v>
      </c>
      <c r="I44" s="2">
        <v>85.416</v>
      </c>
      <c r="J44" s="2">
        <v>0</v>
      </c>
      <c r="K44" s="2">
        <v>49.48</v>
      </c>
      <c r="L44" s="2">
        <v>35.936</v>
      </c>
      <c r="M44" s="2">
        <v>2793.2</v>
      </c>
      <c r="N44" s="2">
        <v>30.8</v>
      </c>
      <c r="O44" s="2">
        <v>7.2</v>
      </c>
      <c r="P44" s="2">
        <v>22860.8</v>
      </c>
      <c r="Q44" s="17"/>
      <c r="R44" s="17">
        <v>1582134.8</v>
      </c>
      <c r="T44" s="6">
        <f t="shared" si="2"/>
        <v>0</v>
      </c>
      <c r="U44" s="6">
        <f t="shared" si="3"/>
        <v>0</v>
      </c>
      <c r="V44" s="6">
        <f t="shared" si="4"/>
        <v>0</v>
      </c>
      <c r="W44" s="6">
        <f t="shared" si="5"/>
        <v>0</v>
      </c>
      <c r="X44" s="6">
        <f t="shared" si="6"/>
        <v>0</v>
      </c>
      <c r="Y44" s="6">
        <f t="shared" si="7"/>
        <v>0.009857393466326284</v>
      </c>
      <c r="Z44" s="6">
        <f t="shared" si="8"/>
        <v>0</v>
      </c>
      <c r="AA44" s="6">
        <f t="shared" si="9"/>
        <v>0.010338679511591418</v>
      </c>
      <c r="AB44" s="6">
        <f t="shared" si="10"/>
        <v>0.009263622443455707</v>
      </c>
      <c r="AC44" s="6">
        <f t="shared" si="11"/>
        <v>0.00356800516678623</v>
      </c>
      <c r="AD44" s="6">
        <f t="shared" si="12"/>
        <v>0.00014545646884586903</v>
      </c>
      <c r="AE44" s="6">
        <f t="shared" si="13"/>
        <v>0.00015161214244803075</v>
      </c>
      <c r="AF44" s="6">
        <f t="shared" si="14"/>
        <v>0.003960674820624179</v>
      </c>
      <c r="AG44" s="6">
        <f t="shared" si="15"/>
        <v>0</v>
      </c>
      <c r="AH44" s="6"/>
      <c r="AI44" s="6"/>
      <c r="AJ44" s="6"/>
      <c r="AK44" s="6">
        <f t="shared" si="16"/>
        <v>0.0018567308178160497</v>
      </c>
      <c r="AL44" s="6">
        <f t="shared" si="17"/>
        <v>0.005169339755795709</v>
      </c>
      <c r="AM44" s="6">
        <f t="shared" si="18"/>
        <v>0.004928696733163142</v>
      </c>
      <c r="AN44" s="6">
        <f t="shared" si="19"/>
        <v>0.005169339755795709</v>
      </c>
      <c r="AO44" s="11">
        <f t="shared" si="20"/>
        <v>0.004405332443598082</v>
      </c>
      <c r="AP44" s="11">
        <f t="shared" si="21"/>
        <v>0</v>
      </c>
    </row>
    <row r="45" spans="1:42" ht="11.25">
      <c r="A45" s="39" t="s">
        <v>203</v>
      </c>
      <c r="B45" s="79" t="s">
        <v>253</v>
      </c>
      <c r="C45" s="17" t="s">
        <v>254</v>
      </c>
      <c r="I45" s="2">
        <v>0</v>
      </c>
      <c r="Q45" s="17"/>
      <c r="R45" s="17">
        <v>366202</v>
      </c>
      <c r="T45" s="6">
        <f t="shared" si="2"/>
        <v>0</v>
      </c>
      <c r="U45" s="6">
        <f t="shared" si="3"/>
        <v>0</v>
      </c>
      <c r="V45" s="6">
        <f t="shared" si="4"/>
        <v>0</v>
      </c>
      <c r="W45" s="6">
        <f t="shared" si="5"/>
        <v>0</v>
      </c>
      <c r="X45" s="6">
        <f t="shared" si="6"/>
        <v>0</v>
      </c>
      <c r="Y45" s="6">
        <f t="shared" si="7"/>
        <v>0</v>
      </c>
      <c r="Z45" s="6">
        <f t="shared" si="8"/>
        <v>0</v>
      </c>
      <c r="AA45" s="6">
        <f t="shared" si="9"/>
        <v>0</v>
      </c>
      <c r="AB45" s="6">
        <f t="shared" si="10"/>
        <v>0</v>
      </c>
      <c r="AC45" s="6">
        <f t="shared" si="11"/>
        <v>0</v>
      </c>
      <c r="AD45" s="6">
        <f t="shared" si="12"/>
        <v>0</v>
      </c>
      <c r="AE45" s="6">
        <f t="shared" si="13"/>
        <v>0</v>
      </c>
      <c r="AF45" s="6">
        <f t="shared" si="14"/>
        <v>0</v>
      </c>
      <c r="AG45" s="6">
        <f t="shared" si="15"/>
        <v>0</v>
      </c>
      <c r="AH45" s="6"/>
      <c r="AI45" s="6"/>
      <c r="AJ45" s="6"/>
      <c r="AK45" s="6">
        <f t="shared" si="16"/>
        <v>0</v>
      </c>
      <c r="AL45" s="6">
        <f t="shared" si="17"/>
        <v>0</v>
      </c>
      <c r="AM45" s="6">
        <f t="shared" si="18"/>
        <v>0</v>
      </c>
      <c r="AN45" s="6">
        <f t="shared" si="19"/>
        <v>0</v>
      </c>
      <c r="AO45" s="11">
        <f t="shared" si="20"/>
        <v>0.0010196612523221819</v>
      </c>
      <c r="AP45" s="11">
        <f t="shared" si="21"/>
        <v>0</v>
      </c>
    </row>
    <row r="46" spans="1:42" ht="11.25">
      <c r="A46" s="39" t="s">
        <v>203</v>
      </c>
      <c r="B46" s="77" t="s">
        <v>30</v>
      </c>
      <c r="C46" s="17" t="s">
        <v>114</v>
      </c>
      <c r="I46" s="2">
        <v>6.8</v>
      </c>
      <c r="J46" s="2">
        <v>0</v>
      </c>
      <c r="L46" s="2">
        <v>6.8</v>
      </c>
      <c r="M46" s="2">
        <v>1605</v>
      </c>
      <c r="N46" s="2">
        <v>1533</v>
      </c>
      <c r="O46" s="2">
        <v>0</v>
      </c>
      <c r="P46" s="2">
        <v>3750</v>
      </c>
      <c r="Q46" s="17"/>
      <c r="R46" s="17"/>
      <c r="T46" s="6">
        <f t="shared" si="2"/>
        <v>0</v>
      </c>
      <c r="U46" s="6">
        <f t="shared" si="3"/>
        <v>0</v>
      </c>
      <c r="V46" s="6">
        <f t="shared" si="4"/>
        <v>0</v>
      </c>
      <c r="W46" s="6">
        <f t="shared" si="5"/>
        <v>0</v>
      </c>
      <c r="X46" s="6">
        <f t="shared" si="6"/>
        <v>0</v>
      </c>
      <c r="Y46" s="6">
        <f t="shared" si="7"/>
        <v>0.0007847508144963324</v>
      </c>
      <c r="Z46" s="6">
        <f t="shared" si="8"/>
        <v>0</v>
      </c>
      <c r="AA46" s="6">
        <f t="shared" si="9"/>
        <v>0</v>
      </c>
      <c r="AB46" s="6">
        <f t="shared" si="10"/>
        <v>0.0017529116377865874</v>
      </c>
      <c r="AC46" s="6">
        <f t="shared" si="11"/>
        <v>0.0020502106160288913</v>
      </c>
      <c r="AD46" s="6">
        <f t="shared" si="12"/>
        <v>0.007239765153919391</v>
      </c>
      <c r="AE46" s="6">
        <f t="shared" si="13"/>
        <v>0</v>
      </c>
      <c r="AF46" s="6">
        <f t="shared" si="14"/>
        <v>0.0006496942616767861</v>
      </c>
      <c r="AG46" s="6">
        <f t="shared" si="15"/>
        <v>0</v>
      </c>
      <c r="AH46" s="6"/>
      <c r="AI46" s="6"/>
      <c r="AJ46" s="6"/>
      <c r="AK46" s="6">
        <f t="shared" si="16"/>
        <v>0.004644987884974141</v>
      </c>
      <c r="AL46" s="6">
        <f t="shared" si="17"/>
        <v>0</v>
      </c>
      <c r="AM46" s="6">
        <f t="shared" si="18"/>
        <v>0.0003923754072481662</v>
      </c>
      <c r="AN46" s="6">
        <f t="shared" si="19"/>
        <v>0</v>
      </c>
      <c r="AO46" s="11">
        <f t="shared" si="20"/>
        <v>0</v>
      </c>
      <c r="AP46" s="11">
        <f t="shared" si="21"/>
        <v>0</v>
      </c>
    </row>
    <row r="47" spans="1:42" ht="11.25">
      <c r="A47" s="39" t="s">
        <v>203</v>
      </c>
      <c r="B47" s="77" t="s">
        <v>31</v>
      </c>
      <c r="C47" s="17" t="s">
        <v>117</v>
      </c>
      <c r="I47" s="2">
        <v>2</v>
      </c>
      <c r="J47" s="2">
        <v>0</v>
      </c>
      <c r="L47" s="2">
        <v>2</v>
      </c>
      <c r="M47" s="2">
        <v>662</v>
      </c>
      <c r="N47" s="2">
        <v>217</v>
      </c>
      <c r="O47" s="2">
        <v>77</v>
      </c>
      <c r="P47" s="2">
        <v>1500</v>
      </c>
      <c r="Q47" s="17"/>
      <c r="R47" s="106">
        <v>293710</v>
      </c>
      <c r="T47" s="6">
        <f t="shared" si="2"/>
        <v>0</v>
      </c>
      <c r="U47" s="6">
        <f t="shared" si="3"/>
        <v>0</v>
      </c>
      <c r="V47" s="6">
        <f t="shared" si="4"/>
        <v>0</v>
      </c>
      <c r="W47" s="6">
        <f t="shared" si="5"/>
        <v>0</v>
      </c>
      <c r="X47" s="6">
        <f t="shared" si="6"/>
        <v>0</v>
      </c>
      <c r="Y47" s="6">
        <f t="shared" si="7"/>
        <v>0.0002308090630871566</v>
      </c>
      <c r="Z47" s="6">
        <f t="shared" si="8"/>
        <v>0</v>
      </c>
      <c r="AA47" s="6">
        <f t="shared" si="9"/>
        <v>0</v>
      </c>
      <c r="AB47" s="6">
        <f t="shared" si="10"/>
        <v>0.0005155622464078198</v>
      </c>
      <c r="AC47" s="6">
        <f t="shared" si="11"/>
        <v>0.0008456320422499228</v>
      </c>
      <c r="AD47" s="6">
        <f t="shared" si="12"/>
        <v>0.0010248069395958955</v>
      </c>
      <c r="AE47" s="6">
        <f t="shared" si="13"/>
        <v>0.0016214076345136622</v>
      </c>
      <c r="AF47" s="6">
        <f t="shared" si="14"/>
        <v>0.0002598777046707144</v>
      </c>
      <c r="AG47" s="6">
        <f t="shared" si="15"/>
        <v>0</v>
      </c>
      <c r="AH47" s="6"/>
      <c r="AI47" s="6"/>
      <c r="AJ47" s="6"/>
      <c r="AK47" s="6">
        <f t="shared" si="16"/>
        <v>0.0009352194909229091</v>
      </c>
      <c r="AL47" s="6">
        <f t="shared" si="17"/>
        <v>0</v>
      </c>
      <c r="AM47" s="6">
        <f t="shared" si="18"/>
        <v>0.0001154045315435783</v>
      </c>
      <c r="AN47" s="6">
        <f t="shared" si="19"/>
        <v>0</v>
      </c>
      <c r="AO47" s="11">
        <f t="shared" si="20"/>
        <v>0.0008178128639918625</v>
      </c>
      <c r="AP47" s="11">
        <f t="shared" si="21"/>
        <v>0</v>
      </c>
    </row>
    <row r="48" spans="1:42" ht="11.25">
      <c r="A48" s="39" t="s">
        <v>203</v>
      </c>
      <c r="B48" s="77" t="s">
        <v>32</v>
      </c>
      <c r="C48" s="17" t="s">
        <v>118</v>
      </c>
      <c r="I48" s="2">
        <v>2</v>
      </c>
      <c r="J48" s="2">
        <v>0</v>
      </c>
      <c r="L48" s="2">
        <v>2</v>
      </c>
      <c r="M48" s="2">
        <v>424</v>
      </c>
      <c r="N48" s="2">
        <v>0</v>
      </c>
      <c r="O48" s="2">
        <v>0</v>
      </c>
      <c r="P48" s="2">
        <v>3135</v>
      </c>
      <c r="Q48" s="17"/>
      <c r="R48" s="106">
        <v>629326</v>
      </c>
      <c r="T48" s="6">
        <f t="shared" si="2"/>
        <v>0</v>
      </c>
      <c r="U48" s="6">
        <f t="shared" si="3"/>
        <v>0</v>
      </c>
      <c r="V48" s="6">
        <f t="shared" si="4"/>
        <v>0</v>
      </c>
      <c r="W48" s="6">
        <f t="shared" si="5"/>
        <v>0</v>
      </c>
      <c r="X48" s="6">
        <f t="shared" si="6"/>
        <v>0</v>
      </c>
      <c r="Y48" s="6">
        <f t="shared" si="7"/>
        <v>0.0002308090630871566</v>
      </c>
      <c r="Z48" s="6">
        <f t="shared" si="8"/>
        <v>0</v>
      </c>
      <c r="AA48" s="6">
        <f t="shared" si="9"/>
        <v>0</v>
      </c>
      <c r="AB48" s="6">
        <f t="shared" si="10"/>
        <v>0.0005155622464078198</v>
      </c>
      <c r="AC48" s="6">
        <f t="shared" si="11"/>
        <v>0.0005416132717733645</v>
      </c>
      <c r="AD48" s="6">
        <f t="shared" si="12"/>
        <v>0</v>
      </c>
      <c r="AE48" s="6">
        <f t="shared" si="13"/>
        <v>0</v>
      </c>
      <c r="AF48" s="6">
        <f t="shared" si="14"/>
        <v>0.0005431444027617931</v>
      </c>
      <c r="AG48" s="6">
        <f t="shared" si="15"/>
        <v>0</v>
      </c>
      <c r="AH48" s="6"/>
      <c r="AI48" s="6"/>
      <c r="AJ48" s="6"/>
      <c r="AK48" s="6">
        <f t="shared" si="16"/>
        <v>0.00027080663588668224</v>
      </c>
      <c r="AL48" s="6">
        <f t="shared" si="17"/>
        <v>0</v>
      </c>
      <c r="AM48" s="6">
        <f t="shared" si="18"/>
        <v>0.0001154045315435783</v>
      </c>
      <c r="AN48" s="6">
        <f t="shared" si="19"/>
        <v>0</v>
      </c>
      <c r="AO48" s="11">
        <f t="shared" si="20"/>
        <v>0.001752309756033308</v>
      </c>
      <c r="AP48" s="11">
        <f t="shared" si="21"/>
        <v>0</v>
      </c>
    </row>
    <row r="49" spans="1:42" ht="11.25">
      <c r="A49" s="39" t="s">
        <v>203</v>
      </c>
      <c r="B49" s="77" t="s">
        <v>33</v>
      </c>
      <c r="C49" s="17" t="s">
        <v>119</v>
      </c>
      <c r="I49" s="2">
        <v>77.25</v>
      </c>
      <c r="J49" s="2">
        <v>0</v>
      </c>
      <c r="L49" s="2">
        <v>77.25</v>
      </c>
      <c r="M49" s="2">
        <v>4711</v>
      </c>
      <c r="N49" s="2">
        <v>2</v>
      </c>
      <c r="O49" s="2">
        <v>5</v>
      </c>
      <c r="P49" s="2">
        <v>21089</v>
      </c>
      <c r="Q49" s="17"/>
      <c r="R49" s="106">
        <v>4063853</v>
      </c>
      <c r="T49" s="6">
        <f t="shared" si="2"/>
        <v>0</v>
      </c>
      <c r="U49" s="6">
        <f t="shared" si="3"/>
        <v>0</v>
      </c>
      <c r="V49" s="6">
        <f t="shared" si="4"/>
        <v>0</v>
      </c>
      <c r="W49" s="6">
        <f t="shared" si="5"/>
        <v>0</v>
      </c>
      <c r="X49" s="6">
        <f t="shared" si="6"/>
        <v>0</v>
      </c>
      <c r="Y49" s="6">
        <f t="shared" si="7"/>
        <v>0.008915000061741424</v>
      </c>
      <c r="Z49" s="6">
        <f t="shared" si="8"/>
        <v>0</v>
      </c>
      <c r="AA49" s="6">
        <f t="shared" si="9"/>
        <v>0</v>
      </c>
      <c r="AB49" s="6">
        <f t="shared" si="10"/>
        <v>0.019913591767502042</v>
      </c>
      <c r="AC49" s="6">
        <f t="shared" si="11"/>
        <v>0.00601778330972717</v>
      </c>
      <c r="AD49" s="6">
        <f t="shared" si="12"/>
        <v>9.445225249731755E-06</v>
      </c>
      <c r="AE49" s="6">
        <f t="shared" si="13"/>
        <v>0.00010528621003335469</v>
      </c>
      <c r="AF49" s="6">
        <f t="shared" si="14"/>
        <v>0.0036537072758671307</v>
      </c>
      <c r="AG49" s="6">
        <f t="shared" si="15"/>
        <v>0</v>
      </c>
      <c r="AH49" s="6"/>
      <c r="AI49" s="6"/>
      <c r="AJ49" s="6"/>
      <c r="AK49" s="6">
        <f t="shared" si="16"/>
        <v>0.0030136142674884506</v>
      </c>
      <c r="AL49" s="6">
        <f t="shared" si="17"/>
        <v>0</v>
      </c>
      <c r="AM49" s="6">
        <f t="shared" si="18"/>
        <v>0.004457500030870712</v>
      </c>
      <c r="AN49" s="6">
        <f t="shared" si="19"/>
        <v>0</v>
      </c>
      <c r="AO49" s="11">
        <f t="shared" si="20"/>
        <v>0.011315485549596277</v>
      </c>
      <c r="AP49" s="11">
        <f t="shared" si="21"/>
        <v>0</v>
      </c>
    </row>
    <row r="50" spans="1:42" ht="11.25">
      <c r="A50" s="39" t="s">
        <v>203</v>
      </c>
      <c r="B50" s="77" t="s">
        <v>34</v>
      </c>
      <c r="C50" s="17" t="s">
        <v>122</v>
      </c>
      <c r="I50" s="2">
        <v>32.05</v>
      </c>
      <c r="J50" s="2">
        <v>0</v>
      </c>
      <c r="L50" s="2">
        <v>32.05</v>
      </c>
      <c r="M50" s="2">
        <v>3307</v>
      </c>
      <c r="N50" s="2">
        <v>0</v>
      </c>
      <c r="O50" s="2">
        <v>20</v>
      </c>
      <c r="P50" s="2">
        <v>16667</v>
      </c>
      <c r="Q50" s="17"/>
      <c r="R50" s="106">
        <v>1571657</v>
      </c>
      <c r="T50" s="6">
        <f t="shared" si="2"/>
        <v>0</v>
      </c>
      <c r="U50" s="6">
        <f t="shared" si="3"/>
        <v>0</v>
      </c>
      <c r="V50" s="6">
        <f t="shared" si="4"/>
        <v>0</v>
      </c>
      <c r="W50" s="6">
        <f t="shared" si="5"/>
        <v>0</v>
      </c>
      <c r="X50" s="6">
        <f t="shared" si="6"/>
        <v>0</v>
      </c>
      <c r="Y50" s="6">
        <f t="shared" si="7"/>
        <v>0.0036987152359716845</v>
      </c>
      <c r="Z50" s="6">
        <f t="shared" si="8"/>
        <v>0</v>
      </c>
      <c r="AA50" s="6">
        <f t="shared" si="9"/>
        <v>0</v>
      </c>
      <c r="AB50" s="6">
        <f t="shared" si="10"/>
        <v>0.008261884998685312</v>
      </c>
      <c r="AC50" s="6">
        <f t="shared" si="11"/>
        <v>0.004224328041873859</v>
      </c>
      <c r="AD50" s="6">
        <f t="shared" si="12"/>
        <v>0</v>
      </c>
      <c r="AE50" s="6">
        <f t="shared" si="13"/>
        <v>0.00042114484013341876</v>
      </c>
      <c r="AF50" s="6">
        <f t="shared" si="14"/>
        <v>0.0028875878024978647</v>
      </c>
      <c r="AG50" s="6">
        <f t="shared" si="15"/>
        <v>0</v>
      </c>
      <c r="AH50" s="6"/>
      <c r="AI50" s="6"/>
      <c r="AJ50" s="6"/>
      <c r="AK50" s="6">
        <f t="shared" si="16"/>
        <v>0.0021121640209369294</v>
      </c>
      <c r="AL50" s="6">
        <f t="shared" si="17"/>
        <v>0</v>
      </c>
      <c r="AM50" s="6">
        <f t="shared" si="18"/>
        <v>0.0018493576179858422</v>
      </c>
      <c r="AN50" s="6">
        <f t="shared" si="19"/>
        <v>0</v>
      </c>
      <c r="AO50" s="11">
        <f t="shared" si="20"/>
        <v>0.0043761578168358545</v>
      </c>
      <c r="AP50" s="11">
        <f t="shared" si="21"/>
        <v>0</v>
      </c>
    </row>
    <row r="51" spans="1:42" ht="11.25">
      <c r="A51" s="39" t="s">
        <v>203</v>
      </c>
      <c r="B51" s="77" t="s">
        <v>35</v>
      </c>
      <c r="C51" s="17" t="s">
        <v>123</v>
      </c>
      <c r="I51" s="2">
        <v>1.57</v>
      </c>
      <c r="J51" s="2">
        <v>0</v>
      </c>
      <c r="L51" s="2">
        <v>1.57</v>
      </c>
      <c r="M51" s="2">
        <v>342</v>
      </c>
      <c r="N51" s="2">
        <v>0</v>
      </c>
      <c r="O51" s="2">
        <v>0</v>
      </c>
      <c r="P51" s="2">
        <v>1653</v>
      </c>
      <c r="Q51" s="17"/>
      <c r="R51" s="17">
        <v>353971</v>
      </c>
      <c r="T51" s="6">
        <f t="shared" si="2"/>
        <v>0</v>
      </c>
      <c r="U51" s="6">
        <f t="shared" si="3"/>
        <v>0</v>
      </c>
      <c r="V51" s="6">
        <f t="shared" si="4"/>
        <v>0</v>
      </c>
      <c r="W51" s="6">
        <f t="shared" si="5"/>
        <v>0</v>
      </c>
      <c r="X51" s="6">
        <f t="shared" si="6"/>
        <v>0</v>
      </c>
      <c r="Y51" s="6">
        <f t="shared" si="7"/>
        <v>0.00018118511452341795</v>
      </c>
      <c r="Z51" s="6">
        <f t="shared" si="8"/>
        <v>0</v>
      </c>
      <c r="AA51" s="6">
        <f t="shared" si="9"/>
        <v>0</v>
      </c>
      <c r="AB51" s="6">
        <f t="shared" si="10"/>
        <v>0.0004047163634301386</v>
      </c>
      <c r="AC51" s="6">
        <f t="shared" si="11"/>
        <v>0.00043686730883606286</v>
      </c>
      <c r="AD51" s="6">
        <f t="shared" si="12"/>
        <v>0</v>
      </c>
      <c r="AE51" s="6">
        <f t="shared" si="13"/>
        <v>0</v>
      </c>
      <c r="AF51" s="6">
        <f t="shared" si="14"/>
        <v>0.0002863852305471273</v>
      </c>
      <c r="AG51" s="6">
        <f t="shared" si="15"/>
        <v>0</v>
      </c>
      <c r="AH51" s="6"/>
      <c r="AI51" s="6"/>
      <c r="AJ51" s="6"/>
      <c r="AK51" s="6">
        <f t="shared" si="16"/>
        <v>0.00021843365441803143</v>
      </c>
      <c r="AL51" s="6">
        <f t="shared" si="17"/>
        <v>0</v>
      </c>
      <c r="AM51" s="6">
        <f t="shared" si="18"/>
        <v>9.059255726170898E-05</v>
      </c>
      <c r="AN51" s="6">
        <f t="shared" si="19"/>
        <v>0</v>
      </c>
      <c r="AO51" s="11">
        <f t="shared" si="20"/>
        <v>0.0009856049752479097</v>
      </c>
      <c r="AP51" s="11">
        <f t="shared" si="21"/>
        <v>0</v>
      </c>
    </row>
    <row r="52" spans="1:42" ht="11.25">
      <c r="A52" s="39" t="s">
        <v>203</v>
      </c>
      <c r="B52" s="77" t="s">
        <v>36</v>
      </c>
      <c r="C52" s="63" t="s">
        <v>124</v>
      </c>
      <c r="I52" s="2">
        <v>9.5</v>
      </c>
      <c r="J52" s="2">
        <v>0</v>
      </c>
      <c r="L52" s="2">
        <v>9.5</v>
      </c>
      <c r="M52" s="2">
        <v>2116</v>
      </c>
      <c r="N52" s="2">
        <v>0</v>
      </c>
      <c r="O52" s="2">
        <v>0</v>
      </c>
      <c r="P52" s="2">
        <v>18194</v>
      </c>
      <c r="Q52" s="17"/>
      <c r="R52" s="17">
        <v>1175285</v>
      </c>
      <c r="T52" s="6">
        <f t="shared" si="2"/>
        <v>0</v>
      </c>
      <c r="U52" s="6">
        <f t="shared" si="3"/>
        <v>0</v>
      </c>
      <c r="V52" s="6">
        <f t="shared" si="4"/>
        <v>0</v>
      </c>
      <c r="W52" s="6">
        <f t="shared" si="5"/>
        <v>0</v>
      </c>
      <c r="X52" s="6">
        <f t="shared" si="6"/>
        <v>0</v>
      </c>
      <c r="Y52" s="6">
        <f t="shared" si="7"/>
        <v>0.001096343049663994</v>
      </c>
      <c r="Z52" s="6">
        <f t="shared" si="8"/>
        <v>0</v>
      </c>
      <c r="AA52" s="6">
        <f t="shared" si="9"/>
        <v>0</v>
      </c>
      <c r="AB52" s="6">
        <f t="shared" si="10"/>
        <v>0.0024489206704371444</v>
      </c>
      <c r="AC52" s="6">
        <f t="shared" si="11"/>
        <v>0.002702956799699149</v>
      </c>
      <c r="AD52" s="6">
        <f t="shared" si="12"/>
        <v>0</v>
      </c>
      <c r="AE52" s="6">
        <f t="shared" si="13"/>
        <v>0</v>
      </c>
      <c r="AF52" s="6">
        <f t="shared" si="14"/>
        <v>0.003152143305852652</v>
      </c>
      <c r="AG52" s="6">
        <f t="shared" si="15"/>
        <v>0</v>
      </c>
      <c r="AH52" s="6"/>
      <c r="AI52" s="6"/>
      <c r="AJ52" s="6"/>
      <c r="AK52" s="6">
        <f t="shared" si="16"/>
        <v>0.0013514783998495746</v>
      </c>
      <c r="AL52" s="6">
        <f t="shared" si="17"/>
        <v>0</v>
      </c>
      <c r="AM52" s="6">
        <f t="shared" si="18"/>
        <v>0.000548171524831997</v>
      </c>
      <c r="AN52" s="6">
        <f t="shared" si="19"/>
        <v>0</v>
      </c>
      <c r="AO52" s="11">
        <f t="shared" si="20"/>
        <v>0.003272490524179211</v>
      </c>
      <c r="AP52" s="11">
        <f t="shared" si="21"/>
        <v>0</v>
      </c>
    </row>
    <row r="53" spans="1:42" ht="11.25">
      <c r="A53" s="39" t="s">
        <v>203</v>
      </c>
      <c r="B53" s="79" t="s">
        <v>259</v>
      </c>
      <c r="C53" s="17" t="s">
        <v>143</v>
      </c>
      <c r="I53" s="2">
        <v>0</v>
      </c>
      <c r="Q53" s="17"/>
      <c r="R53" s="17"/>
      <c r="T53" s="6">
        <f t="shared" si="2"/>
        <v>0</v>
      </c>
      <c r="U53" s="6">
        <f t="shared" si="3"/>
        <v>0</v>
      </c>
      <c r="V53" s="6">
        <f t="shared" si="4"/>
        <v>0</v>
      </c>
      <c r="W53" s="6">
        <f t="shared" si="5"/>
        <v>0</v>
      </c>
      <c r="X53" s="6">
        <f t="shared" si="6"/>
        <v>0</v>
      </c>
      <c r="Y53" s="6">
        <f t="shared" si="7"/>
        <v>0</v>
      </c>
      <c r="Z53" s="6">
        <f t="shared" si="8"/>
        <v>0</v>
      </c>
      <c r="AA53" s="6">
        <f t="shared" si="9"/>
        <v>0</v>
      </c>
      <c r="AB53" s="6">
        <f t="shared" si="10"/>
        <v>0</v>
      </c>
      <c r="AC53" s="6">
        <f t="shared" si="11"/>
        <v>0</v>
      </c>
      <c r="AD53" s="6">
        <f t="shared" si="12"/>
        <v>0</v>
      </c>
      <c r="AE53" s="6">
        <f t="shared" si="13"/>
        <v>0</v>
      </c>
      <c r="AF53" s="6">
        <f t="shared" si="14"/>
        <v>0</v>
      </c>
      <c r="AG53" s="6">
        <f t="shared" si="15"/>
        <v>0</v>
      </c>
      <c r="AH53" s="6"/>
      <c r="AI53" s="6"/>
      <c r="AJ53" s="6"/>
      <c r="AK53" s="6">
        <f t="shared" si="16"/>
        <v>0</v>
      </c>
      <c r="AL53" s="6">
        <f t="shared" si="17"/>
        <v>0</v>
      </c>
      <c r="AM53" s="6">
        <f t="shared" si="18"/>
        <v>0</v>
      </c>
      <c r="AN53" s="6">
        <f t="shared" si="19"/>
        <v>0</v>
      </c>
      <c r="AO53" s="11">
        <f t="shared" si="20"/>
        <v>0</v>
      </c>
      <c r="AP53" s="11">
        <f t="shared" si="21"/>
        <v>0</v>
      </c>
    </row>
    <row r="54" spans="1:42" ht="11.25">
      <c r="A54" s="39" t="s">
        <v>203</v>
      </c>
      <c r="B54" s="79" t="s">
        <v>255</v>
      </c>
      <c r="C54" s="17" t="s">
        <v>147</v>
      </c>
      <c r="I54" s="2">
        <v>3</v>
      </c>
      <c r="J54" s="2">
        <v>0.57</v>
      </c>
      <c r="L54" s="2">
        <v>3</v>
      </c>
      <c r="M54" s="2">
        <v>802</v>
      </c>
      <c r="N54" s="2">
        <v>0</v>
      </c>
      <c r="O54" s="2">
        <v>141</v>
      </c>
      <c r="P54" s="2">
        <v>4112</v>
      </c>
      <c r="Q54" s="17"/>
      <c r="R54" s="17">
        <v>453645</v>
      </c>
      <c r="T54" s="6">
        <f t="shared" si="2"/>
        <v>0</v>
      </c>
      <c r="U54" s="6">
        <f t="shared" si="3"/>
        <v>0</v>
      </c>
      <c r="V54" s="6">
        <f t="shared" si="4"/>
        <v>0</v>
      </c>
      <c r="W54" s="6">
        <f t="shared" si="5"/>
        <v>0</v>
      </c>
      <c r="X54" s="6">
        <f t="shared" si="6"/>
        <v>0</v>
      </c>
      <c r="Y54" s="6">
        <f t="shared" si="7"/>
        <v>0.0003462135946307349</v>
      </c>
      <c r="Z54" s="6">
        <f t="shared" si="8"/>
        <v>0.000314635519590201</v>
      </c>
      <c r="AA54" s="6">
        <f t="shared" si="9"/>
        <v>0</v>
      </c>
      <c r="AB54" s="6">
        <f t="shared" si="10"/>
        <v>0.0007733433696117298</v>
      </c>
      <c r="AC54" s="6">
        <f t="shared" si="11"/>
        <v>0.0010244666131184865</v>
      </c>
      <c r="AD54" s="6">
        <f t="shared" si="12"/>
        <v>0</v>
      </c>
      <c r="AE54" s="6">
        <f t="shared" si="13"/>
        <v>0.0029690711229406024</v>
      </c>
      <c r="AF54" s="6">
        <f t="shared" si="14"/>
        <v>0.0007124114144039851</v>
      </c>
      <c r="AG54" s="6">
        <f t="shared" si="15"/>
        <v>0</v>
      </c>
      <c r="AH54" s="6"/>
      <c r="AI54" s="6"/>
      <c r="AJ54" s="6"/>
      <c r="AK54" s="6">
        <f t="shared" si="16"/>
        <v>0.0005122333065592432</v>
      </c>
      <c r="AL54" s="6">
        <f t="shared" si="17"/>
        <v>0</v>
      </c>
      <c r="AM54" s="6">
        <f t="shared" si="18"/>
        <v>0.00017310679731536745</v>
      </c>
      <c r="AN54" s="6">
        <f t="shared" si="19"/>
        <v>0</v>
      </c>
      <c r="AO54" s="11">
        <f t="shared" si="20"/>
        <v>0.0012631395481447294</v>
      </c>
      <c r="AP54" s="11">
        <f t="shared" si="21"/>
        <v>0.0001573177597951005</v>
      </c>
    </row>
    <row r="55" spans="1:42" ht="11.25">
      <c r="A55" s="39" t="s">
        <v>203</v>
      </c>
      <c r="B55" s="77" t="s">
        <v>37</v>
      </c>
      <c r="C55" s="17" t="s">
        <v>273</v>
      </c>
      <c r="I55" s="2">
        <v>4</v>
      </c>
      <c r="J55" s="2">
        <v>0</v>
      </c>
      <c r="L55" s="2">
        <v>4</v>
      </c>
      <c r="M55" s="2">
        <v>552</v>
      </c>
      <c r="N55" s="2">
        <v>9</v>
      </c>
      <c r="O55" s="2">
        <v>0</v>
      </c>
      <c r="P55" s="2">
        <v>2624</v>
      </c>
      <c r="Q55" s="17"/>
      <c r="R55" s="17">
        <v>419532</v>
      </c>
      <c r="T55" s="6">
        <f t="shared" si="2"/>
        <v>0</v>
      </c>
      <c r="U55" s="6">
        <f t="shared" si="3"/>
        <v>0</v>
      </c>
      <c r="V55" s="6">
        <f t="shared" si="4"/>
        <v>0</v>
      </c>
      <c r="W55" s="6">
        <f t="shared" si="5"/>
        <v>0</v>
      </c>
      <c r="X55" s="6">
        <f t="shared" si="6"/>
        <v>0</v>
      </c>
      <c r="Y55" s="6">
        <f t="shared" si="7"/>
        <v>0.0004616181261743132</v>
      </c>
      <c r="Z55" s="6">
        <f t="shared" si="8"/>
        <v>0</v>
      </c>
      <c r="AA55" s="6">
        <f t="shared" si="9"/>
        <v>0</v>
      </c>
      <c r="AB55" s="6">
        <f t="shared" si="10"/>
        <v>0.0010311244928156397</v>
      </c>
      <c r="AC55" s="6">
        <f t="shared" si="11"/>
        <v>0.0007051191651389084</v>
      </c>
      <c r="AD55" s="6">
        <f t="shared" si="12"/>
        <v>4.25035136237929E-05</v>
      </c>
      <c r="AE55" s="6">
        <f t="shared" si="13"/>
        <v>0</v>
      </c>
      <c r="AF55" s="6">
        <f t="shared" si="14"/>
        <v>0.00045461273137063643</v>
      </c>
      <c r="AG55" s="6">
        <f t="shared" si="15"/>
        <v>0</v>
      </c>
      <c r="AH55" s="6"/>
      <c r="AI55" s="6"/>
      <c r="AJ55" s="6"/>
      <c r="AK55" s="6">
        <f t="shared" si="16"/>
        <v>0.00037381133938135065</v>
      </c>
      <c r="AL55" s="6">
        <f t="shared" si="17"/>
        <v>0</v>
      </c>
      <c r="AM55" s="6">
        <f t="shared" si="18"/>
        <v>0.0002308090630871566</v>
      </c>
      <c r="AN55" s="6">
        <f t="shared" si="19"/>
        <v>0</v>
      </c>
      <c r="AO55" s="11">
        <f t="shared" si="20"/>
        <v>0.00116815452812718</v>
      </c>
      <c r="AP55" s="11">
        <f t="shared" si="21"/>
        <v>0</v>
      </c>
    </row>
    <row r="56" spans="1:42" ht="11.25">
      <c r="A56" s="39" t="s">
        <v>203</v>
      </c>
      <c r="B56" s="77" t="s">
        <v>38</v>
      </c>
      <c r="C56" s="17" t="s">
        <v>135</v>
      </c>
      <c r="I56" s="2">
        <v>1</v>
      </c>
      <c r="J56" s="2">
        <v>0</v>
      </c>
      <c r="L56" s="2">
        <v>1</v>
      </c>
      <c r="M56" s="2">
        <v>53</v>
      </c>
      <c r="N56" s="2">
        <v>0</v>
      </c>
      <c r="O56" s="2">
        <v>0</v>
      </c>
      <c r="Q56" s="17"/>
      <c r="R56" s="17">
        <v>41534</v>
      </c>
      <c r="T56" s="6">
        <f t="shared" si="2"/>
        <v>0</v>
      </c>
      <c r="U56" s="6">
        <f t="shared" si="3"/>
        <v>0</v>
      </c>
      <c r="V56" s="6">
        <f t="shared" si="4"/>
        <v>0</v>
      </c>
      <c r="W56" s="6">
        <f t="shared" si="5"/>
        <v>0</v>
      </c>
      <c r="X56" s="6">
        <f t="shared" si="6"/>
        <v>0</v>
      </c>
      <c r="Y56" s="6">
        <f t="shared" si="7"/>
        <v>0.0001154045315435783</v>
      </c>
      <c r="Z56" s="6">
        <f t="shared" si="8"/>
        <v>0</v>
      </c>
      <c r="AA56" s="6">
        <f t="shared" si="9"/>
        <v>0</v>
      </c>
      <c r="AB56" s="6">
        <f t="shared" si="10"/>
        <v>0.0002577811232039099</v>
      </c>
      <c r="AC56" s="6">
        <f t="shared" si="11"/>
        <v>6.770165897167056E-05</v>
      </c>
      <c r="AD56" s="6">
        <f t="shared" si="12"/>
        <v>0</v>
      </c>
      <c r="AE56" s="6">
        <f t="shared" si="13"/>
        <v>0</v>
      </c>
      <c r="AF56" s="6">
        <f t="shared" si="14"/>
        <v>0</v>
      </c>
      <c r="AG56" s="6">
        <f t="shared" si="15"/>
        <v>0</v>
      </c>
      <c r="AH56" s="6"/>
      <c r="AI56" s="6"/>
      <c r="AJ56" s="6"/>
      <c r="AK56" s="6">
        <f t="shared" si="16"/>
        <v>3.385082948583528E-05</v>
      </c>
      <c r="AL56" s="6">
        <f t="shared" si="17"/>
        <v>0</v>
      </c>
      <c r="AM56" s="6">
        <f t="shared" si="18"/>
        <v>5.770226577178915E-05</v>
      </c>
      <c r="AN56" s="6">
        <f t="shared" si="19"/>
        <v>0</v>
      </c>
      <c r="AO56" s="11">
        <f t="shared" si="20"/>
        <v>0.0001156482227130095</v>
      </c>
      <c r="AP56" s="11">
        <f t="shared" si="21"/>
        <v>0</v>
      </c>
    </row>
    <row r="57" spans="1:42" ht="11.25">
      <c r="A57" s="39" t="s">
        <v>203</v>
      </c>
      <c r="B57" s="77" t="s">
        <v>39</v>
      </c>
      <c r="C57" s="17" t="s">
        <v>136</v>
      </c>
      <c r="I57" s="2">
        <v>3</v>
      </c>
      <c r="J57" s="2">
        <v>0</v>
      </c>
      <c r="L57" s="2">
        <v>3</v>
      </c>
      <c r="M57" s="2">
        <v>2265</v>
      </c>
      <c r="N57" s="2">
        <v>682</v>
      </c>
      <c r="O57" s="2">
        <v>340</v>
      </c>
      <c r="P57" s="2">
        <v>7958</v>
      </c>
      <c r="Q57" s="17"/>
      <c r="R57" s="17">
        <v>666727</v>
      </c>
      <c r="T57" s="6">
        <f t="shared" si="2"/>
        <v>0</v>
      </c>
      <c r="U57" s="6">
        <f t="shared" si="3"/>
        <v>0</v>
      </c>
      <c r="V57" s="6">
        <f t="shared" si="4"/>
        <v>0</v>
      </c>
      <c r="W57" s="6">
        <f t="shared" si="5"/>
        <v>0</v>
      </c>
      <c r="X57" s="6">
        <f t="shared" si="6"/>
        <v>0</v>
      </c>
      <c r="Y57" s="6">
        <f t="shared" si="7"/>
        <v>0.0003462135946307349</v>
      </c>
      <c r="Z57" s="6">
        <f t="shared" si="8"/>
        <v>0</v>
      </c>
      <c r="AA57" s="6">
        <f t="shared" si="9"/>
        <v>0</v>
      </c>
      <c r="AB57" s="6">
        <f t="shared" si="10"/>
        <v>0.0007733433696117298</v>
      </c>
      <c r="AC57" s="6">
        <f t="shared" si="11"/>
        <v>0.0028932878786949775</v>
      </c>
      <c r="AD57" s="6">
        <f t="shared" si="12"/>
        <v>0.0032208218101585284</v>
      </c>
      <c r="AE57" s="6">
        <f t="shared" si="13"/>
        <v>0.007159462282268119</v>
      </c>
      <c r="AF57" s="6">
        <f t="shared" si="14"/>
        <v>0.001378737849179697</v>
      </c>
      <c r="AG57" s="6">
        <f t="shared" si="15"/>
        <v>0</v>
      </c>
      <c r="AH57" s="6"/>
      <c r="AI57" s="6"/>
      <c r="AJ57" s="6"/>
      <c r="AK57" s="6">
        <f t="shared" si="16"/>
        <v>0.003057054844426753</v>
      </c>
      <c r="AL57" s="6">
        <f t="shared" si="17"/>
        <v>0</v>
      </c>
      <c r="AM57" s="6">
        <f t="shared" si="18"/>
        <v>0.00017310679731536745</v>
      </c>
      <c r="AN57" s="6">
        <f t="shared" si="19"/>
        <v>0</v>
      </c>
      <c r="AO57" s="11">
        <f t="shared" si="20"/>
        <v>0.0018564499587031512</v>
      </c>
      <c r="AP57" s="11">
        <f t="shared" si="21"/>
        <v>0</v>
      </c>
    </row>
    <row r="58" spans="1:42" ht="11.25">
      <c r="A58" s="39" t="s">
        <v>203</v>
      </c>
      <c r="B58" s="17" t="s">
        <v>40</v>
      </c>
      <c r="C58" s="17" t="s">
        <v>88</v>
      </c>
      <c r="I58" s="2">
        <v>0</v>
      </c>
      <c r="M58" s="2">
        <v>1473</v>
      </c>
      <c r="N58" s="2">
        <v>0</v>
      </c>
      <c r="O58" s="2">
        <v>0</v>
      </c>
      <c r="Q58" s="17"/>
      <c r="R58" s="17"/>
      <c r="T58" s="6">
        <f t="shared" si="2"/>
        <v>0</v>
      </c>
      <c r="U58" s="6">
        <f t="shared" si="3"/>
        <v>0</v>
      </c>
      <c r="V58" s="6">
        <f t="shared" si="4"/>
        <v>0</v>
      </c>
      <c r="W58" s="6">
        <f t="shared" si="5"/>
        <v>0</v>
      </c>
      <c r="X58" s="6">
        <f t="shared" si="6"/>
        <v>0</v>
      </c>
      <c r="Y58" s="6">
        <f t="shared" si="7"/>
        <v>0</v>
      </c>
      <c r="Z58" s="6">
        <f t="shared" si="8"/>
        <v>0</v>
      </c>
      <c r="AA58" s="6">
        <f t="shared" si="9"/>
        <v>0</v>
      </c>
      <c r="AB58" s="6">
        <f t="shared" si="10"/>
        <v>0</v>
      </c>
      <c r="AC58" s="6">
        <f t="shared" si="11"/>
        <v>0.0018815951634956743</v>
      </c>
      <c r="AD58" s="6">
        <f t="shared" si="12"/>
        <v>0</v>
      </c>
      <c r="AE58" s="6">
        <f t="shared" si="13"/>
        <v>0</v>
      </c>
      <c r="AF58" s="6">
        <f t="shared" si="14"/>
        <v>0</v>
      </c>
      <c r="AG58" s="6">
        <f t="shared" si="15"/>
        <v>0</v>
      </c>
      <c r="AH58" s="6"/>
      <c r="AI58" s="6"/>
      <c r="AJ58" s="6"/>
      <c r="AK58" s="6">
        <f t="shared" si="16"/>
        <v>0.0009407975817478371</v>
      </c>
      <c r="AL58" s="6">
        <f t="shared" si="17"/>
        <v>0</v>
      </c>
      <c r="AM58" s="6">
        <f t="shared" si="18"/>
        <v>0</v>
      </c>
      <c r="AN58" s="6">
        <f t="shared" si="19"/>
        <v>0</v>
      </c>
      <c r="AO58" s="11">
        <f t="shared" si="20"/>
        <v>0</v>
      </c>
      <c r="AP58" s="11">
        <f t="shared" si="21"/>
        <v>0</v>
      </c>
    </row>
    <row r="59" spans="1:42" ht="11.25">
      <c r="A59" s="39" t="s">
        <v>203</v>
      </c>
      <c r="B59" s="79" t="s">
        <v>258</v>
      </c>
      <c r="C59" s="17" t="s">
        <v>148</v>
      </c>
      <c r="I59" s="2">
        <v>0</v>
      </c>
      <c r="J59" s="2">
        <v>0</v>
      </c>
      <c r="L59" s="2">
        <v>0</v>
      </c>
      <c r="M59" s="2">
        <v>65</v>
      </c>
      <c r="N59" s="2">
        <v>30</v>
      </c>
      <c r="O59" s="2">
        <v>1</v>
      </c>
      <c r="Q59" s="17"/>
      <c r="R59" s="17">
        <v>25501</v>
      </c>
      <c r="T59" s="6">
        <f t="shared" si="2"/>
        <v>0</v>
      </c>
      <c r="U59" s="6">
        <f t="shared" si="3"/>
        <v>0</v>
      </c>
      <c r="V59" s="6">
        <f t="shared" si="4"/>
        <v>0</v>
      </c>
      <c r="W59" s="6">
        <f t="shared" si="5"/>
        <v>0</v>
      </c>
      <c r="X59" s="6">
        <f t="shared" si="6"/>
        <v>0</v>
      </c>
      <c r="Y59" s="6">
        <f t="shared" si="7"/>
        <v>0</v>
      </c>
      <c r="Z59" s="6">
        <f t="shared" si="8"/>
        <v>0</v>
      </c>
      <c r="AA59" s="6">
        <f t="shared" si="9"/>
        <v>0</v>
      </c>
      <c r="AB59" s="6">
        <f t="shared" si="10"/>
        <v>0</v>
      </c>
      <c r="AC59" s="6">
        <f t="shared" si="11"/>
        <v>8.303033647469031E-05</v>
      </c>
      <c r="AD59" s="6">
        <f t="shared" si="12"/>
        <v>0.00014167837874597632</v>
      </c>
      <c r="AE59" s="6">
        <f t="shared" si="13"/>
        <v>2.1057242006670937E-05</v>
      </c>
      <c r="AF59" s="6">
        <f t="shared" si="14"/>
        <v>0</v>
      </c>
      <c r="AG59" s="6">
        <f t="shared" si="15"/>
        <v>0</v>
      </c>
      <c r="AH59" s="6"/>
      <c r="AI59" s="6"/>
      <c r="AJ59" s="6"/>
      <c r="AK59" s="6">
        <f t="shared" si="16"/>
        <v>0.00011235435761033332</v>
      </c>
      <c r="AL59" s="6">
        <f t="shared" si="17"/>
        <v>0</v>
      </c>
      <c r="AM59" s="6">
        <f t="shared" si="18"/>
        <v>0</v>
      </c>
      <c r="AN59" s="6">
        <f t="shared" si="19"/>
        <v>0</v>
      </c>
      <c r="AO59" s="11">
        <f t="shared" si="20"/>
        <v>7.100556959128557E-05</v>
      </c>
      <c r="AP59" s="11">
        <f t="shared" si="21"/>
        <v>0</v>
      </c>
    </row>
    <row r="60" spans="1:42" ht="11.25">
      <c r="A60" s="39" t="s">
        <v>203</v>
      </c>
      <c r="B60" s="123" t="s">
        <v>256</v>
      </c>
      <c r="C60" s="17" t="s">
        <v>257</v>
      </c>
      <c r="I60" s="2">
        <v>0</v>
      </c>
      <c r="Q60" s="17"/>
      <c r="R60" s="17"/>
      <c r="T60" s="6">
        <f t="shared" si="2"/>
        <v>0</v>
      </c>
      <c r="U60" s="6">
        <f t="shared" si="3"/>
        <v>0</v>
      </c>
      <c r="V60" s="6">
        <f t="shared" si="4"/>
        <v>0</v>
      </c>
      <c r="W60" s="6">
        <f t="shared" si="5"/>
        <v>0</v>
      </c>
      <c r="X60" s="6">
        <f t="shared" si="6"/>
        <v>0</v>
      </c>
      <c r="Y60" s="6">
        <f t="shared" si="7"/>
        <v>0</v>
      </c>
      <c r="Z60" s="6">
        <f t="shared" si="8"/>
        <v>0</v>
      </c>
      <c r="AA60" s="6">
        <f t="shared" si="9"/>
        <v>0</v>
      </c>
      <c r="AB60" s="6">
        <f t="shared" si="10"/>
        <v>0</v>
      </c>
      <c r="AC60" s="6">
        <f t="shared" si="11"/>
        <v>0</v>
      </c>
      <c r="AD60" s="6">
        <f t="shared" si="12"/>
        <v>0</v>
      </c>
      <c r="AE60" s="6">
        <f t="shared" si="13"/>
        <v>0</v>
      </c>
      <c r="AF60" s="6">
        <f t="shared" si="14"/>
        <v>0</v>
      </c>
      <c r="AG60" s="6">
        <f t="shared" si="15"/>
        <v>0</v>
      </c>
      <c r="AH60" s="6"/>
      <c r="AI60" s="6"/>
      <c r="AJ60" s="6"/>
      <c r="AK60" s="6">
        <f t="shared" si="16"/>
        <v>0</v>
      </c>
      <c r="AL60" s="6">
        <f t="shared" si="17"/>
        <v>0</v>
      </c>
      <c r="AM60" s="6">
        <f t="shared" si="18"/>
        <v>0</v>
      </c>
      <c r="AN60" s="6">
        <f t="shared" si="19"/>
        <v>0</v>
      </c>
      <c r="AO60" s="11">
        <f t="shared" si="20"/>
        <v>0</v>
      </c>
      <c r="AP60" s="11">
        <f t="shared" si="21"/>
        <v>0</v>
      </c>
    </row>
    <row r="61" spans="1:42" ht="11.25">
      <c r="A61" s="39" t="s">
        <v>203</v>
      </c>
      <c r="B61" s="77" t="s">
        <v>41</v>
      </c>
      <c r="C61" s="128" t="s">
        <v>218</v>
      </c>
      <c r="D61" s="2">
        <v>0</v>
      </c>
      <c r="I61" s="2">
        <v>7</v>
      </c>
      <c r="J61" s="2">
        <v>0</v>
      </c>
      <c r="L61" s="2">
        <v>7</v>
      </c>
      <c r="M61" s="2">
        <v>882</v>
      </c>
      <c r="N61" s="2">
        <v>0</v>
      </c>
      <c r="O61" s="2">
        <v>0</v>
      </c>
      <c r="P61" s="2">
        <v>3497</v>
      </c>
      <c r="Q61" s="17"/>
      <c r="R61" s="17">
        <v>878520</v>
      </c>
      <c r="T61" s="6">
        <f t="shared" si="2"/>
        <v>0</v>
      </c>
      <c r="U61" s="6">
        <f t="shared" si="3"/>
        <v>0</v>
      </c>
      <c r="V61" s="6">
        <f t="shared" si="4"/>
        <v>0</v>
      </c>
      <c r="W61" s="6">
        <f t="shared" si="5"/>
        <v>0</v>
      </c>
      <c r="X61" s="6">
        <f t="shared" si="6"/>
        <v>0</v>
      </c>
      <c r="Y61" s="6">
        <f t="shared" si="7"/>
        <v>0.0008078317208050481</v>
      </c>
      <c r="Z61" s="6">
        <f t="shared" si="8"/>
        <v>0</v>
      </c>
      <c r="AA61" s="6">
        <f t="shared" si="9"/>
        <v>0</v>
      </c>
      <c r="AB61" s="6">
        <f t="shared" si="10"/>
        <v>0.0018044678624273695</v>
      </c>
      <c r="AC61" s="6">
        <f t="shared" si="11"/>
        <v>0.0011266577964719516</v>
      </c>
      <c r="AD61" s="6">
        <f t="shared" si="12"/>
        <v>0</v>
      </c>
      <c r="AE61" s="6">
        <f t="shared" si="13"/>
        <v>0</v>
      </c>
      <c r="AF61" s="6">
        <f t="shared" si="14"/>
        <v>0.0006058615554889922</v>
      </c>
      <c r="AG61" s="6">
        <f t="shared" si="15"/>
        <v>0</v>
      </c>
      <c r="AH61" s="6"/>
      <c r="AI61" s="6"/>
      <c r="AJ61" s="6"/>
      <c r="AK61" s="6">
        <f t="shared" si="16"/>
        <v>0.0005633288982359758</v>
      </c>
      <c r="AL61" s="6">
        <f t="shared" si="17"/>
        <v>0</v>
      </c>
      <c r="AM61" s="6">
        <f t="shared" si="18"/>
        <v>0.00040391586040252405</v>
      </c>
      <c r="AN61" s="6">
        <f t="shared" si="19"/>
        <v>0</v>
      </c>
      <c r="AO61" s="11">
        <f t="shared" si="20"/>
        <v>0.002446171248081887</v>
      </c>
      <c r="AP61" s="11">
        <f t="shared" si="21"/>
        <v>0</v>
      </c>
    </row>
    <row r="62" spans="1:42" ht="11.25">
      <c r="A62" s="39" t="s">
        <v>203</v>
      </c>
      <c r="B62" s="77" t="s">
        <v>42</v>
      </c>
      <c r="C62" s="17" t="s">
        <v>144</v>
      </c>
      <c r="I62" s="2">
        <v>0</v>
      </c>
      <c r="M62" s="2">
        <v>15</v>
      </c>
      <c r="N62" s="2">
        <v>0</v>
      </c>
      <c r="O62" s="2">
        <v>0</v>
      </c>
      <c r="Q62" s="17"/>
      <c r="R62" s="17">
        <v>768587</v>
      </c>
      <c r="T62" s="6">
        <f t="shared" si="2"/>
        <v>0</v>
      </c>
      <c r="U62" s="6">
        <f t="shared" si="3"/>
        <v>0</v>
      </c>
      <c r="V62" s="6">
        <f t="shared" si="4"/>
        <v>0</v>
      </c>
      <c r="W62" s="6">
        <f t="shared" si="5"/>
        <v>0</v>
      </c>
      <c r="X62" s="6">
        <f t="shared" si="6"/>
        <v>0</v>
      </c>
      <c r="Y62" s="6">
        <f t="shared" si="7"/>
        <v>0</v>
      </c>
      <c r="Z62" s="6">
        <f t="shared" si="8"/>
        <v>0</v>
      </c>
      <c r="AA62" s="6">
        <f t="shared" si="9"/>
        <v>0</v>
      </c>
      <c r="AB62" s="6">
        <f t="shared" si="10"/>
        <v>0</v>
      </c>
      <c r="AC62" s="6">
        <f t="shared" si="11"/>
        <v>1.9160846878774687E-05</v>
      </c>
      <c r="AD62" s="6">
        <f t="shared" si="12"/>
        <v>0</v>
      </c>
      <c r="AE62" s="6">
        <f t="shared" si="13"/>
        <v>0</v>
      </c>
      <c r="AF62" s="6">
        <f t="shared" si="14"/>
        <v>0</v>
      </c>
      <c r="AG62" s="6">
        <f t="shared" si="15"/>
        <v>0</v>
      </c>
      <c r="AH62" s="6"/>
      <c r="AI62" s="6"/>
      <c r="AJ62" s="6"/>
      <c r="AK62" s="6">
        <f t="shared" si="16"/>
        <v>9.580423439387344E-06</v>
      </c>
      <c r="AL62" s="6">
        <f t="shared" si="17"/>
        <v>0</v>
      </c>
      <c r="AM62" s="6">
        <f t="shared" si="18"/>
        <v>0</v>
      </c>
      <c r="AN62" s="6">
        <f t="shared" si="19"/>
        <v>0</v>
      </c>
      <c r="AO62" s="11">
        <f t="shared" si="20"/>
        <v>0.0021400712801638135</v>
      </c>
      <c r="AP62" s="11">
        <f t="shared" si="21"/>
        <v>0</v>
      </c>
    </row>
    <row r="63" spans="1:42" ht="11.25">
      <c r="A63" s="39" t="s">
        <v>203</v>
      </c>
      <c r="B63" s="77">
        <v>2629</v>
      </c>
      <c r="C63" s="17" t="s">
        <v>216</v>
      </c>
      <c r="I63" s="2">
        <v>0</v>
      </c>
      <c r="M63" s="2">
        <v>190</v>
      </c>
      <c r="N63" s="2">
        <v>0</v>
      </c>
      <c r="O63" s="2">
        <v>37</v>
      </c>
      <c r="Q63" s="17"/>
      <c r="R63" s="17"/>
      <c r="T63" s="6">
        <f t="shared" si="2"/>
        <v>0</v>
      </c>
      <c r="U63" s="6">
        <f t="shared" si="3"/>
        <v>0</v>
      </c>
      <c r="V63" s="6">
        <f t="shared" si="4"/>
        <v>0</v>
      </c>
      <c r="W63" s="6">
        <f t="shared" si="5"/>
        <v>0</v>
      </c>
      <c r="X63" s="6">
        <f t="shared" si="6"/>
        <v>0</v>
      </c>
      <c r="Y63" s="6">
        <f t="shared" si="7"/>
        <v>0</v>
      </c>
      <c r="Z63" s="6">
        <f t="shared" si="8"/>
        <v>0</v>
      </c>
      <c r="AA63" s="6">
        <f t="shared" si="9"/>
        <v>0</v>
      </c>
      <c r="AB63" s="6">
        <f t="shared" si="10"/>
        <v>0</v>
      </c>
      <c r="AC63" s="6">
        <f t="shared" si="11"/>
        <v>0.00024270406046447937</v>
      </c>
      <c r="AD63" s="6">
        <f t="shared" si="12"/>
        <v>0</v>
      </c>
      <c r="AE63" s="6">
        <f t="shared" si="13"/>
        <v>0.0007791179542468247</v>
      </c>
      <c r="AF63" s="6">
        <f t="shared" si="14"/>
        <v>0</v>
      </c>
      <c r="AG63" s="6">
        <f t="shared" si="15"/>
        <v>0</v>
      </c>
      <c r="AH63" s="6"/>
      <c r="AI63" s="6"/>
      <c r="AJ63" s="6"/>
      <c r="AK63" s="6">
        <f t="shared" si="16"/>
        <v>0.00012135203023223968</v>
      </c>
      <c r="AL63" s="6">
        <f t="shared" si="17"/>
        <v>0</v>
      </c>
      <c r="AM63" s="6">
        <f t="shared" si="18"/>
        <v>0</v>
      </c>
      <c r="AN63" s="6">
        <f t="shared" si="19"/>
        <v>0</v>
      </c>
      <c r="AO63" s="11">
        <f t="shared" si="20"/>
        <v>0</v>
      </c>
      <c r="AP63" s="11">
        <f t="shared" si="21"/>
        <v>0</v>
      </c>
    </row>
    <row r="64" spans="1:42" ht="11.25">
      <c r="A64" s="39" t="s">
        <v>203</v>
      </c>
      <c r="B64" s="77">
        <v>2635</v>
      </c>
      <c r="C64" s="17" t="s">
        <v>217</v>
      </c>
      <c r="I64" s="2">
        <v>0</v>
      </c>
      <c r="J64" s="2">
        <v>0</v>
      </c>
      <c r="L64" s="2">
        <v>0</v>
      </c>
      <c r="M64" s="2">
        <v>641</v>
      </c>
      <c r="N64" s="2">
        <v>5</v>
      </c>
      <c r="O64" s="2">
        <v>0</v>
      </c>
      <c r="Q64" s="17"/>
      <c r="R64" s="17"/>
      <c r="T64" s="6">
        <f t="shared" si="2"/>
        <v>0</v>
      </c>
      <c r="U64" s="6">
        <f t="shared" si="3"/>
        <v>0</v>
      </c>
      <c r="V64" s="6">
        <f t="shared" si="4"/>
        <v>0</v>
      </c>
      <c r="W64" s="6">
        <f t="shared" si="5"/>
        <v>0</v>
      </c>
      <c r="X64" s="6">
        <f t="shared" si="6"/>
        <v>0</v>
      </c>
      <c r="Y64" s="6">
        <f t="shared" si="7"/>
        <v>0</v>
      </c>
      <c r="Z64" s="6">
        <f t="shared" si="8"/>
        <v>0</v>
      </c>
      <c r="AA64" s="6">
        <f t="shared" si="9"/>
        <v>0</v>
      </c>
      <c r="AB64" s="6">
        <f t="shared" si="10"/>
        <v>0</v>
      </c>
      <c r="AC64" s="6">
        <f t="shared" si="11"/>
        <v>0.0008188068566196382</v>
      </c>
      <c r="AD64" s="6">
        <f t="shared" si="12"/>
        <v>2.3613063124329388E-05</v>
      </c>
      <c r="AE64" s="6">
        <f t="shared" si="13"/>
        <v>0</v>
      </c>
      <c r="AF64" s="6">
        <f t="shared" si="14"/>
        <v>0</v>
      </c>
      <c r="AG64" s="6">
        <f t="shared" si="15"/>
        <v>0</v>
      </c>
      <c r="AH64" s="6"/>
      <c r="AI64" s="6"/>
      <c r="AJ64" s="6"/>
      <c r="AK64" s="6">
        <f t="shared" si="16"/>
        <v>0.0004212099598719838</v>
      </c>
      <c r="AL64" s="6">
        <f t="shared" si="17"/>
        <v>0</v>
      </c>
      <c r="AM64" s="6">
        <f t="shared" si="18"/>
        <v>0</v>
      </c>
      <c r="AN64" s="6">
        <f t="shared" si="19"/>
        <v>0</v>
      </c>
      <c r="AO64" s="11">
        <f t="shared" si="20"/>
        <v>0</v>
      </c>
      <c r="AP64" s="11">
        <f t="shared" si="21"/>
        <v>0</v>
      </c>
    </row>
    <row r="65" spans="1:42" ht="11.25">
      <c r="A65" s="39" t="s">
        <v>203</v>
      </c>
      <c r="B65" s="77" t="s">
        <v>43</v>
      </c>
      <c r="C65" s="77" t="s">
        <v>89</v>
      </c>
      <c r="I65" s="2">
        <v>0</v>
      </c>
      <c r="M65" s="162">
        <f>4867-M103</f>
        <v>633.6000000000004</v>
      </c>
      <c r="N65" s="2">
        <v>0</v>
      </c>
      <c r="O65" s="162">
        <f>340-O103</f>
        <v>21.600000000000023</v>
      </c>
      <c r="Q65" s="17"/>
      <c r="R65" s="17"/>
      <c r="T65" s="6">
        <f t="shared" si="2"/>
        <v>0</v>
      </c>
      <c r="U65" s="6">
        <f t="shared" si="3"/>
        <v>0</v>
      </c>
      <c r="V65" s="6">
        <f t="shared" si="4"/>
        <v>0</v>
      </c>
      <c r="W65" s="6">
        <f t="shared" si="5"/>
        <v>0</v>
      </c>
      <c r="X65" s="6">
        <f t="shared" si="6"/>
        <v>0</v>
      </c>
      <c r="Y65" s="6">
        <f t="shared" si="7"/>
        <v>0</v>
      </c>
      <c r="Z65" s="6">
        <f t="shared" si="8"/>
        <v>0</v>
      </c>
      <c r="AA65" s="6">
        <f t="shared" si="9"/>
        <v>0</v>
      </c>
      <c r="AB65" s="6">
        <f t="shared" si="10"/>
        <v>0</v>
      </c>
      <c r="AC65" s="6">
        <f t="shared" si="11"/>
        <v>0.0008093541721594433</v>
      </c>
      <c r="AD65" s="6">
        <f t="shared" si="12"/>
        <v>0</v>
      </c>
      <c r="AE65" s="6">
        <f t="shared" si="13"/>
        <v>0.00045483642734409275</v>
      </c>
      <c r="AF65" s="6">
        <f t="shared" si="14"/>
        <v>0</v>
      </c>
      <c r="AG65" s="6">
        <f t="shared" si="15"/>
        <v>0</v>
      </c>
      <c r="AH65" s="6"/>
      <c r="AI65" s="6"/>
      <c r="AJ65" s="6"/>
      <c r="AK65" s="6">
        <f t="shared" si="16"/>
        <v>0.0004046770860797216</v>
      </c>
      <c r="AL65" s="6">
        <f t="shared" si="17"/>
        <v>0</v>
      </c>
      <c r="AM65" s="6">
        <f t="shared" si="18"/>
        <v>0</v>
      </c>
      <c r="AN65" s="6">
        <f t="shared" si="19"/>
        <v>0</v>
      </c>
      <c r="AO65" s="11">
        <f t="shared" si="20"/>
        <v>0</v>
      </c>
      <c r="AP65" s="11">
        <f t="shared" si="21"/>
        <v>0</v>
      </c>
    </row>
    <row r="66" spans="1:42" ht="11.25">
      <c r="A66" s="39" t="s">
        <v>203</v>
      </c>
      <c r="B66" s="77" t="s">
        <v>44</v>
      </c>
      <c r="C66" s="130" t="s">
        <v>190</v>
      </c>
      <c r="D66" s="2">
        <v>0</v>
      </c>
      <c r="I66" s="2">
        <v>3</v>
      </c>
      <c r="J66" s="2">
        <v>0</v>
      </c>
      <c r="L66" s="2">
        <v>3</v>
      </c>
      <c r="M66" s="2">
        <v>2108</v>
      </c>
      <c r="N66" s="2">
        <v>0</v>
      </c>
      <c r="O66" s="2">
        <v>0</v>
      </c>
      <c r="P66" s="2">
        <v>1889</v>
      </c>
      <c r="Q66" s="17"/>
      <c r="R66" s="17">
        <f>2015186+37856</f>
        <v>2053042</v>
      </c>
      <c r="T66" s="6">
        <f t="shared" si="2"/>
        <v>0</v>
      </c>
      <c r="U66" s="6">
        <f t="shared" si="3"/>
        <v>0</v>
      </c>
      <c r="V66" s="6">
        <f t="shared" si="4"/>
        <v>0</v>
      </c>
      <c r="W66" s="6">
        <f t="shared" si="5"/>
        <v>0</v>
      </c>
      <c r="X66" s="6">
        <f t="shared" si="6"/>
        <v>0</v>
      </c>
      <c r="Y66" s="6">
        <f t="shared" si="7"/>
        <v>0.0003462135946307349</v>
      </c>
      <c r="Z66" s="6">
        <f t="shared" si="8"/>
        <v>0</v>
      </c>
      <c r="AA66" s="6">
        <f t="shared" si="9"/>
        <v>0</v>
      </c>
      <c r="AB66" s="6">
        <f t="shared" si="10"/>
        <v>0.0007733433696117298</v>
      </c>
      <c r="AC66" s="6">
        <f t="shared" si="11"/>
        <v>0.002692737681363803</v>
      </c>
      <c r="AD66" s="6">
        <f t="shared" si="12"/>
        <v>0</v>
      </c>
      <c r="AE66" s="6">
        <f t="shared" si="13"/>
        <v>0</v>
      </c>
      <c r="AF66" s="6">
        <f t="shared" si="14"/>
        <v>0.00032727265608198635</v>
      </c>
      <c r="AG66" s="6">
        <f t="shared" si="15"/>
        <v>0</v>
      </c>
      <c r="AH66" s="6"/>
      <c r="AI66" s="6"/>
      <c r="AJ66" s="6"/>
      <c r="AK66" s="6">
        <f t="shared" si="16"/>
        <v>0.0013463688406819014</v>
      </c>
      <c r="AL66" s="6">
        <f t="shared" si="17"/>
        <v>0</v>
      </c>
      <c r="AM66" s="6">
        <f t="shared" si="18"/>
        <v>0.00017310679731536745</v>
      </c>
      <c r="AN66" s="6">
        <f t="shared" si="19"/>
        <v>0</v>
      </c>
      <c r="AO66" s="11">
        <f t="shared" si="20"/>
        <v>0.005716537257551944</v>
      </c>
      <c r="AP66" s="11">
        <f t="shared" si="21"/>
        <v>0</v>
      </c>
    </row>
    <row r="67" spans="1:42" ht="11.25">
      <c r="A67" s="39" t="s">
        <v>203</v>
      </c>
      <c r="B67" s="77" t="s">
        <v>45</v>
      </c>
      <c r="C67" s="17" t="s">
        <v>152</v>
      </c>
      <c r="I67" s="2">
        <v>16.72</v>
      </c>
      <c r="J67" s="2">
        <v>0</v>
      </c>
      <c r="L67" s="2">
        <v>16.72</v>
      </c>
      <c r="M67" s="2">
        <v>3571</v>
      </c>
      <c r="N67" s="2">
        <v>0</v>
      </c>
      <c r="O67" s="2">
        <v>0</v>
      </c>
      <c r="P67" s="2">
        <v>9523</v>
      </c>
      <c r="Q67" s="17"/>
      <c r="R67" s="17">
        <v>1614307</v>
      </c>
      <c r="T67" s="6">
        <f t="shared" si="2"/>
        <v>0</v>
      </c>
      <c r="U67" s="6">
        <f t="shared" si="3"/>
        <v>0</v>
      </c>
      <c r="V67" s="6">
        <f t="shared" si="4"/>
        <v>0</v>
      </c>
      <c r="W67" s="6">
        <f t="shared" si="5"/>
        <v>0</v>
      </c>
      <c r="X67" s="6">
        <f t="shared" si="6"/>
        <v>0</v>
      </c>
      <c r="Y67" s="6">
        <f t="shared" si="7"/>
        <v>0.001929563767408629</v>
      </c>
      <c r="Z67" s="6">
        <f t="shared" si="8"/>
        <v>0</v>
      </c>
      <c r="AA67" s="6">
        <f t="shared" si="9"/>
        <v>0</v>
      </c>
      <c r="AB67" s="6">
        <f t="shared" si="10"/>
        <v>0.0043101003799693735</v>
      </c>
      <c r="AC67" s="6">
        <f t="shared" si="11"/>
        <v>0.004561558946940294</v>
      </c>
      <c r="AD67" s="6">
        <f t="shared" si="12"/>
        <v>0</v>
      </c>
      <c r="AE67" s="6">
        <f t="shared" si="13"/>
        <v>0</v>
      </c>
      <c r="AF67" s="6">
        <f t="shared" si="14"/>
        <v>0.0016498769210528089</v>
      </c>
      <c r="AG67" s="6">
        <f t="shared" si="15"/>
        <v>0</v>
      </c>
      <c r="AH67" s="6"/>
      <c r="AI67" s="6"/>
      <c r="AJ67" s="6"/>
      <c r="AK67" s="6">
        <f t="shared" si="16"/>
        <v>0.002280779473470147</v>
      </c>
      <c r="AL67" s="6">
        <f t="shared" si="17"/>
        <v>0</v>
      </c>
      <c r="AM67" s="6">
        <f t="shared" si="18"/>
        <v>0.0009647818837043145</v>
      </c>
      <c r="AN67" s="6">
        <f t="shared" si="19"/>
        <v>0</v>
      </c>
      <c r="AO67" s="11">
        <f t="shared" si="20"/>
        <v>0.004494913455558584</v>
      </c>
      <c r="AP67" s="11">
        <f t="shared" si="21"/>
        <v>0</v>
      </c>
    </row>
    <row r="68" spans="1:42" ht="11.25">
      <c r="A68" s="39" t="s">
        <v>203</v>
      </c>
      <c r="B68" s="77" t="s">
        <v>46</v>
      </c>
      <c r="C68" s="17" t="s">
        <v>153</v>
      </c>
      <c r="I68" s="2">
        <v>12.75</v>
      </c>
      <c r="J68" s="2">
        <v>0</v>
      </c>
      <c r="L68" s="2">
        <v>12.75</v>
      </c>
      <c r="M68" s="2">
        <v>2086</v>
      </c>
      <c r="N68" s="2">
        <v>0</v>
      </c>
      <c r="O68" s="2">
        <v>0</v>
      </c>
      <c r="P68" s="2">
        <v>21266</v>
      </c>
      <c r="Q68" s="17"/>
      <c r="R68" s="17">
        <v>1459359</v>
      </c>
      <c r="T68" s="6">
        <f t="shared" si="2"/>
        <v>0</v>
      </c>
      <c r="U68" s="6">
        <f t="shared" si="3"/>
        <v>0</v>
      </c>
      <c r="V68" s="6">
        <f t="shared" si="4"/>
        <v>0</v>
      </c>
      <c r="W68" s="6">
        <f t="shared" si="5"/>
        <v>0</v>
      </c>
      <c r="X68" s="6">
        <f t="shared" si="6"/>
        <v>0</v>
      </c>
      <c r="Y68" s="6">
        <f t="shared" si="7"/>
        <v>0.0014714077771806233</v>
      </c>
      <c r="Z68" s="6">
        <f t="shared" si="8"/>
        <v>0</v>
      </c>
      <c r="AA68" s="6">
        <f t="shared" si="9"/>
        <v>0</v>
      </c>
      <c r="AB68" s="6">
        <f t="shared" si="10"/>
        <v>0.0032867093208498515</v>
      </c>
      <c r="AC68" s="6">
        <f t="shared" si="11"/>
        <v>0.0026646351059415995</v>
      </c>
      <c r="AD68" s="6">
        <f t="shared" si="12"/>
        <v>0</v>
      </c>
      <c r="AE68" s="6">
        <f t="shared" si="13"/>
        <v>0</v>
      </c>
      <c r="AF68" s="6">
        <f t="shared" si="14"/>
        <v>0.003684372845018275</v>
      </c>
      <c r="AG68" s="6">
        <f t="shared" si="15"/>
        <v>0</v>
      </c>
      <c r="AH68" s="6"/>
      <c r="AI68" s="6"/>
      <c r="AJ68" s="6"/>
      <c r="AK68" s="6">
        <f t="shared" si="16"/>
        <v>0.0013323175529707998</v>
      </c>
      <c r="AL68" s="6">
        <f t="shared" si="17"/>
        <v>0</v>
      </c>
      <c r="AM68" s="6">
        <f t="shared" si="18"/>
        <v>0.0007357038885903117</v>
      </c>
      <c r="AN68" s="6">
        <f t="shared" si="19"/>
        <v>0</v>
      </c>
      <c r="AO68" s="11">
        <f t="shared" si="20"/>
        <v>0.004063472688646285</v>
      </c>
      <c r="AP68" s="11">
        <f t="shared" si="21"/>
        <v>0</v>
      </c>
    </row>
    <row r="69" spans="1:42" ht="11.25">
      <c r="A69" s="39" t="s">
        <v>203</v>
      </c>
      <c r="B69" s="77" t="s">
        <v>47</v>
      </c>
      <c r="C69" s="77" t="s">
        <v>156</v>
      </c>
      <c r="I69" s="2">
        <v>0</v>
      </c>
      <c r="J69" s="2">
        <v>0</v>
      </c>
      <c r="L69" s="2">
        <v>0</v>
      </c>
      <c r="M69" s="2">
        <v>6.5</v>
      </c>
      <c r="N69" s="2">
        <v>0</v>
      </c>
      <c r="O69" s="2">
        <v>0</v>
      </c>
      <c r="P69" s="2">
        <v>5843.7</v>
      </c>
      <c r="Q69" s="17"/>
      <c r="R69" s="17">
        <v>58784</v>
      </c>
      <c r="T69" s="6">
        <f t="shared" si="2"/>
        <v>0</v>
      </c>
      <c r="U69" s="6">
        <f t="shared" si="3"/>
        <v>0</v>
      </c>
      <c r="V69" s="6">
        <f t="shared" si="4"/>
        <v>0</v>
      </c>
      <c r="W69" s="6">
        <f t="shared" si="5"/>
        <v>0</v>
      </c>
      <c r="X69" s="6">
        <f t="shared" si="6"/>
        <v>0</v>
      </c>
      <c r="Y69" s="6">
        <f t="shared" si="7"/>
        <v>0</v>
      </c>
      <c r="Z69" s="6">
        <f t="shared" si="8"/>
        <v>0</v>
      </c>
      <c r="AA69" s="6">
        <f t="shared" si="9"/>
        <v>0</v>
      </c>
      <c r="AB69" s="6">
        <f t="shared" si="10"/>
        <v>0</v>
      </c>
      <c r="AC69" s="6">
        <f t="shared" si="11"/>
        <v>8.30303364746903E-06</v>
      </c>
      <c r="AD69" s="6">
        <f t="shared" si="12"/>
        <v>0</v>
      </c>
      <c r="AE69" s="6">
        <f t="shared" si="13"/>
        <v>0</v>
      </c>
      <c r="AF69" s="6">
        <f t="shared" si="14"/>
        <v>0.001012431561856169</v>
      </c>
      <c r="AG69" s="6">
        <f t="shared" si="15"/>
        <v>0</v>
      </c>
      <c r="AH69" s="6"/>
      <c r="AI69" s="6"/>
      <c r="AJ69" s="6"/>
      <c r="AK69" s="6">
        <f t="shared" si="16"/>
        <v>4.151516823734515E-06</v>
      </c>
      <c r="AL69" s="6">
        <f t="shared" si="17"/>
        <v>0</v>
      </c>
      <c r="AM69" s="6">
        <f t="shared" si="18"/>
        <v>0</v>
      </c>
      <c r="AN69" s="6">
        <f t="shared" si="19"/>
        <v>0</v>
      </c>
      <c r="AO69" s="11">
        <f t="shared" si="20"/>
        <v>0.0001636795185621792</v>
      </c>
      <c r="AP69" s="11">
        <f t="shared" si="21"/>
        <v>0</v>
      </c>
    </row>
    <row r="70" spans="1:42" ht="11.25">
      <c r="A70" s="39" t="s">
        <v>203</v>
      </c>
      <c r="B70" s="77" t="s">
        <v>48</v>
      </c>
      <c r="C70" s="17" t="s">
        <v>157</v>
      </c>
      <c r="I70" s="2">
        <v>104</v>
      </c>
      <c r="J70" s="2">
        <v>0</v>
      </c>
      <c r="L70" s="2">
        <v>104</v>
      </c>
      <c r="M70" s="2">
        <v>664</v>
      </c>
      <c r="N70" s="2">
        <v>0</v>
      </c>
      <c r="O70" s="2">
        <v>0</v>
      </c>
      <c r="P70" s="2">
        <v>81970</v>
      </c>
      <c r="Q70" s="17"/>
      <c r="R70" s="17">
        <v>661934</v>
      </c>
      <c r="T70" s="6">
        <f t="shared" si="2"/>
        <v>0</v>
      </c>
      <c r="U70" s="6">
        <f t="shared" si="3"/>
        <v>0</v>
      </c>
      <c r="V70" s="6">
        <f t="shared" si="4"/>
        <v>0</v>
      </c>
      <c r="W70" s="6">
        <f t="shared" si="5"/>
        <v>0</v>
      </c>
      <c r="X70" s="6">
        <f t="shared" si="6"/>
        <v>0</v>
      </c>
      <c r="Y70" s="6">
        <f t="shared" si="7"/>
        <v>0.012002071280532144</v>
      </c>
      <c r="Z70" s="6">
        <f t="shared" si="8"/>
        <v>0</v>
      </c>
      <c r="AA70" s="6">
        <f t="shared" si="9"/>
        <v>0</v>
      </c>
      <c r="AB70" s="6">
        <f t="shared" si="10"/>
        <v>0.02680923681320663</v>
      </c>
      <c r="AC70" s="6">
        <f t="shared" si="11"/>
        <v>0.0008481868218337595</v>
      </c>
      <c r="AD70" s="6">
        <f t="shared" si="12"/>
        <v>0</v>
      </c>
      <c r="AE70" s="6">
        <f t="shared" si="13"/>
        <v>0</v>
      </c>
      <c r="AF70" s="6">
        <f t="shared" si="14"/>
        <v>0.014201450301238974</v>
      </c>
      <c r="AG70" s="6">
        <f t="shared" si="15"/>
        <v>0</v>
      </c>
      <c r="AH70" s="6"/>
      <c r="AI70" s="6"/>
      <c r="AJ70" s="6"/>
      <c r="AK70" s="6">
        <f t="shared" si="16"/>
        <v>0.00042409341091687974</v>
      </c>
      <c r="AL70" s="6">
        <f t="shared" si="17"/>
        <v>0</v>
      </c>
      <c r="AM70" s="6">
        <f t="shared" si="18"/>
        <v>0.006001035640266072</v>
      </c>
      <c r="AN70" s="6">
        <f t="shared" si="19"/>
        <v>0</v>
      </c>
      <c r="AO70" s="11">
        <f t="shared" si="20"/>
        <v>0.0018431042195144515</v>
      </c>
      <c r="AP70" s="11">
        <f t="shared" si="21"/>
        <v>0</v>
      </c>
    </row>
    <row r="71" spans="1:42" ht="11.25">
      <c r="A71" s="39" t="s">
        <v>203</v>
      </c>
      <c r="B71" s="77" t="s">
        <v>49</v>
      </c>
      <c r="C71" s="17" t="s">
        <v>158</v>
      </c>
      <c r="I71" s="2">
        <v>1</v>
      </c>
      <c r="J71" s="2">
        <v>0</v>
      </c>
      <c r="L71" s="2">
        <v>1</v>
      </c>
      <c r="M71" s="2">
        <v>63</v>
      </c>
      <c r="N71" s="2">
        <v>0</v>
      </c>
      <c r="O71" s="2">
        <v>10</v>
      </c>
      <c r="P71" s="2">
        <v>19130</v>
      </c>
      <c r="Q71" s="17"/>
      <c r="R71" s="17">
        <v>44565</v>
      </c>
      <c r="T71" s="6">
        <f t="shared" si="2"/>
        <v>0</v>
      </c>
      <c r="U71" s="6">
        <f t="shared" si="3"/>
        <v>0</v>
      </c>
      <c r="V71" s="6">
        <f t="shared" si="4"/>
        <v>0</v>
      </c>
      <c r="W71" s="6">
        <f t="shared" si="5"/>
        <v>0</v>
      </c>
      <c r="X71" s="6">
        <f t="shared" si="6"/>
        <v>0</v>
      </c>
      <c r="Y71" s="6">
        <f t="shared" si="7"/>
        <v>0.0001154045315435783</v>
      </c>
      <c r="Z71" s="6">
        <f t="shared" si="8"/>
        <v>0</v>
      </c>
      <c r="AA71" s="6">
        <f t="shared" si="9"/>
        <v>0</v>
      </c>
      <c r="AB71" s="6">
        <f t="shared" si="10"/>
        <v>0.0002577811232039099</v>
      </c>
      <c r="AC71" s="6">
        <f t="shared" si="11"/>
        <v>8.047555689085368E-05</v>
      </c>
      <c r="AD71" s="6">
        <f t="shared" si="12"/>
        <v>0</v>
      </c>
      <c r="AE71" s="6">
        <f t="shared" si="13"/>
        <v>0.00021057242006670938</v>
      </c>
      <c r="AF71" s="6">
        <f t="shared" si="14"/>
        <v>0.0033143069935671777</v>
      </c>
      <c r="AG71" s="6">
        <f t="shared" si="15"/>
        <v>0</v>
      </c>
      <c r="AH71" s="6"/>
      <c r="AI71" s="6"/>
      <c r="AJ71" s="6"/>
      <c r="AK71" s="6">
        <f t="shared" si="16"/>
        <v>4.023777844542684E-05</v>
      </c>
      <c r="AL71" s="6">
        <f t="shared" si="17"/>
        <v>0</v>
      </c>
      <c r="AM71" s="6">
        <f t="shared" si="18"/>
        <v>5.770226577178915E-05</v>
      </c>
      <c r="AN71" s="6">
        <f t="shared" si="19"/>
        <v>0</v>
      </c>
      <c r="AO71" s="11">
        <f t="shared" si="20"/>
        <v>0.00012408780866772446</v>
      </c>
      <c r="AP71" s="11">
        <f t="shared" si="21"/>
        <v>0</v>
      </c>
    </row>
    <row r="72" spans="1:42" ht="11.25">
      <c r="A72" s="39" t="s">
        <v>203</v>
      </c>
      <c r="B72" s="77" t="s">
        <v>50</v>
      </c>
      <c r="C72" s="17" t="s">
        <v>159</v>
      </c>
      <c r="I72" s="2">
        <v>3</v>
      </c>
      <c r="J72" s="2">
        <v>0</v>
      </c>
      <c r="L72" s="2">
        <v>3</v>
      </c>
      <c r="M72" s="2">
        <v>3598</v>
      </c>
      <c r="N72" s="2">
        <v>90</v>
      </c>
      <c r="O72" s="2">
        <v>0</v>
      </c>
      <c r="P72" s="2">
        <v>9853</v>
      </c>
      <c r="Q72" s="17"/>
      <c r="R72" s="17">
        <v>3267010</v>
      </c>
      <c r="T72" s="6">
        <f t="shared" si="2"/>
        <v>0</v>
      </c>
      <c r="U72" s="6">
        <f t="shared" si="3"/>
        <v>0</v>
      </c>
      <c r="V72" s="6">
        <f t="shared" si="4"/>
        <v>0</v>
      </c>
      <c r="W72" s="6">
        <f t="shared" si="5"/>
        <v>0</v>
      </c>
      <c r="X72" s="6">
        <f t="shared" si="6"/>
        <v>0</v>
      </c>
      <c r="Y72" s="6">
        <f t="shared" si="7"/>
        <v>0.0003462135946307349</v>
      </c>
      <c r="Z72" s="6">
        <f t="shared" si="8"/>
        <v>0</v>
      </c>
      <c r="AA72" s="6">
        <f t="shared" si="9"/>
        <v>0</v>
      </c>
      <c r="AB72" s="6">
        <f t="shared" si="10"/>
        <v>0.0007733433696117298</v>
      </c>
      <c r="AC72" s="6">
        <f t="shared" si="11"/>
        <v>0.004596048471322088</v>
      </c>
      <c r="AD72" s="6">
        <f t="shared" si="12"/>
        <v>0.00042503513623792896</v>
      </c>
      <c r="AE72" s="6">
        <f t="shared" si="13"/>
        <v>0</v>
      </c>
      <c r="AF72" s="6">
        <f t="shared" si="14"/>
        <v>0.001707050016080366</v>
      </c>
      <c r="AG72" s="6">
        <f t="shared" si="15"/>
        <v>0</v>
      </c>
      <c r="AH72" s="6"/>
      <c r="AI72" s="6"/>
      <c r="AJ72" s="6"/>
      <c r="AK72" s="6">
        <f t="shared" si="16"/>
        <v>0.0025105418037800085</v>
      </c>
      <c r="AL72" s="6">
        <f t="shared" si="17"/>
        <v>0</v>
      </c>
      <c r="AM72" s="6">
        <f t="shared" si="18"/>
        <v>0.00017310679731536745</v>
      </c>
      <c r="AN72" s="6">
        <f t="shared" si="19"/>
        <v>0</v>
      </c>
      <c r="AO72" s="11">
        <f t="shared" si="20"/>
        <v>0.00909673761462005</v>
      </c>
      <c r="AP72" s="11">
        <f t="shared" si="21"/>
        <v>0</v>
      </c>
    </row>
    <row r="73" spans="1:42" ht="11.25">
      <c r="A73" s="39" t="s">
        <v>203</v>
      </c>
      <c r="B73" s="77" t="s">
        <v>51</v>
      </c>
      <c r="C73" s="17" t="s">
        <v>160</v>
      </c>
      <c r="I73" s="2">
        <v>1</v>
      </c>
      <c r="J73" s="2">
        <v>0</v>
      </c>
      <c r="L73" s="2">
        <v>1</v>
      </c>
      <c r="M73" s="2">
        <v>122</v>
      </c>
      <c r="N73" s="2">
        <v>0</v>
      </c>
      <c r="O73" s="2">
        <v>0</v>
      </c>
      <c r="P73" s="2">
        <v>409</v>
      </c>
      <c r="Q73" s="17"/>
      <c r="R73" s="17">
        <v>114881</v>
      </c>
      <c r="T73" s="6">
        <f t="shared" si="2"/>
        <v>0</v>
      </c>
      <c r="U73" s="6">
        <f t="shared" si="3"/>
        <v>0</v>
      </c>
      <c r="V73" s="6">
        <f t="shared" si="4"/>
        <v>0</v>
      </c>
      <c r="W73" s="6">
        <f t="shared" si="5"/>
        <v>0</v>
      </c>
      <c r="X73" s="6">
        <f t="shared" si="6"/>
        <v>0</v>
      </c>
      <c r="Y73" s="6">
        <f t="shared" si="7"/>
        <v>0.0001154045315435783</v>
      </c>
      <c r="Z73" s="6">
        <f t="shared" si="8"/>
        <v>0</v>
      </c>
      <c r="AA73" s="6">
        <f t="shared" si="9"/>
        <v>0</v>
      </c>
      <c r="AB73" s="6">
        <f t="shared" si="10"/>
        <v>0.0002577811232039099</v>
      </c>
      <c r="AC73" s="6">
        <f t="shared" si="11"/>
        <v>0.0001558415546140341</v>
      </c>
      <c r="AD73" s="6">
        <f t="shared" si="12"/>
        <v>0</v>
      </c>
      <c r="AE73" s="6">
        <f t="shared" si="13"/>
        <v>0</v>
      </c>
      <c r="AF73" s="6">
        <f t="shared" si="14"/>
        <v>7.085998747354813E-05</v>
      </c>
      <c r="AG73" s="6">
        <f t="shared" si="15"/>
        <v>0</v>
      </c>
      <c r="AH73" s="6"/>
      <c r="AI73" s="6"/>
      <c r="AJ73" s="6"/>
      <c r="AK73" s="6">
        <f t="shared" si="16"/>
        <v>7.792077730701705E-05</v>
      </c>
      <c r="AL73" s="6">
        <f t="shared" si="17"/>
        <v>0</v>
      </c>
      <c r="AM73" s="6">
        <f t="shared" si="18"/>
        <v>5.770226577178915E-05</v>
      </c>
      <c r="AN73" s="6">
        <f t="shared" si="19"/>
        <v>0</v>
      </c>
      <c r="AO73" s="11">
        <f t="shared" si="20"/>
        <v>0.00031987729266367903</v>
      </c>
      <c r="AP73" s="11">
        <f t="shared" si="21"/>
        <v>0</v>
      </c>
    </row>
    <row r="74" spans="1:42" ht="11.25">
      <c r="A74" s="39" t="s">
        <v>203</v>
      </c>
      <c r="B74" s="77" t="s">
        <v>52</v>
      </c>
      <c r="C74" s="77" t="s">
        <v>272</v>
      </c>
      <c r="D74" s="2">
        <v>0</v>
      </c>
      <c r="I74" s="2">
        <v>1118.88</v>
      </c>
      <c r="J74" s="2">
        <v>0</v>
      </c>
      <c r="L74" s="2">
        <v>1118.88</v>
      </c>
      <c r="M74" s="162">
        <f>54720-M104</f>
        <v>29560</v>
      </c>
      <c r="N74" s="2">
        <v>205</v>
      </c>
      <c r="O74" s="2">
        <v>16</v>
      </c>
      <c r="P74" s="2">
        <v>226429</v>
      </c>
      <c r="Q74" s="17"/>
      <c r="R74" s="17">
        <f>3219004-182232</f>
        <v>3036772</v>
      </c>
      <c r="T74" s="6">
        <f t="shared" si="2"/>
        <v>0</v>
      </c>
      <c r="U74" s="6">
        <f t="shared" si="3"/>
        <v>0</v>
      </c>
      <c r="V74" s="6">
        <f t="shared" si="4"/>
        <v>0</v>
      </c>
      <c r="W74" s="6">
        <f t="shared" si="5"/>
        <v>0</v>
      </c>
      <c r="X74" s="6">
        <f t="shared" si="6"/>
        <v>0</v>
      </c>
      <c r="Y74" s="6">
        <f t="shared" si="7"/>
        <v>0.1291238222534789</v>
      </c>
      <c r="Z74" s="6">
        <f t="shared" si="8"/>
        <v>0</v>
      </c>
      <c r="AA74" s="6">
        <f t="shared" si="9"/>
        <v>0</v>
      </c>
      <c r="AB74" s="6">
        <f t="shared" si="10"/>
        <v>0.2884261431303908</v>
      </c>
      <c r="AC74" s="6">
        <f t="shared" si="11"/>
        <v>0.037759642249105316</v>
      </c>
      <c r="AD74" s="6">
        <f t="shared" si="12"/>
        <v>0.0009681355880975049</v>
      </c>
      <c r="AE74" s="6">
        <f t="shared" si="13"/>
        <v>0.000336915872106735</v>
      </c>
      <c r="AF74" s="6">
        <f t="shared" si="14"/>
        <v>0.0392292325272568</v>
      </c>
      <c r="AG74" s="6">
        <f t="shared" si="15"/>
        <v>0</v>
      </c>
      <c r="AH74" s="6"/>
      <c r="AI74" s="6"/>
      <c r="AJ74" s="6"/>
      <c r="AK74" s="6">
        <f t="shared" si="16"/>
        <v>0.01936388891860141</v>
      </c>
      <c r="AL74" s="6">
        <f t="shared" si="17"/>
        <v>0</v>
      </c>
      <c r="AM74" s="6">
        <f t="shared" si="18"/>
        <v>0.06456191112673945</v>
      </c>
      <c r="AN74" s="6">
        <f t="shared" si="19"/>
        <v>0</v>
      </c>
      <c r="AO74" s="11">
        <f t="shared" si="20"/>
        <v>0.00845565764396955</v>
      </c>
      <c r="AP74" s="11">
        <f t="shared" si="21"/>
        <v>0</v>
      </c>
    </row>
    <row r="75" spans="1:42" ht="11.25">
      <c r="A75" s="39" t="s">
        <v>203</v>
      </c>
      <c r="B75" s="80" t="s">
        <v>204</v>
      </c>
      <c r="C75" s="55" t="s">
        <v>162</v>
      </c>
      <c r="I75" s="2">
        <v>0</v>
      </c>
      <c r="M75" s="2">
        <v>230</v>
      </c>
      <c r="N75" s="2">
        <v>0</v>
      </c>
      <c r="O75" s="2">
        <v>0</v>
      </c>
      <c r="Q75" s="17"/>
      <c r="R75" s="17">
        <f>182232</f>
        <v>182232</v>
      </c>
      <c r="T75" s="6">
        <f aca="true" t="shared" si="22" ref="T75:T90">D75/D$92</f>
        <v>0</v>
      </c>
      <c r="U75" s="6">
        <f aca="true" t="shared" si="23" ref="U75:U90">E75/E$92</f>
        <v>0</v>
      </c>
      <c r="V75" s="6">
        <f aca="true" t="shared" si="24" ref="V75:V90">F75/F$92</f>
        <v>0</v>
      </c>
      <c r="W75" s="6">
        <f aca="true" t="shared" si="25" ref="W75:W90">G75/G$92</f>
        <v>0</v>
      </c>
      <c r="X75" s="6">
        <f aca="true" t="shared" si="26" ref="X75:X90">H75/H$92</f>
        <v>0</v>
      </c>
      <c r="Y75" s="6">
        <f aca="true" t="shared" si="27" ref="Y75:Y90">I75/I$92</f>
        <v>0</v>
      </c>
      <c r="Z75" s="6">
        <f aca="true" t="shared" si="28" ref="Z75:Z90">J75/J$92</f>
        <v>0</v>
      </c>
      <c r="AA75" s="6">
        <f aca="true" t="shared" si="29" ref="AA75:AA90">K75/K$92</f>
        <v>0</v>
      </c>
      <c r="AB75" s="6">
        <f aca="true" t="shared" si="30" ref="AB75:AB90">L75/L$92</f>
        <v>0</v>
      </c>
      <c r="AC75" s="6">
        <f aca="true" t="shared" si="31" ref="AC75:AC90">M75/M$92</f>
        <v>0.0002937996521412119</v>
      </c>
      <c r="AD75" s="6">
        <f aca="true" t="shared" si="32" ref="AD75:AD90">N75/N$92</f>
        <v>0</v>
      </c>
      <c r="AE75" s="6">
        <f aca="true" t="shared" si="33" ref="AE75:AE90">O75/O$92</f>
        <v>0</v>
      </c>
      <c r="AF75" s="6">
        <f aca="true" t="shared" si="34" ref="AF75:AF90">P75/P$92</f>
        <v>0</v>
      </c>
      <c r="AG75" s="6">
        <f aca="true" t="shared" si="35" ref="AG75:AG90">+Q75/Q$92</f>
        <v>0</v>
      </c>
      <c r="AH75" s="6"/>
      <c r="AI75" s="6"/>
      <c r="AJ75" s="6"/>
      <c r="AK75" s="6">
        <f aca="true" t="shared" si="36" ref="AK75:AK90">+(AD75+AC75)/2</f>
        <v>0.00014689982607060594</v>
      </c>
      <c r="AL75" s="6">
        <f aca="true" t="shared" si="37" ref="AL75:AL90">(U75+AA75)/2</f>
        <v>0</v>
      </c>
      <c r="AM75" s="6">
        <f aca="true" t="shared" si="38" ref="AM75:AM90">(U75+Y75)/2</f>
        <v>0</v>
      </c>
      <c r="AN75" s="6">
        <f aca="true" t="shared" si="39" ref="AN75:AN90">(X75+AA75)/2</f>
        <v>0</v>
      </c>
      <c r="AO75" s="11">
        <f aca="true" t="shared" si="40" ref="AO75:AO90">R75/R$92</f>
        <v>0.0005074109626194719</v>
      </c>
      <c r="AP75" s="11">
        <f aca="true" t="shared" si="41" ref="AP75:AP90">(Z75+X75)/2</f>
        <v>0</v>
      </c>
    </row>
    <row r="76" spans="1:42" ht="11.25">
      <c r="A76" s="39" t="s">
        <v>203</v>
      </c>
      <c r="B76" s="77" t="s">
        <v>53</v>
      </c>
      <c r="C76" s="63" t="s">
        <v>165</v>
      </c>
      <c r="I76" s="2">
        <v>12.8</v>
      </c>
      <c r="J76" s="2">
        <v>0</v>
      </c>
      <c r="L76" s="2">
        <v>12.8</v>
      </c>
      <c r="M76" s="2">
        <v>1584</v>
      </c>
      <c r="N76" s="2">
        <v>0</v>
      </c>
      <c r="O76" s="2">
        <v>282</v>
      </c>
      <c r="P76" s="2">
        <v>6928</v>
      </c>
      <c r="Q76" s="17"/>
      <c r="R76" s="17">
        <v>592097</v>
      </c>
      <c r="T76" s="6">
        <f t="shared" si="22"/>
        <v>0</v>
      </c>
      <c r="U76" s="6">
        <f t="shared" si="23"/>
        <v>0</v>
      </c>
      <c r="V76" s="6">
        <f t="shared" si="24"/>
        <v>0</v>
      </c>
      <c r="W76" s="6">
        <f t="shared" si="25"/>
        <v>0</v>
      </c>
      <c r="X76" s="6">
        <f t="shared" si="26"/>
        <v>0</v>
      </c>
      <c r="Y76" s="6">
        <f t="shared" si="27"/>
        <v>0.0014771780037578024</v>
      </c>
      <c r="Z76" s="6">
        <f t="shared" si="28"/>
        <v>0</v>
      </c>
      <c r="AA76" s="6">
        <f t="shared" si="29"/>
        <v>0</v>
      </c>
      <c r="AB76" s="6">
        <f t="shared" si="30"/>
        <v>0.0032995983770100473</v>
      </c>
      <c r="AC76" s="6">
        <f t="shared" si="31"/>
        <v>0.002023385430398607</v>
      </c>
      <c r="AD76" s="6">
        <f t="shared" si="32"/>
        <v>0</v>
      </c>
      <c r="AE76" s="6">
        <f t="shared" si="33"/>
        <v>0.005938142245881205</v>
      </c>
      <c r="AF76" s="6">
        <f t="shared" si="34"/>
        <v>0.001200288491972473</v>
      </c>
      <c r="AG76" s="6">
        <f t="shared" si="35"/>
        <v>0</v>
      </c>
      <c r="AH76" s="6"/>
      <c r="AI76" s="6"/>
      <c r="AJ76" s="6"/>
      <c r="AK76" s="6">
        <f t="shared" si="36"/>
        <v>0.0010116927151993034</v>
      </c>
      <c r="AL76" s="6">
        <f t="shared" si="37"/>
        <v>0</v>
      </c>
      <c r="AM76" s="6">
        <f t="shared" si="38"/>
        <v>0.0007385890018789012</v>
      </c>
      <c r="AN76" s="6">
        <f t="shared" si="39"/>
        <v>0</v>
      </c>
      <c r="AO76" s="11">
        <f t="shared" si="40"/>
        <v>0.0016486484741104826</v>
      </c>
      <c r="AP76" s="11">
        <f t="shared" si="41"/>
        <v>0</v>
      </c>
    </row>
    <row r="77" spans="1:42" ht="11.25">
      <c r="A77" s="39" t="s">
        <v>203</v>
      </c>
      <c r="B77" s="77" t="s">
        <v>54</v>
      </c>
      <c r="C77" s="17" t="s">
        <v>166</v>
      </c>
      <c r="I77" s="2">
        <v>12</v>
      </c>
      <c r="J77" s="2">
        <v>0</v>
      </c>
      <c r="L77" s="2">
        <v>12</v>
      </c>
      <c r="M77" s="2">
        <v>1306</v>
      </c>
      <c r="N77" s="2">
        <v>0</v>
      </c>
      <c r="O77" s="2">
        <v>6</v>
      </c>
      <c r="P77" s="2">
        <v>10346</v>
      </c>
      <c r="Q77" s="17"/>
      <c r="R77" s="17">
        <v>1027577</v>
      </c>
      <c r="T77" s="6">
        <f t="shared" si="22"/>
        <v>0</v>
      </c>
      <c r="U77" s="6">
        <f t="shared" si="23"/>
        <v>0</v>
      </c>
      <c r="V77" s="6">
        <f t="shared" si="24"/>
        <v>0</v>
      </c>
      <c r="W77" s="6">
        <f t="shared" si="25"/>
        <v>0</v>
      </c>
      <c r="X77" s="6">
        <f t="shared" si="26"/>
        <v>0</v>
      </c>
      <c r="Y77" s="6">
        <f t="shared" si="27"/>
        <v>0.0013848543785229396</v>
      </c>
      <c r="Z77" s="6">
        <f t="shared" si="28"/>
        <v>0</v>
      </c>
      <c r="AA77" s="6">
        <f t="shared" si="29"/>
        <v>0</v>
      </c>
      <c r="AB77" s="6">
        <f t="shared" si="30"/>
        <v>0.003093373478446919</v>
      </c>
      <c r="AC77" s="6">
        <f t="shared" si="31"/>
        <v>0.0016682710682453161</v>
      </c>
      <c r="AD77" s="6">
        <f t="shared" si="32"/>
        <v>0</v>
      </c>
      <c r="AE77" s="6">
        <f t="shared" si="33"/>
        <v>0.00012634345204002562</v>
      </c>
      <c r="AF77" s="6">
        <f t="shared" si="34"/>
        <v>0.0017924631550154742</v>
      </c>
      <c r="AG77" s="6">
        <f t="shared" si="35"/>
        <v>0</v>
      </c>
      <c r="AH77" s="6"/>
      <c r="AI77" s="6"/>
      <c r="AJ77" s="6"/>
      <c r="AK77" s="6">
        <f t="shared" si="36"/>
        <v>0.0008341355341226581</v>
      </c>
      <c r="AL77" s="6">
        <f t="shared" si="37"/>
        <v>0</v>
      </c>
      <c r="AM77" s="6">
        <f t="shared" si="38"/>
        <v>0.0006924271892614698</v>
      </c>
      <c r="AN77" s="6">
        <f t="shared" si="39"/>
        <v>0</v>
      </c>
      <c r="AO77" s="11">
        <f t="shared" si="40"/>
        <v>0.0028612089794088254</v>
      </c>
      <c r="AP77" s="11">
        <f t="shared" si="41"/>
        <v>0</v>
      </c>
    </row>
    <row r="78" spans="1:42" ht="11.25">
      <c r="A78" s="39" t="s">
        <v>203</v>
      </c>
      <c r="B78" s="77" t="s">
        <v>55</v>
      </c>
      <c r="C78" s="17" t="s">
        <v>167</v>
      </c>
      <c r="I78" s="2">
        <v>6</v>
      </c>
      <c r="J78" s="2">
        <v>0</v>
      </c>
      <c r="L78" s="2">
        <v>6</v>
      </c>
      <c r="M78" s="2">
        <v>1653</v>
      </c>
      <c r="N78" s="2">
        <v>827</v>
      </c>
      <c r="O78" s="2">
        <v>2</v>
      </c>
      <c r="P78" s="2">
        <v>12269</v>
      </c>
      <c r="Q78" s="17"/>
      <c r="R78" s="17">
        <v>586329</v>
      </c>
      <c r="T78" s="6">
        <f t="shared" si="22"/>
        <v>0</v>
      </c>
      <c r="U78" s="6">
        <f t="shared" si="23"/>
        <v>0</v>
      </c>
      <c r="V78" s="6">
        <f t="shared" si="24"/>
        <v>0</v>
      </c>
      <c r="W78" s="6">
        <f t="shared" si="25"/>
        <v>0</v>
      </c>
      <c r="X78" s="6">
        <f t="shared" si="26"/>
        <v>0</v>
      </c>
      <c r="Y78" s="6">
        <f t="shared" si="27"/>
        <v>0.0006924271892614698</v>
      </c>
      <c r="Z78" s="6">
        <f t="shared" si="28"/>
        <v>0</v>
      </c>
      <c r="AA78" s="6">
        <f t="shared" si="29"/>
        <v>0</v>
      </c>
      <c r="AB78" s="6">
        <f t="shared" si="30"/>
        <v>0.0015466867392234596</v>
      </c>
      <c r="AC78" s="6">
        <f t="shared" si="31"/>
        <v>0.00211152532604097</v>
      </c>
      <c r="AD78" s="6">
        <f t="shared" si="32"/>
        <v>0.0039056006407640806</v>
      </c>
      <c r="AE78" s="6">
        <f t="shared" si="33"/>
        <v>4.2114484013341874E-05</v>
      </c>
      <c r="AF78" s="6">
        <f t="shared" si="34"/>
        <v>0.00212562637240333</v>
      </c>
      <c r="AG78" s="6">
        <f t="shared" si="35"/>
        <v>0</v>
      </c>
      <c r="AH78" s="6"/>
      <c r="AI78" s="6"/>
      <c r="AJ78" s="6"/>
      <c r="AK78" s="6">
        <f t="shared" si="36"/>
        <v>0.0030085629834025254</v>
      </c>
      <c r="AL78" s="6">
        <f t="shared" si="37"/>
        <v>0</v>
      </c>
      <c r="AM78" s="6">
        <f t="shared" si="38"/>
        <v>0.0003462135946307349</v>
      </c>
      <c r="AN78" s="6">
        <f t="shared" si="39"/>
        <v>0</v>
      </c>
      <c r="AO78" s="11">
        <f t="shared" si="40"/>
        <v>0.0016325879225476993</v>
      </c>
      <c r="AP78" s="11">
        <f t="shared" si="41"/>
        <v>0</v>
      </c>
    </row>
    <row r="79" spans="1:42" ht="11.25">
      <c r="A79" s="39" t="s">
        <v>203</v>
      </c>
      <c r="B79" s="77" t="s">
        <v>56</v>
      </c>
      <c r="C79" s="17" t="s">
        <v>168</v>
      </c>
      <c r="I79" s="2">
        <v>0</v>
      </c>
      <c r="Q79" s="17"/>
      <c r="R79" s="17">
        <v>73</v>
      </c>
      <c r="T79" s="6">
        <f t="shared" si="22"/>
        <v>0</v>
      </c>
      <c r="U79" s="6">
        <f t="shared" si="23"/>
        <v>0</v>
      </c>
      <c r="V79" s="6">
        <f t="shared" si="24"/>
        <v>0</v>
      </c>
      <c r="W79" s="6">
        <f t="shared" si="25"/>
        <v>0</v>
      </c>
      <c r="X79" s="6">
        <f t="shared" si="26"/>
        <v>0</v>
      </c>
      <c r="Y79" s="6">
        <f t="shared" si="27"/>
        <v>0</v>
      </c>
      <c r="Z79" s="6">
        <f t="shared" si="28"/>
        <v>0</v>
      </c>
      <c r="AA79" s="6">
        <f t="shared" si="29"/>
        <v>0</v>
      </c>
      <c r="AB79" s="6">
        <f t="shared" si="30"/>
        <v>0</v>
      </c>
      <c r="AC79" s="6">
        <f t="shared" si="31"/>
        <v>0</v>
      </c>
      <c r="AD79" s="6">
        <f t="shared" si="32"/>
        <v>0</v>
      </c>
      <c r="AE79" s="6">
        <f t="shared" si="33"/>
        <v>0</v>
      </c>
      <c r="AF79" s="6">
        <f t="shared" si="34"/>
        <v>0</v>
      </c>
      <c r="AG79" s="6">
        <f t="shared" si="35"/>
        <v>0</v>
      </c>
      <c r="AH79" s="6"/>
      <c r="AI79" s="6"/>
      <c r="AJ79" s="6"/>
      <c r="AK79" s="6">
        <f t="shared" si="36"/>
        <v>0</v>
      </c>
      <c r="AL79" s="6">
        <f t="shared" si="37"/>
        <v>0</v>
      </c>
      <c r="AM79" s="6">
        <f t="shared" si="38"/>
        <v>0</v>
      </c>
      <c r="AN79" s="6">
        <f t="shared" si="39"/>
        <v>0</v>
      </c>
      <c r="AO79" s="11">
        <f t="shared" si="40"/>
        <v>2.0326287518779057E-07</v>
      </c>
      <c r="AP79" s="11">
        <f t="shared" si="41"/>
        <v>0</v>
      </c>
    </row>
    <row r="80" spans="1:42" ht="11.25">
      <c r="A80" s="39" t="s">
        <v>203</v>
      </c>
      <c r="B80" s="77" t="s">
        <v>57</v>
      </c>
      <c r="C80" s="17" t="s">
        <v>169</v>
      </c>
      <c r="I80" s="2">
        <v>1</v>
      </c>
      <c r="J80" s="2">
        <v>0</v>
      </c>
      <c r="L80" s="2">
        <v>1</v>
      </c>
      <c r="M80" s="2">
        <v>144</v>
      </c>
      <c r="N80" s="2">
        <v>28</v>
      </c>
      <c r="O80" s="2">
        <v>0</v>
      </c>
      <c r="Q80" s="17"/>
      <c r="R80" s="17">
        <v>93265</v>
      </c>
      <c r="T80" s="6">
        <f t="shared" si="22"/>
        <v>0</v>
      </c>
      <c r="U80" s="6">
        <f t="shared" si="23"/>
        <v>0</v>
      </c>
      <c r="V80" s="6">
        <f t="shared" si="24"/>
        <v>0</v>
      </c>
      <c r="W80" s="6">
        <f t="shared" si="25"/>
        <v>0</v>
      </c>
      <c r="X80" s="6">
        <f t="shared" si="26"/>
        <v>0</v>
      </c>
      <c r="Y80" s="6">
        <f t="shared" si="27"/>
        <v>0.0001154045315435783</v>
      </c>
      <c r="Z80" s="6">
        <f t="shared" si="28"/>
        <v>0</v>
      </c>
      <c r="AA80" s="6">
        <f t="shared" si="29"/>
        <v>0</v>
      </c>
      <c r="AB80" s="6">
        <f t="shared" si="30"/>
        <v>0.0002577811232039099</v>
      </c>
      <c r="AC80" s="6">
        <f t="shared" si="31"/>
        <v>0.000183944130036237</v>
      </c>
      <c r="AD80" s="6">
        <f t="shared" si="32"/>
        <v>0.00013223315349624457</v>
      </c>
      <c r="AE80" s="6">
        <f t="shared" si="33"/>
        <v>0</v>
      </c>
      <c r="AF80" s="6">
        <f t="shared" si="34"/>
        <v>0</v>
      </c>
      <c r="AG80" s="6">
        <f t="shared" si="35"/>
        <v>0</v>
      </c>
      <c r="AH80" s="6"/>
      <c r="AI80" s="6"/>
      <c r="AJ80" s="6"/>
      <c r="AK80" s="6">
        <f t="shared" si="36"/>
        <v>0.00015808864176624078</v>
      </c>
      <c r="AL80" s="6">
        <f t="shared" si="37"/>
        <v>0</v>
      </c>
      <c r="AM80" s="6">
        <f t="shared" si="38"/>
        <v>5.770226577178915E-05</v>
      </c>
      <c r="AN80" s="6">
        <f t="shared" si="39"/>
        <v>0</v>
      </c>
      <c r="AO80" s="11">
        <f t="shared" si="40"/>
        <v>0.0002596892062245108</v>
      </c>
      <c r="AP80" s="11">
        <f t="shared" si="41"/>
        <v>0</v>
      </c>
    </row>
    <row r="81" spans="1:42" ht="11.25">
      <c r="A81" s="39" t="s">
        <v>203</v>
      </c>
      <c r="B81" s="77" t="s">
        <v>58</v>
      </c>
      <c r="C81" s="77" t="s">
        <v>170</v>
      </c>
      <c r="I81" s="2">
        <v>19</v>
      </c>
      <c r="J81" s="2">
        <v>0</v>
      </c>
      <c r="L81" s="2">
        <v>19</v>
      </c>
      <c r="M81" s="162">
        <f>18357-M105</f>
        <v>1942.5</v>
      </c>
      <c r="N81" s="2">
        <v>0</v>
      </c>
      <c r="O81" s="2">
        <v>0</v>
      </c>
      <c r="P81" s="2">
        <v>11426</v>
      </c>
      <c r="Q81" s="17"/>
      <c r="R81" s="17">
        <v>1475657</v>
      </c>
      <c r="T81" s="6">
        <f t="shared" si="22"/>
        <v>0</v>
      </c>
      <c r="U81" s="6">
        <f t="shared" si="23"/>
        <v>0</v>
      </c>
      <c r="V81" s="6">
        <f t="shared" si="24"/>
        <v>0</v>
      </c>
      <c r="W81" s="6">
        <f t="shared" si="25"/>
        <v>0</v>
      </c>
      <c r="X81" s="6">
        <f t="shared" si="26"/>
        <v>0</v>
      </c>
      <c r="Y81" s="6">
        <f t="shared" si="27"/>
        <v>0.002192686099327988</v>
      </c>
      <c r="Z81" s="6">
        <f t="shared" si="28"/>
        <v>0</v>
      </c>
      <c r="AA81" s="6">
        <f t="shared" si="29"/>
        <v>0</v>
      </c>
      <c r="AB81" s="6">
        <f t="shared" si="30"/>
        <v>0.004897841340874289</v>
      </c>
      <c r="AC81" s="6">
        <f t="shared" si="31"/>
        <v>0.002481329670801322</v>
      </c>
      <c r="AD81" s="6">
        <f t="shared" si="32"/>
        <v>0</v>
      </c>
      <c r="AE81" s="6">
        <f t="shared" si="33"/>
        <v>0</v>
      </c>
      <c r="AF81" s="6">
        <f t="shared" si="34"/>
        <v>0.0019795751023783887</v>
      </c>
      <c r="AG81" s="6">
        <f t="shared" si="35"/>
        <v>0</v>
      </c>
      <c r="AH81" s="6"/>
      <c r="AI81" s="6"/>
      <c r="AJ81" s="6"/>
      <c r="AK81" s="6">
        <f t="shared" si="36"/>
        <v>0.001240664835400661</v>
      </c>
      <c r="AL81" s="6">
        <f t="shared" si="37"/>
        <v>0</v>
      </c>
      <c r="AM81" s="6">
        <f t="shared" si="38"/>
        <v>0.001096343049663994</v>
      </c>
      <c r="AN81" s="6">
        <f t="shared" si="39"/>
        <v>0</v>
      </c>
      <c r="AO81" s="11">
        <f t="shared" si="40"/>
        <v>0.004108853213849171</v>
      </c>
      <c r="AP81" s="11">
        <f t="shared" si="41"/>
        <v>0</v>
      </c>
    </row>
    <row r="82" spans="1:42" ht="11.25">
      <c r="A82" s="39" t="s">
        <v>203</v>
      </c>
      <c r="B82" s="77" t="s">
        <v>59</v>
      </c>
      <c r="C82" s="77" t="s">
        <v>191</v>
      </c>
      <c r="I82" s="2">
        <v>4</v>
      </c>
      <c r="J82" s="2">
        <v>0</v>
      </c>
      <c r="L82" s="2">
        <v>4</v>
      </c>
      <c r="M82" s="2">
        <v>389</v>
      </c>
      <c r="N82" s="2">
        <v>0</v>
      </c>
      <c r="O82" s="2">
        <v>10</v>
      </c>
      <c r="Q82" s="17"/>
      <c r="R82" s="17">
        <v>306798</v>
      </c>
      <c r="T82" s="6">
        <f t="shared" si="22"/>
        <v>0</v>
      </c>
      <c r="U82" s="6">
        <f t="shared" si="23"/>
        <v>0</v>
      </c>
      <c r="V82" s="6">
        <f t="shared" si="24"/>
        <v>0</v>
      </c>
      <c r="W82" s="6">
        <f t="shared" si="25"/>
        <v>0</v>
      </c>
      <c r="X82" s="6">
        <f t="shared" si="26"/>
        <v>0</v>
      </c>
      <c r="Y82" s="6">
        <f t="shared" si="27"/>
        <v>0.0004616181261743132</v>
      </c>
      <c r="Z82" s="6">
        <f t="shared" si="28"/>
        <v>0</v>
      </c>
      <c r="AA82" s="6">
        <f t="shared" si="29"/>
        <v>0</v>
      </c>
      <c r="AB82" s="6">
        <f t="shared" si="30"/>
        <v>0.0010311244928156397</v>
      </c>
      <c r="AC82" s="6">
        <f t="shared" si="31"/>
        <v>0.0004969046290562235</v>
      </c>
      <c r="AD82" s="6">
        <f t="shared" si="32"/>
        <v>0</v>
      </c>
      <c r="AE82" s="6">
        <f t="shared" si="33"/>
        <v>0.00021057242006670938</v>
      </c>
      <c r="AF82" s="6">
        <f t="shared" si="34"/>
        <v>0</v>
      </c>
      <c r="AG82" s="6">
        <f t="shared" si="35"/>
        <v>0</v>
      </c>
      <c r="AH82" s="6"/>
      <c r="AI82" s="6"/>
      <c r="AJ82" s="6"/>
      <c r="AK82" s="6">
        <f t="shared" si="36"/>
        <v>0.00024845231452811175</v>
      </c>
      <c r="AL82" s="6">
        <f t="shared" si="37"/>
        <v>0</v>
      </c>
      <c r="AM82" s="6">
        <f t="shared" si="38"/>
        <v>0.0002308090630871566</v>
      </c>
      <c r="AN82" s="6">
        <f t="shared" si="39"/>
        <v>0</v>
      </c>
      <c r="AO82" s="11">
        <f t="shared" si="40"/>
        <v>0.0008542553915323804</v>
      </c>
      <c r="AP82" s="11">
        <f t="shared" si="41"/>
        <v>0</v>
      </c>
    </row>
    <row r="83" spans="1:42" ht="11.25">
      <c r="A83" s="39" t="s">
        <v>203</v>
      </c>
      <c r="B83" s="77" t="s">
        <v>60</v>
      </c>
      <c r="C83" s="77" t="s">
        <v>172</v>
      </c>
      <c r="I83" s="2">
        <v>122.09</v>
      </c>
      <c r="J83" s="2">
        <v>0</v>
      </c>
      <c r="L83" s="2">
        <v>122.09</v>
      </c>
      <c r="M83" s="2">
        <v>271</v>
      </c>
      <c r="N83" s="2">
        <v>9</v>
      </c>
      <c r="O83" s="2">
        <v>0</v>
      </c>
      <c r="Q83" s="17"/>
      <c r="R83" s="17">
        <v>97150</v>
      </c>
      <c r="T83" s="6">
        <f t="shared" si="22"/>
        <v>0</v>
      </c>
      <c r="U83" s="6">
        <f t="shared" si="23"/>
        <v>0</v>
      </c>
      <c r="V83" s="6">
        <f t="shared" si="24"/>
        <v>0</v>
      </c>
      <c r="W83" s="6">
        <f t="shared" si="25"/>
        <v>0</v>
      </c>
      <c r="X83" s="6">
        <f t="shared" si="26"/>
        <v>0</v>
      </c>
      <c r="Y83" s="6">
        <f t="shared" si="27"/>
        <v>0.014089739256155476</v>
      </c>
      <c r="Z83" s="6">
        <f t="shared" si="28"/>
        <v>0</v>
      </c>
      <c r="AA83" s="6">
        <f t="shared" si="29"/>
        <v>0</v>
      </c>
      <c r="AB83" s="6">
        <f t="shared" si="30"/>
        <v>0.03147249733196536</v>
      </c>
      <c r="AC83" s="6">
        <f t="shared" si="31"/>
        <v>0.00034617263360986266</v>
      </c>
      <c r="AD83" s="6">
        <f t="shared" si="32"/>
        <v>4.25035136237929E-05</v>
      </c>
      <c r="AE83" s="6">
        <f t="shared" si="33"/>
        <v>0</v>
      </c>
      <c r="AF83" s="6">
        <f t="shared" si="34"/>
        <v>0</v>
      </c>
      <c r="AG83" s="6">
        <f t="shared" si="35"/>
        <v>0</v>
      </c>
      <c r="AH83" s="6"/>
      <c r="AI83" s="6"/>
      <c r="AJ83" s="6"/>
      <c r="AK83" s="6">
        <f t="shared" si="36"/>
        <v>0.00019433807361682778</v>
      </c>
      <c r="AL83" s="6">
        <f t="shared" si="37"/>
        <v>0</v>
      </c>
      <c r="AM83" s="6">
        <f t="shared" si="38"/>
        <v>0.007044869628077738</v>
      </c>
      <c r="AN83" s="6">
        <f t="shared" si="39"/>
        <v>0</v>
      </c>
      <c r="AO83" s="11">
        <f t="shared" si="40"/>
        <v>0.0002705066893766281</v>
      </c>
      <c r="AP83" s="11">
        <f t="shared" si="41"/>
        <v>0</v>
      </c>
    </row>
    <row r="84" spans="1:42" ht="11.25">
      <c r="A84" s="39" t="s">
        <v>201</v>
      </c>
      <c r="B84" s="80" t="s">
        <v>205</v>
      </c>
      <c r="C84" s="78" t="s">
        <v>173</v>
      </c>
      <c r="I84" s="2">
        <v>17.93</v>
      </c>
      <c r="J84" s="2">
        <v>0</v>
      </c>
      <c r="L84" s="2">
        <v>17.93</v>
      </c>
      <c r="M84" s="2">
        <v>281</v>
      </c>
      <c r="N84" s="2">
        <v>27</v>
      </c>
      <c r="O84" s="2">
        <v>1</v>
      </c>
      <c r="Q84" s="17">
        <v>1</v>
      </c>
      <c r="R84" s="17">
        <v>0</v>
      </c>
      <c r="T84" s="6">
        <f t="shared" si="22"/>
        <v>0</v>
      </c>
      <c r="U84" s="6">
        <f t="shared" si="23"/>
        <v>0</v>
      </c>
      <c r="V84" s="6">
        <f t="shared" si="24"/>
        <v>0</v>
      </c>
      <c r="W84" s="6">
        <f t="shared" si="25"/>
        <v>0</v>
      </c>
      <c r="X84" s="6">
        <f t="shared" si="26"/>
        <v>0</v>
      </c>
      <c r="Y84" s="6">
        <f t="shared" si="27"/>
        <v>0.002069203250576359</v>
      </c>
      <c r="Z84" s="6">
        <f t="shared" si="28"/>
        <v>0</v>
      </c>
      <c r="AA84" s="6">
        <f t="shared" si="29"/>
        <v>0</v>
      </c>
      <c r="AB84" s="6">
        <f t="shared" si="30"/>
        <v>0.004622015539046105</v>
      </c>
      <c r="AC84" s="6">
        <f t="shared" si="31"/>
        <v>0.0003589465315290458</v>
      </c>
      <c r="AD84" s="6">
        <f t="shared" si="32"/>
        <v>0.0001275105408713787</v>
      </c>
      <c r="AE84" s="6">
        <f t="shared" si="33"/>
        <v>2.1057242006670937E-05</v>
      </c>
      <c r="AF84" s="6">
        <f t="shared" si="34"/>
        <v>0</v>
      </c>
      <c r="AG84" s="6">
        <f t="shared" si="35"/>
        <v>1</v>
      </c>
      <c r="AH84" s="6"/>
      <c r="AI84" s="6"/>
      <c r="AJ84" s="6"/>
      <c r="AK84" s="6">
        <f t="shared" si="36"/>
        <v>0.00024322853620021222</v>
      </c>
      <c r="AL84" s="6">
        <f t="shared" si="37"/>
        <v>0</v>
      </c>
      <c r="AM84" s="6">
        <f t="shared" si="38"/>
        <v>0.0010346016252881795</v>
      </c>
      <c r="AN84" s="6">
        <f t="shared" si="39"/>
        <v>0</v>
      </c>
      <c r="AO84" s="11">
        <f t="shared" si="40"/>
        <v>0</v>
      </c>
      <c r="AP84" s="11">
        <f t="shared" si="41"/>
        <v>0</v>
      </c>
    </row>
    <row r="85" spans="1:42" ht="11.25">
      <c r="A85" s="39" t="s">
        <v>203</v>
      </c>
      <c r="B85" s="79" t="s">
        <v>260</v>
      </c>
      <c r="C85" s="17" t="s">
        <v>263</v>
      </c>
      <c r="I85" s="2">
        <v>0</v>
      </c>
      <c r="M85" s="83">
        <v>955</v>
      </c>
      <c r="Q85" s="17"/>
      <c r="R85" s="17">
        <v>0</v>
      </c>
      <c r="T85" s="6">
        <f t="shared" si="22"/>
        <v>0</v>
      </c>
      <c r="U85" s="6">
        <f t="shared" si="23"/>
        <v>0</v>
      </c>
      <c r="V85" s="6">
        <f t="shared" si="24"/>
        <v>0</v>
      </c>
      <c r="W85" s="6">
        <f t="shared" si="25"/>
        <v>0</v>
      </c>
      <c r="X85" s="6">
        <f t="shared" si="26"/>
        <v>0</v>
      </c>
      <c r="Y85" s="6">
        <f t="shared" si="27"/>
        <v>0</v>
      </c>
      <c r="Z85" s="6">
        <f t="shared" si="28"/>
        <v>0</v>
      </c>
      <c r="AA85" s="6">
        <f t="shared" si="29"/>
        <v>0</v>
      </c>
      <c r="AB85" s="6">
        <f t="shared" si="30"/>
        <v>0</v>
      </c>
      <c r="AC85" s="6">
        <f t="shared" si="31"/>
        <v>0.0012199072512819884</v>
      </c>
      <c r="AD85" s="6">
        <f t="shared" si="32"/>
        <v>0</v>
      </c>
      <c r="AE85" s="6">
        <f t="shared" si="33"/>
        <v>0</v>
      </c>
      <c r="AF85" s="6">
        <f t="shared" si="34"/>
        <v>0</v>
      </c>
      <c r="AG85" s="6">
        <f t="shared" si="35"/>
        <v>0</v>
      </c>
      <c r="AH85" s="6"/>
      <c r="AI85" s="6"/>
      <c r="AJ85" s="6"/>
      <c r="AK85" s="6">
        <f t="shared" si="36"/>
        <v>0.0006099536256409942</v>
      </c>
      <c r="AL85" s="6">
        <f t="shared" si="37"/>
        <v>0</v>
      </c>
      <c r="AM85" s="6">
        <f t="shared" si="38"/>
        <v>0</v>
      </c>
      <c r="AN85" s="6">
        <f t="shared" si="39"/>
        <v>0</v>
      </c>
      <c r="AO85" s="11">
        <f t="shared" si="40"/>
        <v>0</v>
      </c>
      <c r="AP85" s="11">
        <f t="shared" si="41"/>
        <v>0</v>
      </c>
    </row>
    <row r="86" spans="1:42" ht="11.25">
      <c r="A86" s="39" t="s">
        <v>203</v>
      </c>
      <c r="B86" s="79" t="s">
        <v>261</v>
      </c>
      <c r="C86" s="17" t="s">
        <v>264</v>
      </c>
      <c r="I86" s="2">
        <v>0</v>
      </c>
      <c r="M86" s="83">
        <v>1171.745</v>
      </c>
      <c r="Q86" s="17"/>
      <c r="R86" s="17">
        <v>0</v>
      </c>
      <c r="T86" s="6">
        <f t="shared" si="22"/>
        <v>0</v>
      </c>
      <c r="U86" s="6">
        <f t="shared" si="23"/>
        <v>0</v>
      </c>
      <c r="V86" s="6">
        <f t="shared" si="24"/>
        <v>0</v>
      </c>
      <c r="W86" s="6">
        <f t="shared" si="25"/>
        <v>0</v>
      </c>
      <c r="X86" s="6">
        <f t="shared" si="26"/>
        <v>0</v>
      </c>
      <c r="Y86" s="6">
        <f t="shared" si="27"/>
        <v>0</v>
      </c>
      <c r="Z86" s="6">
        <f t="shared" si="28"/>
        <v>0</v>
      </c>
      <c r="AA86" s="6">
        <f t="shared" si="29"/>
        <v>0</v>
      </c>
      <c r="AB86" s="6">
        <f t="shared" si="30"/>
        <v>0</v>
      </c>
      <c r="AC86" s="6">
        <f t="shared" si="31"/>
        <v>0.001496775101731323</v>
      </c>
      <c r="AD86" s="6">
        <f t="shared" si="32"/>
        <v>0</v>
      </c>
      <c r="AE86" s="6">
        <f t="shared" si="33"/>
        <v>0</v>
      </c>
      <c r="AF86" s="6">
        <f t="shared" si="34"/>
        <v>0</v>
      </c>
      <c r="AG86" s="6">
        <f t="shared" si="35"/>
        <v>0</v>
      </c>
      <c r="AH86" s="6"/>
      <c r="AI86" s="6"/>
      <c r="AJ86" s="6"/>
      <c r="AK86" s="6">
        <f t="shared" si="36"/>
        <v>0.0007483875508656615</v>
      </c>
      <c r="AL86" s="6">
        <f t="shared" si="37"/>
        <v>0</v>
      </c>
      <c r="AM86" s="6">
        <f t="shared" si="38"/>
        <v>0</v>
      </c>
      <c r="AN86" s="6">
        <f t="shared" si="39"/>
        <v>0</v>
      </c>
      <c r="AO86" s="11">
        <f t="shared" si="40"/>
        <v>0</v>
      </c>
      <c r="AP86" s="11">
        <f t="shared" si="41"/>
        <v>0</v>
      </c>
    </row>
    <row r="87" spans="1:42" ht="11.25">
      <c r="A87" s="39" t="s">
        <v>203</v>
      </c>
      <c r="B87" s="79" t="s">
        <v>262</v>
      </c>
      <c r="C87" s="17" t="s">
        <v>265</v>
      </c>
      <c r="I87" s="2">
        <v>0</v>
      </c>
      <c r="M87" s="83">
        <v>269.5</v>
      </c>
      <c r="Q87" s="17"/>
      <c r="R87" s="17">
        <v>0</v>
      </c>
      <c r="T87" s="6">
        <f t="shared" si="22"/>
        <v>0</v>
      </c>
      <c r="U87" s="6">
        <f t="shared" si="23"/>
        <v>0</v>
      </c>
      <c r="V87" s="6">
        <f t="shared" si="24"/>
        <v>0</v>
      </c>
      <c r="W87" s="6">
        <f t="shared" si="25"/>
        <v>0</v>
      </c>
      <c r="X87" s="6">
        <f t="shared" si="26"/>
        <v>0</v>
      </c>
      <c r="Y87" s="6">
        <f t="shared" si="27"/>
        <v>0</v>
      </c>
      <c r="Z87" s="6">
        <f t="shared" si="28"/>
        <v>0</v>
      </c>
      <c r="AA87" s="6">
        <f t="shared" si="29"/>
        <v>0</v>
      </c>
      <c r="AB87" s="6">
        <f t="shared" si="30"/>
        <v>0</v>
      </c>
      <c r="AC87" s="6">
        <f t="shared" si="31"/>
        <v>0.0003442565489219852</v>
      </c>
      <c r="AD87" s="6">
        <f t="shared" si="32"/>
        <v>0</v>
      </c>
      <c r="AE87" s="6">
        <f t="shared" si="33"/>
        <v>0</v>
      </c>
      <c r="AF87" s="6">
        <f t="shared" si="34"/>
        <v>0</v>
      </c>
      <c r="AG87" s="6">
        <f t="shared" si="35"/>
        <v>0</v>
      </c>
      <c r="AH87" s="6"/>
      <c r="AI87" s="6"/>
      <c r="AJ87" s="6"/>
      <c r="AK87" s="6">
        <f t="shared" si="36"/>
        <v>0.0001721282744609926</v>
      </c>
      <c r="AL87" s="6">
        <f t="shared" si="37"/>
        <v>0</v>
      </c>
      <c r="AM87" s="6">
        <f t="shared" si="38"/>
        <v>0</v>
      </c>
      <c r="AN87" s="6">
        <f t="shared" si="39"/>
        <v>0</v>
      </c>
      <c r="AO87" s="11">
        <f t="shared" si="40"/>
        <v>0</v>
      </c>
      <c r="AP87" s="11">
        <f t="shared" si="41"/>
        <v>0</v>
      </c>
    </row>
    <row r="88" spans="1:42" ht="11.25">
      <c r="A88" s="39" t="s">
        <v>203</v>
      </c>
      <c r="B88" s="77" t="s">
        <v>61</v>
      </c>
      <c r="C88" s="17" t="s">
        <v>174</v>
      </c>
      <c r="I88" s="2">
        <v>0</v>
      </c>
      <c r="M88" s="2">
        <v>1480</v>
      </c>
      <c r="N88" s="2">
        <v>0</v>
      </c>
      <c r="O88" s="2">
        <v>0</v>
      </c>
      <c r="Q88" s="17"/>
      <c r="R88" s="17">
        <v>0</v>
      </c>
      <c r="T88" s="6">
        <f t="shared" si="22"/>
        <v>0</v>
      </c>
      <c r="U88" s="6">
        <f t="shared" si="23"/>
        <v>0</v>
      </c>
      <c r="V88" s="6">
        <f t="shared" si="24"/>
        <v>0</v>
      </c>
      <c r="W88" s="6">
        <f t="shared" si="25"/>
        <v>0</v>
      </c>
      <c r="X88" s="6">
        <f t="shared" si="26"/>
        <v>0</v>
      </c>
      <c r="Y88" s="6">
        <f t="shared" si="27"/>
        <v>0</v>
      </c>
      <c r="Z88" s="6">
        <f t="shared" si="28"/>
        <v>0</v>
      </c>
      <c r="AA88" s="6">
        <f t="shared" si="29"/>
        <v>0</v>
      </c>
      <c r="AB88" s="6">
        <f t="shared" si="30"/>
        <v>0</v>
      </c>
      <c r="AC88" s="6">
        <f t="shared" si="31"/>
        <v>0.0018905368920391025</v>
      </c>
      <c r="AD88" s="6">
        <f t="shared" si="32"/>
        <v>0</v>
      </c>
      <c r="AE88" s="6">
        <f t="shared" si="33"/>
        <v>0</v>
      </c>
      <c r="AF88" s="6">
        <f t="shared" si="34"/>
        <v>0</v>
      </c>
      <c r="AG88" s="6">
        <f t="shared" si="35"/>
        <v>0</v>
      </c>
      <c r="AH88" s="6"/>
      <c r="AI88" s="6"/>
      <c r="AJ88" s="6"/>
      <c r="AK88" s="6">
        <f t="shared" si="36"/>
        <v>0.0009452684460195512</v>
      </c>
      <c r="AL88" s="6">
        <f t="shared" si="37"/>
        <v>0</v>
      </c>
      <c r="AM88" s="6">
        <f t="shared" si="38"/>
        <v>0</v>
      </c>
      <c r="AN88" s="6">
        <f t="shared" si="39"/>
        <v>0</v>
      </c>
      <c r="AO88" s="11">
        <f t="shared" si="40"/>
        <v>0</v>
      </c>
      <c r="AP88" s="11">
        <f t="shared" si="41"/>
        <v>0</v>
      </c>
    </row>
    <row r="89" spans="1:42" ht="11.25">
      <c r="A89" s="39" t="s">
        <v>203</v>
      </c>
      <c r="B89" s="77" t="s">
        <v>62</v>
      </c>
      <c r="C89" s="17" t="s">
        <v>175</v>
      </c>
      <c r="I89" s="2">
        <v>0</v>
      </c>
      <c r="M89" s="2">
        <v>700</v>
      </c>
      <c r="N89" s="2">
        <v>0</v>
      </c>
      <c r="O89" s="2">
        <v>0</v>
      </c>
      <c r="Q89" s="17"/>
      <c r="R89" s="17">
        <v>0</v>
      </c>
      <c r="T89" s="6">
        <f t="shared" si="22"/>
        <v>0</v>
      </c>
      <c r="U89" s="6">
        <f t="shared" si="23"/>
        <v>0</v>
      </c>
      <c r="V89" s="6">
        <f t="shared" si="24"/>
        <v>0</v>
      </c>
      <c r="W89" s="6">
        <f t="shared" si="25"/>
        <v>0</v>
      </c>
      <c r="X89" s="6">
        <f t="shared" si="26"/>
        <v>0</v>
      </c>
      <c r="Y89" s="6">
        <f t="shared" si="27"/>
        <v>0</v>
      </c>
      <c r="Z89" s="6">
        <f t="shared" si="28"/>
        <v>0</v>
      </c>
      <c r="AA89" s="6">
        <f t="shared" si="29"/>
        <v>0</v>
      </c>
      <c r="AB89" s="6">
        <f t="shared" si="30"/>
        <v>0</v>
      </c>
      <c r="AC89" s="6">
        <f t="shared" si="31"/>
        <v>0.0008941728543428186</v>
      </c>
      <c r="AD89" s="6">
        <f t="shared" si="32"/>
        <v>0</v>
      </c>
      <c r="AE89" s="6">
        <f t="shared" si="33"/>
        <v>0</v>
      </c>
      <c r="AF89" s="6">
        <f t="shared" si="34"/>
        <v>0</v>
      </c>
      <c r="AG89" s="6">
        <f t="shared" si="35"/>
        <v>0</v>
      </c>
      <c r="AH89" s="6"/>
      <c r="AI89" s="6"/>
      <c r="AJ89" s="6"/>
      <c r="AK89" s="6">
        <f t="shared" si="36"/>
        <v>0.0004470864271714093</v>
      </c>
      <c r="AL89" s="6">
        <f t="shared" si="37"/>
        <v>0</v>
      </c>
      <c r="AM89" s="6">
        <f t="shared" si="38"/>
        <v>0</v>
      </c>
      <c r="AN89" s="6">
        <f t="shared" si="39"/>
        <v>0</v>
      </c>
      <c r="AO89" s="11">
        <f t="shared" si="40"/>
        <v>0</v>
      </c>
      <c r="AP89" s="11">
        <f t="shared" si="41"/>
        <v>0</v>
      </c>
    </row>
    <row r="90" spans="1:42" ht="11.25">
      <c r="A90" s="103" t="s">
        <v>203</v>
      </c>
      <c r="B90" s="78" t="s">
        <v>63</v>
      </c>
      <c r="C90" s="55" t="s">
        <v>176</v>
      </c>
      <c r="D90" s="2">
        <v>0</v>
      </c>
      <c r="I90" s="2">
        <v>0</v>
      </c>
      <c r="J90" s="2">
        <v>0</v>
      </c>
      <c r="L90" s="2">
        <v>0</v>
      </c>
      <c r="M90" s="2">
        <v>5595</v>
      </c>
      <c r="N90" s="2">
        <v>0</v>
      </c>
      <c r="O90" s="2">
        <v>0</v>
      </c>
      <c r="P90" s="2">
        <v>0</v>
      </c>
      <c r="Q90" s="17"/>
      <c r="R90" s="17">
        <v>3261100</v>
      </c>
      <c r="T90" s="6">
        <f t="shared" si="22"/>
        <v>0</v>
      </c>
      <c r="U90" s="6">
        <f t="shared" si="23"/>
        <v>0</v>
      </c>
      <c r="V90" s="6">
        <f t="shared" si="24"/>
        <v>0</v>
      </c>
      <c r="W90" s="6">
        <f t="shared" si="25"/>
        <v>0</v>
      </c>
      <c r="X90" s="6">
        <f t="shared" si="26"/>
        <v>0</v>
      </c>
      <c r="Y90" s="6">
        <f t="shared" si="27"/>
        <v>0</v>
      </c>
      <c r="Z90" s="6">
        <f t="shared" si="28"/>
        <v>0</v>
      </c>
      <c r="AA90" s="6">
        <f t="shared" si="29"/>
        <v>0</v>
      </c>
      <c r="AB90" s="6">
        <f t="shared" si="30"/>
        <v>0</v>
      </c>
      <c r="AC90" s="6">
        <f t="shared" si="31"/>
        <v>0.007146995885782958</v>
      </c>
      <c r="AD90" s="6">
        <f t="shared" si="32"/>
        <v>0</v>
      </c>
      <c r="AE90" s="6">
        <f t="shared" si="33"/>
        <v>0</v>
      </c>
      <c r="AF90" s="6">
        <f t="shared" si="34"/>
        <v>0</v>
      </c>
      <c r="AG90" s="6">
        <f t="shared" si="35"/>
        <v>0</v>
      </c>
      <c r="AH90" s="6"/>
      <c r="AI90" s="6"/>
      <c r="AJ90" s="6"/>
      <c r="AK90" s="6">
        <f t="shared" si="36"/>
        <v>0.003573497942891479</v>
      </c>
      <c r="AL90" s="6">
        <f t="shared" si="37"/>
        <v>0</v>
      </c>
      <c r="AM90" s="6">
        <f t="shared" si="38"/>
        <v>0</v>
      </c>
      <c r="AN90" s="6">
        <f t="shared" si="39"/>
        <v>0</v>
      </c>
      <c r="AO90" s="11">
        <f t="shared" si="40"/>
        <v>0.009080281674998683</v>
      </c>
      <c r="AP90" s="11">
        <f t="shared" si="41"/>
        <v>0</v>
      </c>
    </row>
    <row r="91" spans="4:41" ht="11.25">
      <c r="D91" s="14"/>
      <c r="E91" s="14"/>
      <c r="F91" s="14"/>
      <c r="G91" s="14"/>
      <c r="H91" s="14"/>
      <c r="I91" s="97"/>
      <c r="J91" s="97"/>
      <c r="K91" s="97"/>
      <c r="L91" s="97"/>
      <c r="M91" s="47"/>
      <c r="N91" s="47"/>
      <c r="O91" s="47"/>
      <c r="P91" s="47"/>
      <c r="Q91" s="14"/>
      <c r="R91" s="14"/>
      <c r="S91" s="14"/>
      <c r="T91" s="14"/>
      <c r="U91" s="14"/>
      <c r="V91" s="14"/>
      <c r="W91" s="14"/>
      <c r="AO91" s="6"/>
    </row>
    <row r="92" spans="3:42" ht="11.25">
      <c r="C92" s="2" t="s">
        <v>181</v>
      </c>
      <c r="D92" s="34">
        <f>SUM(D10:D90)</f>
        <v>1098947</v>
      </c>
      <c r="E92" s="34">
        <f aca="true" t="shared" si="42" ref="E92:R92">SUM(E10:E90)</f>
        <v>36936</v>
      </c>
      <c r="F92" s="34">
        <f t="shared" si="42"/>
        <v>7142</v>
      </c>
      <c r="G92" s="34">
        <f t="shared" si="42"/>
        <v>27882</v>
      </c>
      <c r="H92" s="34">
        <f t="shared" si="42"/>
        <v>9054</v>
      </c>
      <c r="I92" s="34">
        <f t="shared" si="42"/>
        <v>8665.171</v>
      </c>
      <c r="J92" s="34">
        <f t="shared" si="42"/>
        <v>1811.6200000000001</v>
      </c>
      <c r="K92" s="34">
        <f t="shared" si="42"/>
        <v>4785.911</v>
      </c>
      <c r="L92" s="34">
        <f t="shared" si="42"/>
        <v>3879.2600000000016</v>
      </c>
      <c r="M92" s="34">
        <f t="shared" si="42"/>
        <v>782846.4</v>
      </c>
      <c r="N92" s="34">
        <f t="shared" si="42"/>
        <v>211747.2</v>
      </c>
      <c r="O92" s="34">
        <f t="shared" si="42"/>
        <v>47489.59999999999</v>
      </c>
      <c r="P92" s="34">
        <f t="shared" si="42"/>
        <v>5771945.7</v>
      </c>
      <c r="Q92" s="34">
        <f t="shared" si="42"/>
        <v>1</v>
      </c>
      <c r="R92" s="34">
        <f t="shared" si="42"/>
        <v>359140841.3</v>
      </c>
      <c r="S92" s="14"/>
      <c r="T92" s="92">
        <f aca="true" t="shared" si="43" ref="T92:AP92">SUM(T10:T91)</f>
        <v>0.9999999999999998</v>
      </c>
      <c r="U92" s="92">
        <f t="shared" si="43"/>
        <v>1</v>
      </c>
      <c r="V92" s="92">
        <f t="shared" si="43"/>
        <v>1.0000000000000002</v>
      </c>
      <c r="W92" s="92">
        <f t="shared" si="43"/>
        <v>0.9999999999999999</v>
      </c>
      <c r="X92" s="6">
        <f t="shared" si="43"/>
        <v>1</v>
      </c>
      <c r="Y92" s="6">
        <f t="shared" si="43"/>
        <v>0.9999999999999994</v>
      </c>
      <c r="Z92" s="6">
        <f t="shared" si="43"/>
        <v>1</v>
      </c>
      <c r="AA92" s="6">
        <f t="shared" si="43"/>
        <v>1</v>
      </c>
      <c r="AB92" s="6">
        <f t="shared" si="43"/>
        <v>0.9999999999999998</v>
      </c>
      <c r="AC92" s="6">
        <f t="shared" si="43"/>
        <v>0.9999999999999998</v>
      </c>
      <c r="AD92" s="6">
        <f t="shared" si="43"/>
        <v>0.9999999999999998</v>
      </c>
      <c r="AE92" s="6">
        <f t="shared" si="43"/>
        <v>1.0000000000000002</v>
      </c>
      <c r="AF92" s="6">
        <f t="shared" si="43"/>
        <v>1.0000000000000002</v>
      </c>
      <c r="AG92" s="6">
        <f t="shared" si="43"/>
        <v>1</v>
      </c>
      <c r="AH92" s="6">
        <f>SUM(AH10:AH91)</f>
        <v>1</v>
      </c>
      <c r="AI92" s="6">
        <f t="shared" si="43"/>
        <v>1</v>
      </c>
      <c r="AJ92" s="6">
        <f t="shared" si="43"/>
        <v>1</v>
      </c>
      <c r="AK92" s="6">
        <f t="shared" si="43"/>
        <v>1</v>
      </c>
      <c r="AL92" s="6">
        <f t="shared" si="43"/>
        <v>1</v>
      </c>
      <c r="AM92" s="6">
        <f t="shared" si="43"/>
        <v>1.0000000000000007</v>
      </c>
      <c r="AN92" s="6">
        <f t="shared" si="43"/>
        <v>1</v>
      </c>
      <c r="AO92" s="6">
        <f t="shared" si="43"/>
        <v>0.9999999999999999</v>
      </c>
      <c r="AP92" s="6">
        <f t="shared" si="43"/>
        <v>1</v>
      </c>
    </row>
    <row r="93" spans="4:42" ht="11.25">
      <c r="D93" s="14"/>
      <c r="E93" s="14"/>
      <c r="F93" s="14"/>
      <c r="G93" s="14"/>
      <c r="H93" s="14"/>
      <c r="I93" s="97"/>
      <c r="J93" s="97"/>
      <c r="K93" s="97"/>
      <c r="L93" s="97"/>
      <c r="M93" s="14"/>
      <c r="N93" s="14"/>
      <c r="O93" s="14"/>
      <c r="P93" s="14"/>
      <c r="Q93" s="36"/>
      <c r="R93" s="17"/>
      <c r="T93" s="6"/>
      <c r="U93" s="6"/>
      <c r="V93" s="6"/>
      <c r="W93" s="6"/>
      <c r="X93" s="6"/>
      <c r="Y93" s="6"/>
      <c r="Z93" s="6"/>
      <c r="AA93" s="6"/>
      <c r="AB93" s="6"/>
      <c r="AC93" s="6"/>
      <c r="AD93" s="6"/>
      <c r="AE93" s="6"/>
      <c r="AF93" s="6"/>
      <c r="AG93" s="6"/>
      <c r="AH93" s="6"/>
      <c r="AI93" s="6"/>
      <c r="AJ93" s="6"/>
      <c r="AK93" s="6"/>
      <c r="AL93" s="6"/>
      <c r="AM93" s="6"/>
      <c r="AN93" s="6"/>
      <c r="AO93" s="11"/>
      <c r="AP93" s="11"/>
    </row>
    <row r="94" spans="4:42" ht="11.25">
      <c r="D94" s="14"/>
      <c r="E94" s="14"/>
      <c r="F94" s="14"/>
      <c r="G94" s="14"/>
      <c r="H94" s="14"/>
      <c r="I94" s="97"/>
      <c r="J94" s="97"/>
      <c r="K94" s="97"/>
      <c r="L94" s="97"/>
      <c r="M94" s="14"/>
      <c r="N94" s="14"/>
      <c r="O94" s="14"/>
      <c r="P94" s="14"/>
      <c r="Q94" s="17"/>
      <c r="R94" s="17"/>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97"/>
      <c r="J95" s="97"/>
      <c r="K95" s="97"/>
      <c r="L95" s="97"/>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5"/>
      <c r="E96" s="15"/>
      <c r="F96" s="15"/>
      <c r="G96" s="15"/>
      <c r="H96" s="15"/>
      <c r="I96" s="104"/>
      <c r="J96" s="104"/>
      <c r="K96" s="104"/>
      <c r="L96" s="104"/>
      <c r="M96" s="15"/>
      <c r="N96" s="15"/>
      <c r="O96" s="15"/>
      <c r="P96" s="15"/>
      <c r="Q96" s="55"/>
      <c r="R96" s="55"/>
      <c r="T96" s="6"/>
      <c r="U96" s="6"/>
      <c r="V96" s="6"/>
      <c r="W96" s="6"/>
      <c r="X96" s="6"/>
      <c r="Y96" s="6"/>
      <c r="Z96" s="6"/>
      <c r="AA96" s="6"/>
      <c r="AB96" s="6"/>
      <c r="AC96" s="6"/>
      <c r="AD96" s="6"/>
      <c r="AE96" s="6"/>
      <c r="AF96" s="6"/>
      <c r="AG96" s="6"/>
      <c r="AH96" s="6"/>
      <c r="AI96" s="6"/>
      <c r="AJ96" s="6"/>
      <c r="AK96" s="6"/>
      <c r="AL96" s="6"/>
      <c r="AM96" s="6"/>
      <c r="AN96" s="6"/>
      <c r="AO96" s="11"/>
      <c r="AP96" s="11"/>
    </row>
    <row r="97" spans="1:3" ht="11.25">
      <c r="A97" s="14"/>
      <c r="B97" s="14"/>
      <c r="C97" s="14"/>
    </row>
    <row r="98" spans="1:3" ht="11.25">
      <c r="A98" s="14"/>
      <c r="B98" s="14"/>
      <c r="C98" s="14"/>
    </row>
    <row r="99" spans="1:16" ht="11.25">
      <c r="A99" s="1"/>
      <c r="B99" s="1"/>
      <c r="C99" s="1"/>
      <c r="I99" s="75"/>
      <c r="J99" s="75"/>
      <c r="K99" s="75"/>
      <c r="L99" s="75"/>
      <c r="M99" s="74"/>
      <c r="N99" s="74"/>
      <c r="O99" s="74"/>
      <c r="P99" s="74"/>
    </row>
    <row r="100" spans="1:15" ht="11.25">
      <c r="A100" s="1"/>
      <c r="B100" s="3"/>
      <c r="C100" s="1"/>
      <c r="D100" s="3"/>
      <c r="E100" s="3"/>
      <c r="F100" s="3"/>
      <c r="G100" s="3"/>
      <c r="H100" s="3"/>
      <c r="I100" s="81"/>
      <c r="J100" s="81"/>
      <c r="K100" s="81"/>
      <c r="L100" s="81"/>
      <c r="M100" s="3"/>
      <c r="N100" s="3"/>
      <c r="O100" s="3"/>
    </row>
    <row r="101" spans="1:42" ht="11.25">
      <c r="A101" s="1"/>
      <c r="B101" s="1"/>
      <c r="C101" s="1"/>
      <c r="I101" s="75"/>
      <c r="J101" s="75"/>
      <c r="K101" s="75"/>
      <c r="L101" s="75"/>
      <c r="M101" s="5" t="s">
        <v>207</v>
      </c>
      <c r="N101" s="3"/>
      <c r="O101" s="3"/>
      <c r="P101" s="3"/>
      <c r="Q101" s="12"/>
      <c r="AO101" s="9"/>
      <c r="AP101" s="9" t="s">
        <v>0</v>
      </c>
    </row>
    <row r="102" spans="1:42" ht="11.25">
      <c r="A102" s="1"/>
      <c r="B102" s="1"/>
      <c r="C102" s="1"/>
      <c r="I102" s="1" t="s">
        <v>208</v>
      </c>
      <c r="J102" s="5"/>
      <c r="K102" s="5"/>
      <c r="M102" s="5" t="s">
        <v>206</v>
      </c>
      <c r="N102" s="3"/>
      <c r="O102" s="3"/>
      <c r="P102" s="3"/>
      <c r="Q102" s="12"/>
      <c r="AO102" s="9"/>
      <c r="AP102" s="9" t="s">
        <v>1</v>
      </c>
    </row>
    <row r="103" spans="1:42" ht="11.25">
      <c r="A103" s="1"/>
      <c r="B103" s="1"/>
      <c r="C103" s="1"/>
      <c r="D103" s="3"/>
      <c r="I103" s="1" t="s">
        <v>43</v>
      </c>
      <c r="J103" s="5" t="s">
        <v>89</v>
      </c>
      <c r="K103" s="5"/>
      <c r="M103" s="112">
        <v>4233.4</v>
      </c>
      <c r="N103" s="112">
        <v>1823</v>
      </c>
      <c r="O103" s="112">
        <v>318.4</v>
      </c>
      <c r="P103" s="3"/>
      <c r="Q103" s="12"/>
      <c r="AO103" s="9"/>
      <c r="AP103" s="9" t="s">
        <v>2</v>
      </c>
    </row>
    <row r="104" spans="1:42" ht="11.25">
      <c r="A104" s="1"/>
      <c r="B104" s="1"/>
      <c r="C104" s="1"/>
      <c r="D104" s="3"/>
      <c r="I104" s="1" t="s">
        <v>209</v>
      </c>
      <c r="J104" s="5" t="s">
        <v>210</v>
      </c>
      <c r="K104" s="5"/>
      <c r="M104" s="112">
        <v>25160</v>
      </c>
      <c r="N104" s="3"/>
      <c r="O104" s="3"/>
      <c r="P104" s="3"/>
      <c r="Q104" s="12"/>
      <c r="AO104" s="9"/>
      <c r="AP104" s="9" t="s">
        <v>3</v>
      </c>
    </row>
    <row r="105" spans="1:42" ht="11.25">
      <c r="A105" s="1"/>
      <c r="B105" s="1"/>
      <c r="I105" s="1" t="s">
        <v>58</v>
      </c>
      <c r="J105" s="5" t="s">
        <v>211</v>
      </c>
      <c r="K105" s="5"/>
      <c r="M105" s="112">
        <v>16414.5</v>
      </c>
      <c r="N105" s="112">
        <v>11132.1</v>
      </c>
      <c r="O105" s="112">
        <v>1489.2</v>
      </c>
      <c r="AO105" s="9"/>
      <c r="AP105" s="9" t="s">
        <v>4</v>
      </c>
    </row>
    <row r="106" spans="41:42" ht="11.25">
      <c r="AO106" s="9"/>
      <c r="AP106" s="9" t="s">
        <v>5</v>
      </c>
    </row>
    <row r="107" spans="3:42" ht="12.75">
      <c r="C107" s="1"/>
      <c r="M107" s="108"/>
      <c r="N107"/>
      <c r="O107" s="109"/>
      <c r="P107" s="109"/>
      <c r="Q107" s="109"/>
      <c r="R107" s="109"/>
      <c r="S107" s="109"/>
      <c r="AO107" s="9"/>
      <c r="AP107" s="9" t="s">
        <v>6</v>
      </c>
    </row>
    <row r="108" spans="1:42" ht="12.75">
      <c r="A108" s="1"/>
      <c r="B108" s="1"/>
      <c r="C108" s="1"/>
      <c r="I108" s="5"/>
      <c r="J108" s="5"/>
      <c r="K108" s="5"/>
      <c r="M108" s="108"/>
      <c r="N108"/>
      <c r="O108" s="109"/>
      <c r="P108" s="109"/>
      <c r="Q108" s="109"/>
      <c r="R108" s="109"/>
      <c r="S108" s="109"/>
      <c r="AO108" s="9"/>
      <c r="AP108" s="9" t="s">
        <v>7</v>
      </c>
    </row>
    <row r="109" spans="1:42" ht="12.75">
      <c r="A109" s="1"/>
      <c r="B109" s="1"/>
      <c r="C109" s="1"/>
      <c r="I109" s="5"/>
      <c r="J109" s="5"/>
      <c r="K109" s="5"/>
      <c r="M109" s="108"/>
      <c r="N109"/>
      <c r="O109" s="109"/>
      <c r="P109" s="109"/>
      <c r="Q109" s="109"/>
      <c r="R109" s="109"/>
      <c r="S109" s="109"/>
      <c r="AO109" s="9"/>
      <c r="AP109" s="9" t="s">
        <v>8</v>
      </c>
    </row>
    <row r="110" spans="1:42" ht="12.75">
      <c r="A110" s="1"/>
      <c r="B110" s="1"/>
      <c r="C110" s="1"/>
      <c r="I110" s="5"/>
      <c r="J110" s="5"/>
      <c r="K110" s="5"/>
      <c r="M110" s="108"/>
      <c r="N110"/>
      <c r="O110" s="109"/>
      <c r="P110" s="109"/>
      <c r="Q110" s="109"/>
      <c r="R110" s="109"/>
      <c r="S110" s="109"/>
      <c r="AO110" s="9"/>
      <c r="AP110" s="9" t="s">
        <v>9</v>
      </c>
    </row>
    <row r="111" spans="1:42" ht="11.25">
      <c r="A111" s="1"/>
      <c r="B111" s="1"/>
      <c r="C111" s="1"/>
      <c r="I111" s="5"/>
      <c r="J111" s="5"/>
      <c r="K111" s="5"/>
      <c r="M111" s="110"/>
      <c r="O111" s="111"/>
      <c r="P111" s="111"/>
      <c r="Q111" s="111"/>
      <c r="R111" s="111"/>
      <c r="S111" s="111"/>
      <c r="AO111" s="9"/>
      <c r="AP111" s="9" t="s">
        <v>10</v>
      </c>
    </row>
    <row r="112" spans="1:42" ht="11.25">
      <c r="A112" s="1"/>
      <c r="B112" s="1"/>
      <c r="C112" s="1"/>
      <c r="D112" s="3"/>
      <c r="I112" s="5"/>
      <c r="J112" s="5"/>
      <c r="K112" s="5"/>
      <c r="L112" s="5"/>
      <c r="M112" s="110"/>
      <c r="O112" s="112"/>
      <c r="P112" s="112"/>
      <c r="Q112" s="112"/>
      <c r="R112" s="112"/>
      <c r="S112" s="112"/>
      <c r="AO112" s="9"/>
      <c r="AP112" s="9" t="s">
        <v>11</v>
      </c>
    </row>
    <row r="113" spans="1:42" ht="11.25">
      <c r="A113" s="1"/>
      <c r="B113" s="1"/>
      <c r="C113" s="1"/>
      <c r="D113" s="3"/>
      <c r="M113" s="110"/>
      <c r="O113" s="112"/>
      <c r="P113" s="112"/>
      <c r="Q113" s="112"/>
      <c r="R113" s="112"/>
      <c r="S113" s="112"/>
      <c r="AO113" s="9"/>
      <c r="AP113" s="9">
        <v>54</v>
      </c>
    </row>
    <row r="114" spans="1:42" ht="11.25">
      <c r="A114" s="1"/>
      <c r="B114" s="1"/>
      <c r="C114" s="1"/>
      <c r="D114" s="3"/>
      <c r="M114" s="110"/>
      <c r="O114" s="112"/>
      <c r="P114" s="112"/>
      <c r="Q114" s="112"/>
      <c r="R114" s="112"/>
      <c r="S114" s="112"/>
      <c r="AO114" s="9"/>
      <c r="AP114" s="9" t="s">
        <v>12</v>
      </c>
    </row>
    <row r="115" spans="1:42" ht="11.25">
      <c r="A115" s="1"/>
      <c r="B115" s="1"/>
      <c r="C115" s="1"/>
      <c r="M115" s="110"/>
      <c r="O115" s="112"/>
      <c r="P115" s="112"/>
      <c r="Q115" s="112"/>
      <c r="R115" s="112"/>
      <c r="S115" s="112"/>
      <c r="AO115" s="9"/>
      <c r="AP115" s="9" t="s">
        <v>13</v>
      </c>
    </row>
    <row r="116" spans="1:42" ht="11.25">
      <c r="A116" s="1"/>
      <c r="B116" s="1"/>
      <c r="C116" s="1"/>
      <c r="I116" s="5"/>
      <c r="J116" s="5"/>
      <c r="K116" s="5"/>
      <c r="L116" s="5"/>
      <c r="M116" s="110"/>
      <c r="O116" s="112"/>
      <c r="P116" s="112"/>
      <c r="Q116" s="112"/>
      <c r="R116" s="112"/>
      <c r="S116" s="112"/>
      <c r="AO116" s="9"/>
      <c r="AP116" s="9">
        <v>66</v>
      </c>
    </row>
    <row r="117" spans="1:42" ht="11.25">
      <c r="A117" s="1"/>
      <c r="B117" s="1"/>
      <c r="C117" s="1"/>
      <c r="M117" s="113"/>
      <c r="O117" s="112"/>
      <c r="P117" s="112"/>
      <c r="Q117" s="112"/>
      <c r="R117" s="112"/>
      <c r="S117" s="112"/>
      <c r="AN117" s="19"/>
      <c r="AO117" s="9"/>
      <c r="AP117" s="9" t="s">
        <v>14</v>
      </c>
    </row>
    <row r="118" spans="1:42" ht="11.25">
      <c r="A118" s="1"/>
      <c r="B118" s="1"/>
      <c r="C118" s="1"/>
      <c r="I118" s="5"/>
      <c r="J118" s="5"/>
      <c r="K118" s="5"/>
      <c r="L118" s="5"/>
      <c r="M118" s="3"/>
      <c r="N118" s="3"/>
      <c r="O118" s="3"/>
      <c r="AO118" s="9"/>
      <c r="AP118" s="9" t="s">
        <v>15</v>
      </c>
    </row>
    <row r="119" spans="2:42" ht="11.25">
      <c r="B119" s="1"/>
      <c r="C119" s="1"/>
      <c r="I119" s="5"/>
      <c r="J119" s="5"/>
      <c r="K119" s="5"/>
      <c r="L119" s="5"/>
      <c r="M119" s="3"/>
      <c r="N119" s="3"/>
      <c r="O119" s="3"/>
      <c r="R119" s="10"/>
      <c r="AO119" s="9"/>
      <c r="AP119" s="9" t="s">
        <v>16</v>
      </c>
    </row>
    <row r="120" spans="2:42" ht="11.25">
      <c r="B120" s="1"/>
      <c r="C120" s="1"/>
      <c r="M120" s="3"/>
      <c r="N120" s="3"/>
      <c r="O120" s="3"/>
      <c r="AN120" s="19"/>
      <c r="AO120" s="9"/>
      <c r="AP120" s="9" t="s">
        <v>17</v>
      </c>
    </row>
    <row r="121" spans="2:42" ht="11.25">
      <c r="B121" s="1"/>
      <c r="C121" s="1"/>
      <c r="M121" s="3"/>
      <c r="N121" s="3"/>
      <c r="O121" s="3"/>
      <c r="AO121" s="9"/>
      <c r="AP121" s="9" t="s">
        <v>18</v>
      </c>
    </row>
    <row r="122" spans="2:42" ht="11.25">
      <c r="B122" s="1"/>
      <c r="C122" s="1"/>
      <c r="M122" s="3"/>
      <c r="N122" s="3"/>
      <c r="O122" s="3"/>
      <c r="R122" s="10"/>
      <c r="AO122" s="9"/>
      <c r="AP122" s="9" t="s">
        <v>19</v>
      </c>
    </row>
    <row r="123" spans="2:42" ht="11.25">
      <c r="B123" s="1"/>
      <c r="C123" s="1"/>
      <c r="M123" s="3"/>
      <c r="N123" s="3"/>
      <c r="O123" s="3"/>
      <c r="AN123" s="14"/>
      <c r="AO123" s="46"/>
      <c r="AP123" s="9" t="s">
        <v>20</v>
      </c>
    </row>
    <row r="124" spans="2:42" ht="11.25">
      <c r="B124" s="1"/>
      <c r="C124" s="1"/>
      <c r="M124" s="3"/>
      <c r="N124" s="3"/>
      <c r="O124" s="3"/>
      <c r="AN124" s="14"/>
      <c r="AO124" s="46"/>
      <c r="AP124" s="9" t="s">
        <v>21</v>
      </c>
    </row>
    <row r="125" spans="1:42" ht="11.25">
      <c r="A125" s="1"/>
      <c r="B125" s="1"/>
      <c r="C125" s="1"/>
      <c r="I125" s="5"/>
      <c r="J125" s="5"/>
      <c r="K125" s="5"/>
      <c r="L125" s="5"/>
      <c r="M125" s="3"/>
      <c r="N125" s="3"/>
      <c r="O125" s="3"/>
      <c r="P125" s="3"/>
      <c r="AN125" s="14"/>
      <c r="AO125" s="46"/>
      <c r="AP125" s="46" t="s">
        <v>22</v>
      </c>
    </row>
    <row r="126" spans="1:42" ht="11.25">
      <c r="A126" s="1"/>
      <c r="B126" s="1"/>
      <c r="C126" s="1"/>
      <c r="M126" s="3"/>
      <c r="N126" s="3"/>
      <c r="O126" s="3"/>
      <c r="P126" s="3"/>
      <c r="AN126" s="14"/>
      <c r="AO126" s="46"/>
      <c r="AP126" s="9" t="s">
        <v>23</v>
      </c>
    </row>
    <row r="127" spans="1:42" ht="11.25">
      <c r="A127" s="1"/>
      <c r="B127" s="8"/>
      <c r="C127" s="1"/>
      <c r="I127" s="5"/>
      <c r="J127" s="5"/>
      <c r="K127" s="5"/>
      <c r="L127" s="5"/>
      <c r="M127" s="3"/>
      <c r="AN127" s="14"/>
      <c r="AO127" s="46"/>
      <c r="AP127" s="9" t="s">
        <v>24</v>
      </c>
    </row>
    <row r="128" spans="1:42" ht="11.25">
      <c r="A128" s="1"/>
      <c r="B128" s="1"/>
      <c r="I128" s="5"/>
      <c r="J128" s="5"/>
      <c r="K128" s="5"/>
      <c r="L128" s="5"/>
      <c r="M128" s="3"/>
      <c r="N128" s="3"/>
      <c r="O128" s="3"/>
      <c r="P128" s="3"/>
      <c r="R128" s="10"/>
      <c r="AN128" s="14"/>
      <c r="AO128" s="46"/>
      <c r="AP128" s="9" t="s">
        <v>25</v>
      </c>
    </row>
    <row r="129" spans="9:42" ht="11.25">
      <c r="I129" s="5"/>
      <c r="J129" s="5"/>
      <c r="K129" s="5"/>
      <c r="L129" s="5"/>
      <c r="AN129" s="14"/>
      <c r="AO129" s="46"/>
      <c r="AP129" s="46" t="s">
        <v>26</v>
      </c>
    </row>
    <row r="130" spans="9:42" ht="11.25">
      <c r="I130" s="5"/>
      <c r="J130" s="5"/>
      <c r="K130" s="5"/>
      <c r="L130" s="5"/>
      <c r="AN130" s="14"/>
      <c r="AO130" s="46"/>
      <c r="AP130" s="9" t="s">
        <v>27</v>
      </c>
    </row>
    <row r="131" spans="40:42" ht="11.25">
      <c r="AN131" s="14"/>
      <c r="AO131" s="46"/>
      <c r="AP131" s="9" t="s">
        <v>28</v>
      </c>
    </row>
    <row r="132" spans="1:42" ht="11.25">
      <c r="A132" s="1"/>
      <c r="D132" s="3"/>
      <c r="E132" s="3"/>
      <c r="F132" s="3"/>
      <c r="G132" s="3"/>
      <c r="H132" s="3"/>
      <c r="I132" s="3"/>
      <c r="J132" s="3"/>
      <c r="K132" s="3"/>
      <c r="L132" s="3"/>
      <c r="M132" s="3"/>
      <c r="N132" s="3"/>
      <c r="O132" s="3"/>
      <c r="P132" s="3"/>
      <c r="Q132" s="3"/>
      <c r="R132" s="3"/>
      <c r="AN132" s="14"/>
      <c r="AO132" s="46"/>
      <c r="AP132" s="9" t="s">
        <v>29</v>
      </c>
    </row>
    <row r="133" spans="1:42" ht="11.25">
      <c r="A133" s="1"/>
      <c r="AN133" s="14"/>
      <c r="AO133" s="46"/>
      <c r="AP133" s="9" t="s">
        <v>212</v>
      </c>
    </row>
    <row r="134" spans="40:42" ht="11.25">
      <c r="AN134" s="14"/>
      <c r="AO134" s="46"/>
      <c r="AP134" s="9" t="s">
        <v>213</v>
      </c>
    </row>
    <row r="135" spans="40:42" ht="11.25">
      <c r="AN135" s="14"/>
      <c r="AO135" s="91"/>
      <c r="AP135" s="42" t="s">
        <v>214</v>
      </c>
    </row>
    <row r="136" spans="41:42" ht="11.25">
      <c r="AO136" s="42"/>
      <c r="AP136" s="42" t="s">
        <v>253</v>
      </c>
    </row>
    <row r="137" spans="41:42" ht="11.25">
      <c r="AO137" s="9"/>
      <c r="AP137" s="9" t="s">
        <v>30</v>
      </c>
    </row>
    <row r="138" spans="41:42" ht="11.25">
      <c r="AO138" s="9"/>
      <c r="AP138" s="9" t="s">
        <v>31</v>
      </c>
    </row>
    <row r="139" spans="41:42" ht="11.25">
      <c r="AO139" s="9"/>
      <c r="AP139" s="9" t="s">
        <v>32</v>
      </c>
    </row>
    <row r="140" spans="41:42" ht="11.25">
      <c r="AO140" s="9"/>
      <c r="AP140" s="9" t="s">
        <v>33</v>
      </c>
    </row>
    <row r="141" spans="41:42" ht="11.25">
      <c r="AO141" s="9"/>
      <c r="AP141" s="9" t="s">
        <v>34</v>
      </c>
    </row>
    <row r="142" spans="41:42" ht="11.25">
      <c r="AO142" s="9"/>
      <c r="AP142" s="9" t="s">
        <v>35</v>
      </c>
    </row>
    <row r="143" spans="41:42" ht="11.25">
      <c r="AO143" s="9"/>
      <c r="AP143" s="9" t="s">
        <v>36</v>
      </c>
    </row>
    <row r="144" spans="41:42" ht="11.25">
      <c r="AO144" s="9"/>
      <c r="AP144" s="9" t="s">
        <v>259</v>
      </c>
    </row>
    <row r="145" spans="41:42" ht="11.25">
      <c r="AO145" s="9"/>
      <c r="AP145" s="9" t="s">
        <v>255</v>
      </c>
    </row>
    <row r="146" spans="41:42" ht="11.25">
      <c r="AO146" s="9"/>
      <c r="AP146" s="9" t="s">
        <v>37</v>
      </c>
    </row>
    <row r="147" spans="41:42" ht="11.25">
      <c r="AO147" s="9"/>
      <c r="AP147" s="9" t="s">
        <v>38</v>
      </c>
    </row>
    <row r="148" spans="41:42" ht="11.25">
      <c r="AO148" s="9"/>
      <c r="AP148" s="9" t="s">
        <v>39</v>
      </c>
    </row>
    <row r="149" spans="40:42" ht="11.25">
      <c r="AN149" s="14"/>
      <c r="AO149" s="46"/>
      <c r="AP149" s="9" t="s">
        <v>40</v>
      </c>
    </row>
    <row r="150" spans="40:42" ht="11.25">
      <c r="AN150" s="14"/>
      <c r="AO150" s="46"/>
      <c r="AP150" s="46" t="s">
        <v>258</v>
      </c>
    </row>
    <row r="151" spans="41:42" ht="11.25">
      <c r="AO151" s="9"/>
      <c r="AP151" s="9" t="s">
        <v>256</v>
      </c>
    </row>
    <row r="152" spans="41:42" ht="11.25">
      <c r="AO152" s="9"/>
      <c r="AP152" s="9" t="s">
        <v>41</v>
      </c>
    </row>
    <row r="153" spans="41:42" ht="11.25">
      <c r="AO153" s="9"/>
      <c r="AP153" s="9" t="s">
        <v>42</v>
      </c>
    </row>
    <row r="154" spans="41:42" ht="11.25">
      <c r="AO154" s="9"/>
      <c r="AP154" s="9">
        <v>2629</v>
      </c>
    </row>
    <row r="155" spans="41:42" ht="11.25">
      <c r="AO155" s="9"/>
      <c r="AP155" s="107">
        <v>2635</v>
      </c>
    </row>
    <row r="156" spans="41:42" ht="11.25">
      <c r="AO156" s="9"/>
      <c r="AP156" s="107" t="s">
        <v>43</v>
      </c>
    </row>
    <row r="157" spans="41:42" ht="11.25">
      <c r="AO157" s="9"/>
      <c r="AP157" s="9" t="s">
        <v>44</v>
      </c>
    </row>
    <row r="158" spans="41:42" ht="11.25">
      <c r="AO158" s="9"/>
      <c r="AP158" s="9" t="s">
        <v>45</v>
      </c>
    </row>
    <row r="159" spans="41:42" ht="11.25">
      <c r="AO159" s="9"/>
      <c r="AP159" s="9" t="s">
        <v>46</v>
      </c>
    </row>
    <row r="160" spans="41:42" ht="11.25">
      <c r="AO160" s="9"/>
      <c r="AP160" s="9" t="s">
        <v>47</v>
      </c>
    </row>
    <row r="161" spans="41:42" ht="11.25">
      <c r="AO161" s="9"/>
      <c r="AP161" s="9" t="s">
        <v>48</v>
      </c>
    </row>
    <row r="162" spans="41:42" ht="11.25">
      <c r="AO162" s="9"/>
      <c r="AP162" s="9" t="s">
        <v>49</v>
      </c>
    </row>
    <row r="163" spans="41:42" ht="11.25">
      <c r="AO163" s="9"/>
      <c r="AP163" s="9" t="s">
        <v>50</v>
      </c>
    </row>
    <row r="164" spans="41:42" ht="11.25">
      <c r="AO164" s="9"/>
      <c r="AP164" s="9" t="s">
        <v>51</v>
      </c>
    </row>
    <row r="165" spans="41:42" ht="11.25">
      <c r="AO165" s="9"/>
      <c r="AP165" s="9" t="s">
        <v>52</v>
      </c>
    </row>
    <row r="166" spans="41:42" ht="11.25">
      <c r="AO166" s="9"/>
      <c r="AP166" s="9" t="s">
        <v>204</v>
      </c>
    </row>
    <row r="167" spans="41:42" ht="11.25">
      <c r="AO167" s="9"/>
      <c r="AP167" s="9" t="s">
        <v>53</v>
      </c>
    </row>
    <row r="168" spans="41:42" ht="11.25">
      <c r="AO168" s="9"/>
      <c r="AP168" s="9" t="s">
        <v>54</v>
      </c>
    </row>
    <row r="169" spans="41:42" ht="11.25">
      <c r="AO169" s="9"/>
      <c r="AP169" s="9" t="s">
        <v>55</v>
      </c>
    </row>
    <row r="170" spans="41:42" ht="11.25">
      <c r="AO170" s="9"/>
      <c r="AP170" s="9" t="s">
        <v>56</v>
      </c>
    </row>
    <row r="171" spans="41:42" ht="11.25">
      <c r="AO171" s="9"/>
      <c r="AP171" s="9" t="s">
        <v>57</v>
      </c>
    </row>
    <row r="172" spans="41:42" ht="11.25">
      <c r="AO172" s="9"/>
      <c r="AP172" s="9" t="s">
        <v>58</v>
      </c>
    </row>
    <row r="173" spans="41:42" ht="11.25">
      <c r="AO173" s="9"/>
      <c r="AP173" s="9" t="s">
        <v>59</v>
      </c>
    </row>
    <row r="174" spans="41:42" ht="11.25">
      <c r="AO174" s="9"/>
      <c r="AP174" s="9" t="s">
        <v>60</v>
      </c>
    </row>
    <row r="175" spans="41:42" ht="11.25">
      <c r="AO175" s="9"/>
      <c r="AP175" s="9" t="s">
        <v>205</v>
      </c>
    </row>
    <row r="176" spans="41:42" ht="11.25">
      <c r="AO176" s="9"/>
      <c r="AP176" s="9" t="s">
        <v>260</v>
      </c>
    </row>
    <row r="177" spans="41:42" ht="11.25">
      <c r="AO177" s="9"/>
      <c r="AP177" s="9" t="s">
        <v>261</v>
      </c>
    </row>
    <row r="178" spans="41:42" ht="11.25">
      <c r="AO178" s="9"/>
      <c r="AP178" s="9" t="s">
        <v>262</v>
      </c>
    </row>
    <row r="179" ht="11.25">
      <c r="AP179" s="9" t="s">
        <v>61</v>
      </c>
    </row>
    <row r="180" ht="11.25">
      <c r="AP180" s="9" t="s">
        <v>62</v>
      </c>
    </row>
    <row r="181" ht="11.25">
      <c r="AP181" s="2" t="s">
        <v>63</v>
      </c>
    </row>
    <row r="182" ht="11.25">
      <c r="AP182" s="7"/>
    </row>
    <row r="183" ht="11.25">
      <c r="AP183" s="7"/>
    </row>
    <row r="184" ht="11.25">
      <c r="AP184" s="7"/>
    </row>
    <row r="186" spans="43:81" ht="11.25">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row>
    <row r="188" ht="11.25">
      <c r="AP188" s="9" t="s">
        <v>0</v>
      </c>
    </row>
    <row r="189" ht="11.25">
      <c r="AP189" s="9" t="s">
        <v>1</v>
      </c>
    </row>
    <row r="190" ht="11.25">
      <c r="AP190" s="9" t="s">
        <v>2</v>
      </c>
    </row>
    <row r="191" ht="11.25">
      <c r="AP191" s="9" t="s">
        <v>3</v>
      </c>
    </row>
    <row r="192" ht="11.25">
      <c r="AP192" s="9" t="s">
        <v>4</v>
      </c>
    </row>
    <row r="193" ht="11.25">
      <c r="AP193" s="9" t="s">
        <v>5</v>
      </c>
    </row>
    <row r="194" ht="11.25">
      <c r="AP194" s="9" t="s">
        <v>6</v>
      </c>
    </row>
    <row r="195" ht="11.25">
      <c r="AP195" s="9" t="s">
        <v>7</v>
      </c>
    </row>
    <row r="196" ht="11.25">
      <c r="AP196" s="9" t="s">
        <v>8</v>
      </c>
    </row>
    <row r="197" ht="11.25">
      <c r="AP197" s="9" t="s">
        <v>9</v>
      </c>
    </row>
    <row r="198" ht="11.25">
      <c r="AP198" s="9" t="s">
        <v>10</v>
      </c>
    </row>
    <row r="199" ht="11.25">
      <c r="AP199" s="9" t="s">
        <v>11</v>
      </c>
    </row>
    <row r="200" ht="11.25">
      <c r="AP200" s="9">
        <v>54</v>
      </c>
    </row>
    <row r="201" ht="11.25">
      <c r="AP201" s="9" t="s">
        <v>12</v>
      </c>
    </row>
    <row r="202" ht="11.25">
      <c r="AP202" s="9" t="s">
        <v>13</v>
      </c>
    </row>
    <row r="203" ht="11.25">
      <c r="AP203" s="9">
        <v>66</v>
      </c>
    </row>
    <row r="204" ht="11.25">
      <c r="AP204" s="9" t="s">
        <v>14</v>
      </c>
    </row>
    <row r="205" ht="11.25">
      <c r="AP205" s="9" t="s">
        <v>15</v>
      </c>
    </row>
    <row r="206" ht="11.25">
      <c r="AP206" s="9" t="s">
        <v>16</v>
      </c>
    </row>
    <row r="207" ht="11.25">
      <c r="AP207" s="9" t="s">
        <v>17</v>
      </c>
    </row>
    <row r="208" ht="11.25">
      <c r="AP208" s="9" t="s">
        <v>18</v>
      </c>
    </row>
    <row r="209" ht="11.25">
      <c r="AP209" s="9" t="s">
        <v>19</v>
      </c>
    </row>
    <row r="210" ht="12" thickBot="1">
      <c r="AP210" s="146" t="s">
        <v>20</v>
      </c>
    </row>
    <row r="211" spans="40:42" ht="11.25">
      <c r="AN211" s="15"/>
      <c r="AO211" s="15"/>
      <c r="AP211" s="9" t="s">
        <v>21</v>
      </c>
    </row>
    <row r="212" ht="11.25">
      <c r="AP212" s="46" t="s">
        <v>22</v>
      </c>
    </row>
    <row r="213" ht="11.25">
      <c r="AP213" s="9" t="s">
        <v>23</v>
      </c>
    </row>
    <row r="214" ht="11.25">
      <c r="AP214" s="9" t="s">
        <v>24</v>
      </c>
    </row>
    <row r="215" ht="11.25">
      <c r="AP215" s="9" t="s">
        <v>25</v>
      </c>
    </row>
    <row r="216" ht="11.25">
      <c r="AP216" s="46" t="s">
        <v>26</v>
      </c>
    </row>
    <row r="217" ht="11.25">
      <c r="AP217" s="9" t="s">
        <v>27</v>
      </c>
    </row>
    <row r="218" ht="11.25">
      <c r="AP218" s="9" t="s">
        <v>28</v>
      </c>
    </row>
    <row r="219" ht="11.25">
      <c r="AP219" s="9" t="s">
        <v>29</v>
      </c>
    </row>
    <row r="220" ht="11.25">
      <c r="AP220" s="9" t="s">
        <v>212</v>
      </c>
    </row>
    <row r="221" ht="11.25">
      <c r="AP221" s="9" t="s">
        <v>213</v>
      </c>
    </row>
    <row r="222" ht="11.25">
      <c r="AP222" s="42" t="s">
        <v>214</v>
      </c>
    </row>
    <row r="223" ht="11.25">
      <c r="AP223" s="42" t="s">
        <v>253</v>
      </c>
    </row>
    <row r="224" ht="11.25">
      <c r="AP224" s="9" t="s">
        <v>30</v>
      </c>
    </row>
    <row r="225" ht="11.25">
      <c r="AP225" s="9" t="s">
        <v>31</v>
      </c>
    </row>
    <row r="226" ht="11.25">
      <c r="AP226" s="9" t="s">
        <v>32</v>
      </c>
    </row>
    <row r="227" ht="11.25">
      <c r="AP227" s="9" t="s">
        <v>33</v>
      </c>
    </row>
    <row r="228" ht="11.25">
      <c r="AP228" s="9" t="s">
        <v>34</v>
      </c>
    </row>
    <row r="229" ht="11.25">
      <c r="AP229" s="9" t="s">
        <v>35</v>
      </c>
    </row>
    <row r="230" ht="11.25">
      <c r="AP230" s="9" t="s">
        <v>36</v>
      </c>
    </row>
    <row r="231" ht="11.25">
      <c r="AP231" s="9" t="s">
        <v>259</v>
      </c>
    </row>
    <row r="232" ht="11.25">
      <c r="AP232" s="9" t="s">
        <v>255</v>
      </c>
    </row>
    <row r="233" ht="11.25">
      <c r="AP233" s="9" t="s">
        <v>37</v>
      </c>
    </row>
    <row r="234" ht="11.25">
      <c r="AP234" s="9" t="s">
        <v>38</v>
      </c>
    </row>
    <row r="235" ht="11.25">
      <c r="AP235" s="9" t="s">
        <v>39</v>
      </c>
    </row>
    <row r="236" ht="11.25">
      <c r="AP236" s="9" t="s">
        <v>40</v>
      </c>
    </row>
    <row r="237" ht="11.25">
      <c r="AP237" s="46" t="s">
        <v>258</v>
      </c>
    </row>
    <row r="238" ht="11.25">
      <c r="AP238" s="9" t="s">
        <v>256</v>
      </c>
    </row>
    <row r="239" ht="11.25">
      <c r="AP239" s="9" t="s">
        <v>41</v>
      </c>
    </row>
    <row r="240" ht="11.25">
      <c r="AP240" s="9" t="s">
        <v>42</v>
      </c>
    </row>
    <row r="241" ht="11.25">
      <c r="AP241" s="9">
        <v>2629</v>
      </c>
    </row>
    <row r="242" ht="11.25">
      <c r="AP242" s="107">
        <v>2635</v>
      </c>
    </row>
    <row r="243" ht="11.25">
      <c r="AP243" s="107" t="s">
        <v>43</v>
      </c>
    </row>
    <row r="244" ht="11.25">
      <c r="AP244" s="9" t="s">
        <v>44</v>
      </c>
    </row>
    <row r="245" ht="11.25">
      <c r="AP245" s="9" t="s">
        <v>45</v>
      </c>
    </row>
    <row r="246" ht="11.25">
      <c r="AP246" s="9" t="s">
        <v>46</v>
      </c>
    </row>
    <row r="247" ht="11.25">
      <c r="AP247" s="9" t="s">
        <v>47</v>
      </c>
    </row>
    <row r="248" ht="11.25">
      <c r="AP248" s="9" t="s">
        <v>48</v>
      </c>
    </row>
    <row r="249" ht="11.25">
      <c r="AP249" s="9" t="s">
        <v>49</v>
      </c>
    </row>
    <row r="250" ht="11.25">
      <c r="AP250" s="9" t="s">
        <v>50</v>
      </c>
    </row>
    <row r="251" ht="11.25">
      <c r="AP251" s="9" t="s">
        <v>51</v>
      </c>
    </row>
    <row r="252" ht="11.25">
      <c r="AP252" s="9" t="s">
        <v>52</v>
      </c>
    </row>
    <row r="253" ht="11.25">
      <c r="AP253" s="9" t="s">
        <v>204</v>
      </c>
    </row>
    <row r="254" ht="11.25">
      <c r="AP254" s="9" t="s">
        <v>53</v>
      </c>
    </row>
    <row r="255" ht="11.25">
      <c r="AP255" s="9" t="s">
        <v>54</v>
      </c>
    </row>
    <row r="256" ht="11.25">
      <c r="AP256" s="9" t="s">
        <v>55</v>
      </c>
    </row>
    <row r="257" ht="11.25">
      <c r="AP257" s="9" t="s">
        <v>56</v>
      </c>
    </row>
    <row r="258" ht="11.25">
      <c r="AP258" s="9" t="s">
        <v>57</v>
      </c>
    </row>
    <row r="259" ht="11.25">
      <c r="AP259" s="9" t="s">
        <v>58</v>
      </c>
    </row>
    <row r="260" ht="11.25">
      <c r="AP260" s="9" t="s">
        <v>59</v>
      </c>
    </row>
    <row r="261" ht="11.25">
      <c r="AP261" s="9" t="s">
        <v>60</v>
      </c>
    </row>
    <row r="262" ht="11.25">
      <c r="AP262" s="9" t="s">
        <v>205</v>
      </c>
    </row>
    <row r="263" ht="11.25">
      <c r="AP263" s="9" t="s">
        <v>260</v>
      </c>
    </row>
    <row r="264" ht="11.25">
      <c r="AP264" s="9" t="s">
        <v>261</v>
      </c>
    </row>
    <row r="265" ht="11.25">
      <c r="AP265" s="9" t="s">
        <v>262</v>
      </c>
    </row>
    <row r="266" ht="11.25">
      <c r="AP266" s="9" t="s">
        <v>61</v>
      </c>
    </row>
    <row r="267" ht="11.25">
      <c r="AP267" s="9" t="s">
        <v>62</v>
      </c>
    </row>
    <row r="268" ht="11.25">
      <c r="AP268" s="2" t="s">
        <v>63</v>
      </c>
    </row>
    <row r="270" ht="11.25">
      <c r="AP270" s="1" t="s">
        <v>249</v>
      </c>
    </row>
    <row r="271" ht="11.25">
      <c r="AP271" s="9" t="s">
        <v>0</v>
      </c>
    </row>
    <row r="272" ht="11.25">
      <c r="AP272" s="9" t="s">
        <v>1</v>
      </c>
    </row>
    <row r="273" ht="11.25">
      <c r="AP273" s="9" t="s">
        <v>2</v>
      </c>
    </row>
    <row r="274" ht="11.25">
      <c r="AP274" s="9" t="s">
        <v>3</v>
      </c>
    </row>
    <row r="275" ht="11.25">
      <c r="AP275" s="9" t="s">
        <v>4</v>
      </c>
    </row>
    <row r="276" ht="11.25">
      <c r="AP276" s="9" t="s">
        <v>5</v>
      </c>
    </row>
    <row r="277" ht="11.25">
      <c r="AP277" s="9" t="s">
        <v>6</v>
      </c>
    </row>
    <row r="278" ht="11.25">
      <c r="AP278" s="9" t="s">
        <v>7</v>
      </c>
    </row>
    <row r="279" ht="11.25">
      <c r="AP279" s="9" t="s">
        <v>8</v>
      </c>
    </row>
    <row r="280" ht="11.25">
      <c r="AP280" s="9" t="s">
        <v>9</v>
      </c>
    </row>
    <row r="281" ht="11.25">
      <c r="AP281" s="9" t="s">
        <v>10</v>
      </c>
    </row>
    <row r="282" ht="11.25">
      <c r="AP282" s="9" t="s">
        <v>11</v>
      </c>
    </row>
    <row r="283" ht="11.25">
      <c r="AP283" s="9">
        <v>54</v>
      </c>
    </row>
    <row r="284" ht="11.25">
      <c r="AP284" s="9" t="s">
        <v>12</v>
      </c>
    </row>
    <row r="285" ht="11.25">
      <c r="AP285" s="9" t="s">
        <v>13</v>
      </c>
    </row>
    <row r="286" ht="11.25">
      <c r="AP286" s="9">
        <v>66</v>
      </c>
    </row>
    <row r="287" ht="11.25">
      <c r="AP287" s="9" t="s">
        <v>14</v>
      </c>
    </row>
    <row r="288" ht="11.25">
      <c r="AP288" s="9" t="s">
        <v>15</v>
      </c>
    </row>
    <row r="289" ht="11.25">
      <c r="AP289" s="9" t="s">
        <v>16</v>
      </c>
    </row>
    <row r="290" ht="11.25">
      <c r="AP290" s="9" t="s">
        <v>17</v>
      </c>
    </row>
    <row r="291" ht="11.25">
      <c r="AP291" s="9" t="s">
        <v>18</v>
      </c>
    </row>
    <row r="292" ht="11.25">
      <c r="AP292" s="9" t="s">
        <v>19</v>
      </c>
    </row>
    <row r="293" ht="12" thickBot="1">
      <c r="AP293" s="146" t="s">
        <v>20</v>
      </c>
    </row>
    <row r="294" ht="11.25">
      <c r="AP294" s="9" t="s">
        <v>21</v>
      </c>
    </row>
    <row r="295" ht="11.25">
      <c r="AP295" s="46" t="s">
        <v>22</v>
      </c>
    </row>
    <row r="296" ht="11.25">
      <c r="AP296" s="9" t="s">
        <v>23</v>
      </c>
    </row>
    <row r="297" ht="11.25">
      <c r="AP297" s="9" t="s">
        <v>24</v>
      </c>
    </row>
    <row r="298" ht="11.25">
      <c r="AP298" s="9" t="s">
        <v>25</v>
      </c>
    </row>
    <row r="299" ht="11.25">
      <c r="AP299" s="46" t="s">
        <v>26</v>
      </c>
    </row>
    <row r="300" ht="11.25">
      <c r="AP300" s="9" t="s">
        <v>27</v>
      </c>
    </row>
    <row r="301" ht="11.25">
      <c r="AP301" s="9" t="s">
        <v>28</v>
      </c>
    </row>
    <row r="302" ht="11.25">
      <c r="AP302" s="9" t="s">
        <v>29</v>
      </c>
    </row>
    <row r="303" ht="11.25">
      <c r="AP303" s="9" t="s">
        <v>212</v>
      </c>
    </row>
    <row r="304" ht="11.25">
      <c r="AP304" s="9" t="s">
        <v>213</v>
      </c>
    </row>
    <row r="305" ht="11.25">
      <c r="AP305" s="42" t="s">
        <v>214</v>
      </c>
    </row>
    <row r="306" ht="11.25">
      <c r="AP306" s="42" t="s">
        <v>253</v>
      </c>
    </row>
    <row r="307" ht="11.25">
      <c r="AP307" s="9" t="s">
        <v>30</v>
      </c>
    </row>
    <row r="308" ht="11.25">
      <c r="AP308" s="9" t="s">
        <v>31</v>
      </c>
    </row>
    <row r="309" ht="11.25">
      <c r="AP309" s="9" t="s">
        <v>32</v>
      </c>
    </row>
    <row r="310" ht="11.25">
      <c r="AP310" s="9" t="s">
        <v>33</v>
      </c>
    </row>
    <row r="311" ht="11.25">
      <c r="AP311" s="9" t="s">
        <v>34</v>
      </c>
    </row>
    <row r="312" ht="11.25">
      <c r="AP312" s="9" t="s">
        <v>35</v>
      </c>
    </row>
    <row r="313" ht="11.25">
      <c r="AP313" s="9" t="s">
        <v>36</v>
      </c>
    </row>
    <row r="314" ht="11.25">
      <c r="AP314" s="9" t="s">
        <v>259</v>
      </c>
    </row>
    <row r="315" ht="11.25">
      <c r="AP315" s="9" t="s">
        <v>255</v>
      </c>
    </row>
    <row r="316" ht="11.25">
      <c r="AP316" s="9" t="s">
        <v>37</v>
      </c>
    </row>
    <row r="317" ht="11.25">
      <c r="AP317" s="9" t="s">
        <v>38</v>
      </c>
    </row>
    <row r="318" ht="11.25">
      <c r="AP318" s="9" t="s">
        <v>39</v>
      </c>
    </row>
    <row r="319" ht="11.25">
      <c r="AP319" s="9" t="s">
        <v>40</v>
      </c>
    </row>
    <row r="320" ht="11.25">
      <c r="AP320" s="46" t="s">
        <v>258</v>
      </c>
    </row>
    <row r="321" ht="11.25">
      <c r="AP321" s="9" t="s">
        <v>256</v>
      </c>
    </row>
    <row r="322" ht="11.25">
      <c r="AP322" s="9" t="s">
        <v>41</v>
      </c>
    </row>
    <row r="323" ht="11.25">
      <c r="AP323" s="9" t="s">
        <v>42</v>
      </c>
    </row>
    <row r="324" spans="3:42" ht="11.25">
      <c r="C324" s="7"/>
      <c r="AP324" s="9">
        <v>2629</v>
      </c>
    </row>
    <row r="325" spans="2:42" ht="11.25">
      <c r="B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107">
        <v>2635</v>
      </c>
    </row>
    <row r="326" ht="11.25">
      <c r="AP326" s="107" t="s">
        <v>43</v>
      </c>
    </row>
    <row r="327" ht="11.25">
      <c r="AP327" s="9" t="s">
        <v>44</v>
      </c>
    </row>
    <row r="328" ht="11.25">
      <c r="AP328" s="9" t="s">
        <v>45</v>
      </c>
    </row>
    <row r="329" ht="11.25">
      <c r="AP329" s="9" t="s">
        <v>46</v>
      </c>
    </row>
    <row r="330" ht="11.25">
      <c r="AP330" s="9" t="s">
        <v>47</v>
      </c>
    </row>
    <row r="331" ht="11.25">
      <c r="AP331" s="9" t="s">
        <v>48</v>
      </c>
    </row>
    <row r="332" ht="11.25">
      <c r="AP332" s="9" t="s">
        <v>49</v>
      </c>
    </row>
    <row r="333" ht="11.25">
      <c r="AP333" s="9" t="s">
        <v>50</v>
      </c>
    </row>
    <row r="334" ht="11.25">
      <c r="AP334" s="9" t="s">
        <v>51</v>
      </c>
    </row>
    <row r="335" ht="11.25">
      <c r="AP335" s="9" t="s">
        <v>52</v>
      </c>
    </row>
    <row r="336" ht="11.25">
      <c r="AP336" s="9" t="s">
        <v>204</v>
      </c>
    </row>
    <row r="337" ht="11.25">
      <c r="AP337" s="9" t="s">
        <v>53</v>
      </c>
    </row>
    <row r="338" ht="11.25">
      <c r="AP338" s="9" t="s">
        <v>54</v>
      </c>
    </row>
    <row r="339" ht="11.25">
      <c r="AP339" s="9" t="s">
        <v>55</v>
      </c>
    </row>
    <row r="340" ht="11.25">
      <c r="AP340" s="9" t="s">
        <v>56</v>
      </c>
    </row>
    <row r="341" ht="11.25">
      <c r="AP341" s="9" t="s">
        <v>57</v>
      </c>
    </row>
    <row r="342" ht="11.25">
      <c r="AP342" s="9" t="s">
        <v>58</v>
      </c>
    </row>
    <row r="343" ht="11.25">
      <c r="AP343" s="9" t="s">
        <v>59</v>
      </c>
    </row>
    <row r="344" ht="11.25">
      <c r="AP344" s="9" t="s">
        <v>60</v>
      </c>
    </row>
    <row r="345" ht="11.25">
      <c r="AP345" s="9" t="s">
        <v>205</v>
      </c>
    </row>
    <row r="346" ht="11.25">
      <c r="AP346" s="9" t="s">
        <v>260</v>
      </c>
    </row>
    <row r="347" ht="11.25">
      <c r="AP347" s="9" t="s">
        <v>261</v>
      </c>
    </row>
    <row r="348" ht="11.25">
      <c r="AP348" s="9" t="s">
        <v>262</v>
      </c>
    </row>
    <row r="349" ht="11.25">
      <c r="AP349" s="9" t="s">
        <v>61</v>
      </c>
    </row>
    <row r="350" ht="11.25">
      <c r="AP350" s="9" t="s">
        <v>62</v>
      </c>
    </row>
    <row r="351" ht="11.25">
      <c r="AP351" s="2" t="s">
        <v>63</v>
      </c>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2001-05-07T15:46:13Z</cp:lastPrinted>
  <dcterms:created xsi:type="dcterms:W3CDTF">1997-10-29T14:53:16Z</dcterms:created>
  <dcterms:modified xsi:type="dcterms:W3CDTF">2001-05-07T17:09:28Z</dcterms:modified>
  <cp:category/>
  <cp:version/>
  <cp:contentType/>
  <cp:contentStatus/>
</cp:coreProperties>
</file>