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30" yWindow="60" windowWidth="7710" windowHeight="8865" activeTab="0"/>
  </bookViews>
  <sheets>
    <sheet name="step 1 results" sheetId="1" r:id="rId1"/>
    <sheet name="last year's final" sheetId="2" r:id="rId2"/>
    <sheet name="changes due to usage" sheetId="3" r:id="rId3"/>
    <sheet name="calculations" sheetId="4" r:id="rId4"/>
  </sheets>
  <definedNames>
    <definedName name="_Fill" hidden="1">'calculations'!$O$136:$AP$326</definedName>
    <definedName name="_MatInverse_In" hidden="1">'calculations'!#REF!</definedName>
    <definedName name="_MatInverse_Out" hidden="1">'calculations'!#REF!</definedName>
    <definedName name="_MatMult_A" hidden="1">'calculations'!#REF!</definedName>
    <definedName name="_MatMult_AxB" hidden="1">'calculations'!#REF!</definedName>
    <definedName name="_MatMult_B" hidden="1">'calculations'!#REF!</definedName>
    <definedName name="IDENTITY">'calculations'!$B$136:$AP$326</definedName>
    <definedName name="matrixc">'calculations'!#REF!</definedName>
    <definedName name="matrixic">'calculations'!#REF!</definedName>
    <definedName name="_xlnm.Print_Area" localSheetId="3">'calculations'!$T$4:$AO$97</definedName>
    <definedName name="_xlnm.Print_Area" localSheetId="2">'changes due to usage'!$A$1:$AB$70</definedName>
    <definedName name="_xlnm.Print_Area" localSheetId="0">'step 1 results'!$A$1:$AD$66</definedName>
    <definedName name="_xlnm.Print_Area">'calculations'!$D$10:$Q$133</definedName>
    <definedName name="Print_Area_MI" localSheetId="3">'calculations'!$D$10:$Q$133</definedName>
    <definedName name="_xlnm.Print_Titles" localSheetId="3">'calculations'!$A:$C,'calculations'!$1:$8</definedName>
    <definedName name="_xlnm.Print_Titles" localSheetId="2">'changes due to usage'!$A:$B,'changes due to usage'!$5:$6</definedName>
    <definedName name="_xlnm.Print_Titles" localSheetId="0">'step 1 results'!$A:$B,'step 1 results'!$4:$6</definedName>
    <definedName name="Print_Titles_MI" localSheetId="3">'calculations'!$1:$8,'calculations'!$A:$C</definedName>
    <definedName name="units">'calculations'!$B$10:$C$91</definedName>
  </definedNames>
  <calcPr fullCalcOnLoad="1" iterate="1" iterateCount="50" iterateDelta="0.001"/>
</workbook>
</file>

<file path=xl/comments1.xml><?xml version="1.0" encoding="utf-8"?>
<comments xmlns="http://schemas.openxmlformats.org/spreadsheetml/2006/main">
  <authors>
    <author>A satisfied Microsoft Office user</author>
    <author>Carol Livingstone</author>
  </authors>
  <commentList>
    <comment ref="B16" authorId="0">
      <text>
        <r>
          <rPr>
            <sz val="8"/>
            <rFont val="Tahoma"/>
            <family val="0"/>
          </rPr>
          <t>CITES has requested that its allocation be split into instruction, research, &amp; public service. This year, CET was merged into CITES</t>
        </r>
      </text>
    </comment>
    <comment ref="B42" authorId="1">
      <text>
        <r>
          <rPr>
            <b/>
            <sz val="8"/>
            <rFont val="Tahoma"/>
            <family val="0"/>
          </rPr>
          <t>Facility Plng &amp; Mgmt split into this unit and Fac. Mgmt &amp; Scheduling using state budget split.</t>
        </r>
      </text>
    </comment>
    <comment ref="B20" authorId="1">
      <text>
        <r>
          <rPr>
            <b/>
            <sz val="8"/>
            <rFont val="Tahoma"/>
            <family val="0"/>
          </rPr>
          <t>Split from 0340.</t>
        </r>
      </text>
    </comment>
  </commentList>
</comments>
</file>

<file path=xl/comments2.xml><?xml version="1.0" encoding="utf-8"?>
<comments xmlns="http://schemas.openxmlformats.org/spreadsheetml/2006/main">
  <authors>
    <author>A satisfied Microsoft Office user</author>
    <author>Carol Livingstone</author>
  </authors>
  <commentList>
    <comment ref="B16" authorId="0">
      <text>
        <r>
          <rPr>
            <sz val="8"/>
            <rFont val="Tahoma"/>
            <family val="0"/>
          </rPr>
          <t>CITES has requested that its allocation be split into instruction, research, &amp; public service. This year, CET was merged into CITES</t>
        </r>
      </text>
    </comment>
    <comment ref="B20" authorId="1">
      <text>
        <r>
          <rPr>
            <b/>
            <sz val="8"/>
            <rFont val="Tahoma"/>
            <family val="0"/>
          </rPr>
          <t>Split from 0340.</t>
        </r>
      </text>
    </comment>
    <comment ref="B42" authorId="1">
      <text>
        <r>
          <rPr>
            <b/>
            <sz val="8"/>
            <rFont val="Tahoma"/>
            <family val="0"/>
          </rPr>
          <t>Facility Plng &amp; Mgmt split into this unit and Fac. Mgmt &amp; Scheduling using state budget split.</t>
        </r>
      </text>
    </comment>
  </commentList>
</comments>
</file>

<file path=xl/comments3.xml><?xml version="1.0" encoding="utf-8"?>
<comments xmlns="http://schemas.openxmlformats.org/spreadsheetml/2006/main">
  <authors>
    <author>A satisfied Microsoft Office user</author>
    <author>Carol Livingstone</author>
  </authors>
  <commentList>
    <comment ref="B16" authorId="0">
      <text>
        <r>
          <rPr>
            <sz val="8"/>
            <rFont val="Tahoma"/>
            <family val="0"/>
          </rPr>
          <t>CITES has requested that its allocation be split into instruction, research, &amp; public service. This year, CET was merged into CITES</t>
        </r>
      </text>
    </comment>
    <comment ref="B20" authorId="1">
      <text>
        <r>
          <rPr>
            <b/>
            <sz val="8"/>
            <rFont val="Tahoma"/>
            <family val="0"/>
          </rPr>
          <t>Split from 0340.</t>
        </r>
      </text>
    </comment>
    <comment ref="B42" authorId="1">
      <text>
        <r>
          <rPr>
            <b/>
            <sz val="8"/>
            <rFont val="Tahoma"/>
            <family val="0"/>
          </rPr>
          <t>Facility Plng &amp; Mgmt split into this unit and Fac. Mgmt &amp; Scheduling using state budget split.</t>
        </r>
      </text>
    </comment>
  </commentList>
</comments>
</file>

<file path=xl/comments4.xml><?xml version="1.0" encoding="utf-8"?>
<comments xmlns="http://schemas.openxmlformats.org/spreadsheetml/2006/main">
  <authors>
    <author>A satisfied Microsoft Office user</author>
    <author>Carol</author>
    <author>Carol Livingstone</author>
  </authors>
  <commentList>
    <comment ref="C11" authorId="0">
      <text>
        <r>
          <rPr>
            <sz val="8"/>
            <rFont val="Tahoma"/>
            <family val="0"/>
          </rPr>
          <t>Exec Dev Center (an auxiliary unit) was removed from basis</t>
        </r>
      </text>
    </comment>
    <comment ref="C27" authorId="1">
      <text>
        <r>
          <rPr>
            <sz val="8"/>
            <rFont val="Tahoma"/>
            <family val="2"/>
          </rPr>
          <t xml:space="preserve">Removed 90% of Conf &amp; Institutes, which is 90% auxiliary. Also removed 11287 NASF from Pres. Tower leased space
</t>
        </r>
      </text>
    </comment>
    <comment ref="C10" authorId="1">
      <text>
        <r>
          <rPr>
            <sz val="8"/>
            <rFont val="Tahoma"/>
            <family val="0"/>
          </rPr>
          <t>Mike thinks that the Profile gift &amp; endowment expenditures of $30,674 includes farm income.  Until we can look at that more closely, we will hold ACES harmless by keeping the old number of 14,042 used for two years, but increased by 5% for growth to 14744.  Subtracted 4100 NASF for Pres. Tower Extension office and 9,175 for ACES Library.  The latter will be added in in the final step since funding went directly to O&amp;M. Subtracted 13,942 NASF new animal room space in Animal Sciences and 15,686 NASF for new Animal Sciences "off-campus" space not maintained by O&amp;M.</t>
        </r>
      </text>
    </comment>
    <comment ref="C31" authorId="1">
      <text>
        <r>
          <rPr>
            <b/>
            <sz val="8"/>
            <rFont val="Tahoma"/>
            <family val="0"/>
          </rPr>
          <t>3675 NASF of leased space was subtracted (Durst Building)</t>
        </r>
      </text>
    </comment>
    <comment ref="C13" authorId="2">
      <text>
        <r>
          <rPr>
            <b/>
            <sz val="8"/>
            <rFont val="Tahoma"/>
            <family val="0"/>
          </rPr>
          <t xml:space="preserve">Removed 4000 NASF for Aeronomy Field station &amp; Laser Radar facility for ECE.  Removed 30,800 NASF from Eng -- rental at Chanute for Civil &amp; Env. Chanute facility will no longer be on the books as of next year.
</t>
        </r>
      </text>
    </comment>
    <comment ref="C19" authorId="0">
      <text>
        <r>
          <rPr>
            <sz val="8"/>
            <rFont val="Tahoma"/>
            <family val="0"/>
          </rPr>
          <t>Removed VCM space</t>
        </r>
      </text>
    </comment>
    <comment ref="C21" authorId="1">
      <text>
        <r>
          <rPr>
            <sz val="8"/>
            <rFont val="Tahoma"/>
            <family val="0"/>
          </rPr>
          <t xml:space="preserve">Most of Willard is not maintained by O&amp;M.  79 sq ft is an office on campus.
</t>
        </r>
      </text>
    </comment>
    <comment ref="C22" authorId="2">
      <text>
        <r>
          <rPr>
            <b/>
            <sz val="8"/>
            <rFont val="Tahoma"/>
            <family val="0"/>
          </rPr>
          <t>subtract 26000 NASF rental space in private dorm</t>
        </r>
      </text>
    </comment>
    <comment ref="C42" authorId="0">
      <text>
        <r>
          <rPr>
            <sz val="8"/>
            <rFont val="Tahoma"/>
            <family val="0"/>
          </rPr>
          <t>CITES has requested that its allocation be split into instruction, research, &amp; public service. This year, CET was merged into CITES.  50% of 18676 NASF subtracted, Fox Dr., Pres. Twr, Curtis Rd. leased space</t>
        </r>
      </text>
    </comment>
    <comment ref="C46" authorId="2">
      <text>
        <r>
          <rPr>
            <b/>
            <sz val="8"/>
            <rFont val="Tahoma"/>
            <family val="0"/>
          </rPr>
          <t>Split from 0340.</t>
        </r>
      </text>
    </comment>
    <comment ref="C68" authorId="2">
      <text>
        <r>
          <rPr>
            <b/>
            <sz val="8"/>
            <rFont val="Tahoma"/>
            <family val="0"/>
          </rPr>
          <t>Facility Plng &amp; Mgmt split into this unit and Fac. Mgmt &amp; Scheduling using state budget split.</t>
        </r>
      </text>
    </comment>
    <comment ref="C44" authorId="2">
      <text>
        <r>
          <rPr>
            <sz val="8"/>
            <rFont val="Tahoma"/>
            <family val="2"/>
          </rPr>
          <t xml:space="preserve">  31% of 18676 NASF subtracted, leased space</t>
        </r>
      </text>
    </comment>
    <comment ref="C45" authorId="2">
      <text>
        <r>
          <rPr>
            <sz val="8"/>
            <rFont val="Tahoma"/>
            <family val="2"/>
          </rPr>
          <t>3750 NASF is leased</t>
        </r>
      </text>
    </comment>
    <comment ref="C47" authorId="2">
      <text>
        <r>
          <rPr>
            <sz val="8"/>
            <rFont val="Tahoma"/>
            <family val="2"/>
          </rPr>
          <t>Subtracted 1500 NASF space in Pres Towers</t>
        </r>
      </text>
    </comment>
    <comment ref="C71" authorId="2">
      <text>
        <r>
          <rPr>
            <sz val="8"/>
            <rFont val="Tahoma"/>
            <family val="2"/>
          </rPr>
          <t>Subtracted 3950 NASF at Curtis Road facilty</t>
        </r>
      </text>
    </comment>
    <comment ref="C23" authorId="2">
      <text>
        <r>
          <rPr>
            <sz val="8"/>
            <rFont val="Tahoma"/>
            <family val="2"/>
          </rPr>
          <t xml:space="preserve">Subtracted 750 NASF in Pres. Tower
</t>
        </r>
      </text>
    </comment>
    <comment ref="C28" authorId="2">
      <text>
        <r>
          <rPr>
            <b/>
            <sz val="8"/>
            <rFont val="Tahoma"/>
            <family val="0"/>
          </rPr>
          <t>Subtracted 17091 NASF leased space 410 E. Green.</t>
        </r>
      </text>
    </comment>
    <comment ref="C30" authorId="2">
      <text>
        <r>
          <rPr>
            <sz val="8"/>
            <rFont val="Tahoma"/>
            <family val="2"/>
          </rPr>
          <t>Subtracted 4725 NASF leased space at 710 S. Sixth and 34,853 NASF for ACES Library. The latter will be added in in the final step, since funding went to O&amp;M directly.</t>
        </r>
      </text>
    </comment>
    <comment ref="C43" authorId="2">
      <text>
        <r>
          <rPr>
            <sz val="8"/>
            <rFont val="Tahoma"/>
            <family val="2"/>
          </rPr>
          <t>19% of 18676 NASF subtracted,  leased space</t>
        </r>
      </text>
    </comment>
    <comment ref="C66" authorId="2">
      <text>
        <r>
          <rPr>
            <sz val="8"/>
            <rFont val="Tahoma"/>
            <family val="2"/>
          </rPr>
          <t>Subtracted pass-through expenditures from expenditures</t>
        </r>
      </text>
    </comment>
    <comment ref="C75" authorId="2">
      <text>
        <r>
          <rPr>
            <sz val="8"/>
            <rFont val="Tahoma"/>
            <family val="2"/>
          </rPr>
          <t xml:space="preserve">Subtracted pass-through expenditures
</t>
        </r>
      </text>
    </comment>
    <comment ref="C82" authorId="2">
      <text>
        <r>
          <rPr>
            <sz val="8"/>
            <rFont val="Tahoma"/>
            <family val="2"/>
          </rPr>
          <t>subtracted pass through expenditures</t>
        </r>
      </text>
    </comment>
  </commentList>
</comments>
</file>

<file path=xl/sharedStrings.xml><?xml version="1.0" encoding="utf-8"?>
<sst xmlns="http://schemas.openxmlformats.org/spreadsheetml/2006/main" count="1754" uniqueCount="301">
  <si>
    <t>15</t>
  </si>
  <si>
    <t>17</t>
  </si>
  <si>
    <t>20</t>
  </si>
  <si>
    <t>22</t>
  </si>
  <si>
    <t>24</t>
  </si>
  <si>
    <t>28</t>
  </si>
  <si>
    <t>30</t>
  </si>
  <si>
    <t>32</t>
  </si>
  <si>
    <t>36</t>
  </si>
  <si>
    <t>44</t>
  </si>
  <si>
    <t>50</t>
  </si>
  <si>
    <t>52</t>
  </si>
  <si>
    <t>60</t>
  </si>
  <si>
    <t>61</t>
  </si>
  <si>
    <t>68</t>
  </si>
  <si>
    <t>73</t>
  </si>
  <si>
    <t>74</t>
  </si>
  <si>
    <t>79</t>
  </si>
  <si>
    <t>80</t>
  </si>
  <si>
    <t>0619</t>
  </si>
  <si>
    <t>0206</t>
  </si>
  <si>
    <t>0200</t>
  </si>
  <si>
    <t>0202</t>
  </si>
  <si>
    <t>0203</t>
  </si>
  <si>
    <t>08xx</t>
  </si>
  <si>
    <t>14xx</t>
  </si>
  <si>
    <t>83XX</t>
  </si>
  <si>
    <t>0204</t>
  </si>
  <si>
    <t>0212</t>
  </si>
  <si>
    <t>0220</t>
  </si>
  <si>
    <t>0238</t>
  </si>
  <si>
    <t>0270</t>
  </si>
  <si>
    <t>0271</t>
  </si>
  <si>
    <t>0284</t>
  </si>
  <si>
    <t>0285</t>
  </si>
  <si>
    <t>0290</t>
  </si>
  <si>
    <t>0601</t>
  </si>
  <si>
    <t>0630</t>
  </si>
  <si>
    <t>0633</t>
  </si>
  <si>
    <t>0643</t>
  </si>
  <si>
    <t>0650</t>
  </si>
  <si>
    <t>2601/2</t>
  </si>
  <si>
    <t>2609</t>
  </si>
  <si>
    <t>2665</t>
  </si>
  <si>
    <t>0301/51</t>
  </si>
  <si>
    <t>0340</t>
  </si>
  <si>
    <t>0348</t>
  </si>
  <si>
    <t>0353</t>
  </si>
  <si>
    <t>0358</t>
  </si>
  <si>
    <t>0366</t>
  </si>
  <si>
    <t>0385</t>
  </si>
  <si>
    <t>1230</t>
  </si>
  <si>
    <t>82xx</t>
  </si>
  <si>
    <t>0901/2</t>
  </si>
  <si>
    <t>0921</t>
  </si>
  <si>
    <t>0925</t>
  </si>
  <si>
    <t>0935</t>
  </si>
  <si>
    <t>0961</t>
  </si>
  <si>
    <t>0971</t>
  </si>
  <si>
    <t>0981</t>
  </si>
  <si>
    <t>10xx</t>
  </si>
  <si>
    <t>0708</t>
  </si>
  <si>
    <t>0711</t>
  </si>
  <si>
    <t>0794-7</t>
  </si>
  <si>
    <t>Code</t>
  </si>
  <si>
    <t>Distribution Basis</t>
  </si>
  <si>
    <t>ACES</t>
  </si>
  <si>
    <t>CBA</t>
  </si>
  <si>
    <t>EDU</t>
  </si>
  <si>
    <t>ENG</t>
  </si>
  <si>
    <t>FAA</t>
  </si>
  <si>
    <t>CMC</t>
  </si>
  <si>
    <t>LAW</t>
  </si>
  <si>
    <t>LAS</t>
  </si>
  <si>
    <t>ALS</t>
  </si>
  <si>
    <t>VMED</t>
  </si>
  <si>
    <t>ARMF</t>
  </si>
  <si>
    <t>AVI</t>
  </si>
  <si>
    <t>LIR</t>
  </si>
  <si>
    <t>BECK</t>
  </si>
  <si>
    <t>ENV C</t>
  </si>
  <si>
    <t>SW</t>
  </si>
  <si>
    <t>CEPS</t>
  </si>
  <si>
    <t>LIS</t>
  </si>
  <si>
    <t>IPS</t>
  </si>
  <si>
    <t>Library</t>
  </si>
  <si>
    <t>NCSA</t>
  </si>
  <si>
    <t>Uni High</t>
  </si>
  <si>
    <t>Fellowships</t>
  </si>
  <si>
    <t>Office of the Chancellor</t>
  </si>
  <si>
    <t>J</t>
  </si>
  <si>
    <t>Total Expenditures</t>
  </si>
  <si>
    <t>F</t>
  </si>
  <si>
    <t>FTE Faculty, Ac Prof, &amp; Staff</t>
  </si>
  <si>
    <t>Office of Development</t>
  </si>
  <si>
    <t>L</t>
  </si>
  <si>
    <t>Gift &amp; Endowment Expenditures</t>
  </si>
  <si>
    <t>Public Affairs</t>
  </si>
  <si>
    <t>Public Service</t>
  </si>
  <si>
    <t>Leasehld, Rehab/ Alterations</t>
  </si>
  <si>
    <t>M</t>
  </si>
  <si>
    <t>NASF</t>
  </si>
  <si>
    <t>Provost &amp; VC Acad Affairs</t>
  </si>
  <si>
    <t>C</t>
  </si>
  <si>
    <t>Freshmen</t>
  </si>
  <si>
    <t>D</t>
  </si>
  <si>
    <t>Undergraduates</t>
  </si>
  <si>
    <t>A</t>
  </si>
  <si>
    <t>Total IUs</t>
  </si>
  <si>
    <t>Academic Human Resources</t>
  </si>
  <si>
    <t>H</t>
  </si>
  <si>
    <t>FTE Faculty &amp; Acad Professional</t>
  </si>
  <si>
    <t>Cmte on Institutional Cooperation</t>
  </si>
  <si>
    <t>O</t>
  </si>
  <si>
    <t>Academic unit expenditures</t>
  </si>
  <si>
    <t>Principal's Scholars Pgm</t>
  </si>
  <si>
    <t>Campus Honors Program</t>
  </si>
  <si>
    <t>Admissions and Records</t>
  </si>
  <si>
    <t>B</t>
  </si>
  <si>
    <t>Total enrollment</t>
  </si>
  <si>
    <t>Instructional Resources</t>
  </si>
  <si>
    <t>Management Information</t>
  </si>
  <si>
    <t>VC Research Office</t>
  </si>
  <si>
    <t>W</t>
  </si>
  <si>
    <t>50% Faculty FTE, 50% gr/prf enrollment</t>
  </si>
  <si>
    <t>T</t>
  </si>
  <si>
    <t>50% All FTE, 50% total enrollment</t>
  </si>
  <si>
    <t>Q</t>
  </si>
  <si>
    <t>G&amp;C Exp  LAS, ACES, V Med, Beckman</t>
  </si>
  <si>
    <t>Committee on Natural Areas</t>
  </si>
  <si>
    <t>Biotechnology Center</t>
  </si>
  <si>
    <t>P</t>
  </si>
  <si>
    <t>Exp of LAS, ACES, V Med, Beckman</t>
  </si>
  <si>
    <t>K</t>
  </si>
  <si>
    <t>Grants &amp; Contracts Expenditures</t>
  </si>
  <si>
    <t>U</t>
  </si>
  <si>
    <t>50% Acad FTE, 50% grad &amp; prf enrol</t>
  </si>
  <si>
    <t xml:space="preserve">   Critical Research Initiatives</t>
  </si>
  <si>
    <t>G</t>
  </si>
  <si>
    <t>FTE Tenure-System Faculty</t>
  </si>
  <si>
    <t>Center for Advanced Study</t>
  </si>
  <si>
    <t>Ancient Technologies</t>
  </si>
  <si>
    <t>E</t>
  </si>
  <si>
    <t>Grad &amp; Professional</t>
  </si>
  <si>
    <t>VC Admin &amp; Human Res&amp; Adm Svcs</t>
  </si>
  <si>
    <t>Environ Health &amp; Safety</t>
  </si>
  <si>
    <t>R</t>
  </si>
  <si>
    <t>50% total Exp, 50% G&amp;C expenditures</t>
  </si>
  <si>
    <t>Printing Services</t>
  </si>
  <si>
    <t>Campus Stores &amp; Mail Svcs</t>
  </si>
  <si>
    <t>Levis Faculty Center</t>
  </si>
  <si>
    <t>Division of Public Safety</t>
  </si>
  <si>
    <t>Faculty &amp; Staff Assist Pgm</t>
  </si>
  <si>
    <t>O&amp;M (Incl utilities,excl IMPE)</t>
  </si>
  <si>
    <t xml:space="preserve">O&amp;M  IMPE </t>
  </si>
  <si>
    <t>N</t>
  </si>
  <si>
    <t>DCR Classroom support</t>
  </si>
  <si>
    <t>VC Student Affairs</t>
  </si>
  <si>
    <t>Dean of Students</t>
  </si>
  <si>
    <t>Minority Student Affairs</t>
  </si>
  <si>
    <t>Health Professions Info Office</t>
  </si>
  <si>
    <t>Student Conflict Resolution</t>
  </si>
  <si>
    <t>Student Financial Aids</t>
  </si>
  <si>
    <t>International Student Affairs</t>
  </si>
  <si>
    <t>McKinley Health Service</t>
  </si>
  <si>
    <t>Campus Rec (IMPE maintenance)</t>
  </si>
  <si>
    <t>Campus Insurance Coverage</t>
  </si>
  <si>
    <t>Dev &amp; Foundation Services</t>
  </si>
  <si>
    <t>Medicare,Worker's Comp,Death Benefits</t>
  </si>
  <si>
    <t>V</t>
  </si>
  <si>
    <t>Personal Services State &amp; ICR Bdg</t>
  </si>
  <si>
    <t>Total, All Service Units</t>
  </si>
  <si>
    <t xml:space="preserve">Management Information  </t>
  </si>
  <si>
    <t>Total</t>
  </si>
  <si>
    <t>Service Center Name</t>
  </si>
  <si>
    <t>Basis for distribution of assessment</t>
  </si>
  <si>
    <t>Space</t>
  </si>
  <si>
    <t>Budget Reform: Basis for Assessment of Administrative Unit Overheads</t>
  </si>
  <si>
    <t>Sources:</t>
  </si>
  <si>
    <t>Campus Profile Data and DMI PN99032</t>
  </si>
  <si>
    <t>Division of Management Information      PN97123</t>
  </si>
  <si>
    <t xml:space="preserve"> Fraction of Campus Total for Assessment Bases</t>
  </si>
  <si>
    <t>S</t>
  </si>
  <si>
    <t>Unit Name</t>
  </si>
  <si>
    <t>Freshman</t>
  </si>
  <si>
    <t>Ugrad</t>
  </si>
  <si>
    <t>Gr/Prf</t>
  </si>
  <si>
    <t>360-380</t>
  </si>
  <si>
    <t>131+154</t>
  </si>
  <si>
    <t>DMI PN99032</t>
  </si>
  <si>
    <t>I</t>
  </si>
  <si>
    <t>RC</t>
  </si>
  <si>
    <t>Continuing Ed</t>
  </si>
  <si>
    <t>SC</t>
  </si>
  <si>
    <t>8260</t>
  </si>
  <si>
    <t>8555</t>
  </si>
  <si>
    <t>8240-5</t>
  </si>
  <si>
    <t>Heat, Ligh, Power</t>
  </si>
  <si>
    <t>St Fin aids</t>
  </si>
  <si>
    <t>0221A</t>
  </si>
  <si>
    <t>0221B</t>
  </si>
  <si>
    <t>0221C</t>
  </si>
  <si>
    <t>CBA minus Exec Dev Ctr</t>
  </si>
  <si>
    <t xml:space="preserve">Grad Coll Coble Hall Ofc      </t>
  </si>
  <si>
    <t xml:space="preserve">Grad Coll Minority Affairs    </t>
  </si>
  <si>
    <t>Graduate College Admin</t>
  </si>
  <si>
    <t>Respons- ibillity Center Subtotal</t>
  </si>
  <si>
    <t>IMPE for DCR</t>
  </si>
  <si>
    <t>Campus profile line:</t>
  </si>
  <si>
    <t>Resp Center (RC) or Svc Center (SC)</t>
  </si>
  <si>
    <t>Unit Code</t>
  </si>
  <si>
    <t>Tenure System Faculty</t>
  </si>
  <si>
    <t>Faculty &amp; Ac prf</t>
  </si>
  <si>
    <t>Civil Service</t>
  </si>
  <si>
    <t>Total Exp Excl Aux, St &amp; Svcs</t>
  </si>
  <si>
    <t>Grants &amp; Contracts</t>
  </si>
  <si>
    <t>Faculty,  Ac prf, &amp; Staff</t>
  </si>
  <si>
    <t>Gift &amp;       Endowment Excl Farms</t>
  </si>
  <si>
    <t>Total Enrollmt</t>
  </si>
  <si>
    <t>Grad &amp; Prof</t>
  </si>
  <si>
    <t>FTE Faculty, Ac prf, &amp; Staff</t>
  </si>
  <si>
    <t>FTE Tenure System Faculty</t>
  </si>
  <si>
    <t>FTE Faculty &amp; Ac prf</t>
  </si>
  <si>
    <t>FTE Civil Service</t>
  </si>
  <si>
    <t>Gift &amp; Endowment Excl Farms</t>
  </si>
  <si>
    <t>Total Exp Acad Units</t>
  </si>
  <si>
    <t>Total Exp LAS,ACES, VM,Beck</t>
  </si>
  <si>
    <t>G&amp;C Exp LAS,ACES, VM,Beck</t>
  </si>
  <si>
    <t>50% Acad FTE 50% total Enrolmnt</t>
  </si>
  <si>
    <t>50% All FTE 50% total Enrolmnt</t>
  </si>
  <si>
    <t>50% Acad FTE 50% gr/prf Enrolmnt</t>
  </si>
  <si>
    <t>Personal Services State &amp; ICR Budget</t>
  </si>
  <si>
    <t>50% Faculty 50% gr/pr enrollment</t>
  </si>
  <si>
    <t>Undergrad</t>
  </si>
  <si>
    <t>After multiplying the inverted matrix above times the direct costs in far right columns, these numbers will be ready to copy (transposed, values) to the results page.</t>
  </si>
  <si>
    <t>Equal Opportunity &amp; Access</t>
  </si>
  <si>
    <t>0620</t>
  </si>
  <si>
    <t>0670</t>
  </si>
  <si>
    <t>Research Park &amp; Incubator</t>
  </si>
  <si>
    <t>0660</t>
  </si>
  <si>
    <t>060C</t>
  </si>
  <si>
    <t>0705A</t>
  </si>
  <si>
    <t>0705B</t>
  </si>
  <si>
    <t>0705C</t>
  </si>
  <si>
    <t>Discovery: General &amp; Unassigned</t>
  </si>
  <si>
    <t>General Education: General &amp; Unassigned</t>
  </si>
  <si>
    <t>Ed Tech Board: General &amp; Unassigned</t>
  </si>
  <si>
    <t>Public Safety Admin</t>
  </si>
  <si>
    <t>Div of Animal Resources</t>
  </si>
  <si>
    <t xml:space="preserve">Protective Svcs </t>
  </si>
  <si>
    <t>Service Center</t>
  </si>
  <si>
    <t>Division of Animal Resources</t>
  </si>
  <si>
    <t>Pass-through accounts for real units -- subtract only the pass-through expenditures so they do not get charged overhead on pass-throughs</t>
  </si>
  <si>
    <t>Total Cost with FY02 Overheads distributed using FY02 usage</t>
  </si>
  <si>
    <t>CITES -- CIO</t>
  </si>
  <si>
    <t>FY02 Original Budget (state &amp; ICR, as of 5/01)</t>
  </si>
  <si>
    <t>Planning, Design, &amp; Construction</t>
  </si>
  <si>
    <t>0240</t>
  </si>
  <si>
    <t>Facility Mgmt &amp; Scheduling</t>
  </si>
  <si>
    <t>Research Board</t>
  </si>
  <si>
    <t>Ofc of Technology Mgmt</t>
  </si>
  <si>
    <t>CITES - Instruction (43%)</t>
  </si>
  <si>
    <t>CITES - Research (22%)</t>
  </si>
  <si>
    <t>CITES - Network (35%)</t>
  </si>
  <si>
    <t>CITES - CIO</t>
  </si>
  <si>
    <t>Facility Mgmt &amp; Sched</t>
  </si>
  <si>
    <t xml:space="preserve"> Research Board</t>
  </si>
  <si>
    <t>0609</t>
  </si>
  <si>
    <t xml:space="preserve">CITES - Instruction </t>
  </si>
  <si>
    <t xml:space="preserve">CITES - Research </t>
  </si>
  <si>
    <t xml:space="preserve">CITES - Network </t>
  </si>
  <si>
    <t>Step 3, last year: Final FY02 assessments, adjusted for this year's organizational changes</t>
  </si>
  <si>
    <t>FY02 final assessmentFY02 proposed budget</t>
  </si>
  <si>
    <t>FY03 assessment based on FY02 usage, FY02 budget</t>
  </si>
  <si>
    <t>FY02 Original Budget (state &amp; ICR, as of 5/2001)</t>
  </si>
  <si>
    <t>Total IUs AY2000-01</t>
  </si>
  <si>
    <t>Enrollments, Fall 2001</t>
  </si>
  <si>
    <t>FTE, Oct 2001 (All funds)</t>
  </si>
  <si>
    <t>Expenditures, FY01 (000)</t>
  </si>
  <si>
    <t>Fa01 NASF</t>
  </si>
  <si>
    <t>Personal Services State &amp; ICR FY02 Budget</t>
  </si>
  <si>
    <t>Biomedical Magnetic Res</t>
  </si>
  <si>
    <t>0640</t>
  </si>
  <si>
    <t xml:space="preserve">Biomedical Magnetic Research </t>
  </si>
  <si>
    <t>Biomedical Magnetic Research</t>
  </si>
  <si>
    <t xml:space="preserve">      </t>
  </si>
  <si>
    <t>50% Total Exp,  50% G&amp;C Expend</t>
  </si>
  <si>
    <t xml:space="preserve">Provost &amp; VC Acad </t>
  </si>
  <si>
    <t>CITES - Instruction (50%)</t>
  </si>
  <si>
    <t>CITES - Research (19%)</t>
  </si>
  <si>
    <t>CITES - Network (31%)</t>
  </si>
  <si>
    <t>Principal's Scholars</t>
  </si>
  <si>
    <t>Student Financial Aid</t>
  </si>
  <si>
    <t>Medicare, Worker's Comp,Death Bnfts</t>
  </si>
  <si>
    <t xml:space="preserve">F01 pass-through expenditures to deduct -- from Mike </t>
  </si>
  <si>
    <t>Total change</t>
  </si>
  <si>
    <t>With ACES Library Excluded</t>
  </si>
  <si>
    <t>Total Changes due to usage</t>
  </si>
  <si>
    <t>Step 1 for FY03: Change in assessment due to usage shifts</t>
  </si>
  <si>
    <t>Step 1 for FY03: FY02 Overheads Distributed based on Current Usage</t>
  </si>
  <si>
    <t>Total Cost with FY02 Overheads distributed using current usage</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</si>
</sst>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0000_)"/>
    <numFmt numFmtId="166" formatCode="0_)"/>
    <numFmt numFmtId="167" formatCode="0.00000"/>
    <numFmt numFmtId="168" formatCode="0.000000"/>
    <numFmt numFmtId="169" formatCode="_(* #,##0_);_(* \(#,##0\);_(* &quot;-&quot;??_);_(@_)"/>
    <numFmt numFmtId="170" formatCode="_(* #,##0.0_);_(* \(#,##0.0\);_(* &quot;-&quot;??_);_(@_)"/>
    <numFmt numFmtId="171" formatCode="0.0"/>
    <numFmt numFmtId="172" formatCode="0000"/>
    <numFmt numFmtId="173" formatCode="_(* #,##0.0_);_(* \(#,##0.0\);_(* &quot;-&quot;?_);_(@_)"/>
    <numFmt numFmtId="174" formatCode="0.000"/>
    <numFmt numFmtId="175" formatCode="0.0000"/>
    <numFmt numFmtId="176" formatCode="#,##0.0"/>
    <numFmt numFmtId="177" formatCode="#,##0.0000"/>
    <numFmt numFmtId="178" formatCode="#,##0.000"/>
    <numFmt numFmtId="179" formatCode="_(* #,##0.000_);_(* \(#,##0.000\);_(* &quot;-&quot;???_);_(@_)"/>
    <numFmt numFmtId="180" formatCode="0.0000_)"/>
    <numFmt numFmtId="181" formatCode="0.00E+00_)"/>
  </numFmts>
  <fonts count="12">
    <font>
      <sz val="10"/>
      <name val="Courier"/>
      <family val="0"/>
    </font>
    <font>
      <sz val="10"/>
      <name val="Arial"/>
      <family val="0"/>
    </font>
    <font>
      <sz val="8"/>
      <name val="Arial"/>
      <family val="2"/>
    </font>
    <font>
      <sz val="9"/>
      <name val="Arial"/>
      <family val="2"/>
    </font>
    <font>
      <b/>
      <sz val="9"/>
      <name val="Arial"/>
      <family val="2"/>
    </font>
    <font>
      <b/>
      <sz val="8"/>
      <name val="Arial"/>
      <family val="2"/>
    </font>
    <font>
      <sz val="8"/>
      <name val="Courier"/>
      <family val="0"/>
    </font>
    <font>
      <sz val="8"/>
      <name val="Tahoma"/>
      <family val="0"/>
    </font>
    <font>
      <b/>
      <sz val="8"/>
      <name val="Tahoma"/>
      <family val="0"/>
    </font>
    <font>
      <u val="single"/>
      <sz val="10"/>
      <color indexed="12"/>
      <name val="Courier"/>
      <family val="0"/>
    </font>
    <font>
      <u val="single"/>
      <sz val="10"/>
      <color indexed="36"/>
      <name val="Courier"/>
      <family val="0"/>
    </font>
    <font>
      <b/>
      <sz val="8"/>
      <name val="Courier"/>
      <family val="2"/>
    </font>
  </fonts>
  <fills count="2">
    <fill>
      <patternFill/>
    </fill>
    <fill>
      <patternFill patternType="gray125"/>
    </fill>
  </fills>
  <borders count="17">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medium"/>
    </border>
    <border>
      <left style="thin"/>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1" fillId="0" borderId="0" applyFont="0" applyFill="0" applyBorder="0" applyAlignment="0" applyProtection="0"/>
  </cellStyleXfs>
  <cellXfs count="208">
    <xf numFmtId="0" fontId="0" fillId="0" borderId="0" xfId="0" applyAlignment="1">
      <alignment/>
    </xf>
    <xf numFmtId="0" fontId="2" fillId="0" borderId="0" xfId="0" applyFont="1" applyAlignment="1" applyProtection="1">
      <alignment horizontal="left"/>
      <protection/>
    </xf>
    <xf numFmtId="0" fontId="2" fillId="0" borderId="0" xfId="0" applyFont="1" applyAlignment="1">
      <alignment/>
    </xf>
    <xf numFmtId="0" fontId="2" fillId="0" borderId="0" xfId="0" applyFont="1" applyAlignment="1" applyProtection="1">
      <alignment/>
      <protection/>
    </xf>
    <xf numFmtId="0" fontId="2" fillId="0" borderId="0" xfId="0" applyFont="1" applyAlignment="1" applyProtection="1">
      <alignment horizontal="center"/>
      <protection/>
    </xf>
    <xf numFmtId="164" fontId="2" fillId="0" borderId="0" xfId="0" applyNumberFormat="1" applyFont="1" applyAlignment="1" applyProtection="1">
      <alignment/>
      <protection/>
    </xf>
    <xf numFmtId="165" fontId="2" fillId="0" borderId="0" xfId="0" applyNumberFormat="1" applyFont="1" applyAlignment="1" applyProtection="1">
      <alignment/>
      <protection/>
    </xf>
    <xf numFmtId="166" fontId="2" fillId="0" borderId="0" xfId="0" applyNumberFormat="1" applyFont="1" applyAlignment="1" applyProtection="1">
      <alignment/>
      <protection/>
    </xf>
    <xf numFmtId="0" fontId="2" fillId="0" borderId="0" xfId="0" applyFont="1" applyAlignment="1" applyProtection="1" quotePrefix="1">
      <alignment/>
      <protection/>
    </xf>
    <xf numFmtId="0" fontId="2" fillId="0" borderId="0" xfId="0" applyFont="1" applyAlignment="1">
      <alignment horizontal="center"/>
    </xf>
    <xf numFmtId="0" fontId="2" fillId="0" borderId="0" xfId="0" applyNumberFormat="1" applyFont="1" applyAlignment="1">
      <alignment/>
    </xf>
    <xf numFmtId="167" fontId="2" fillId="0" borderId="0" xfId="0" applyNumberFormat="1" applyFont="1" applyAlignment="1">
      <alignment/>
    </xf>
    <xf numFmtId="1" fontId="2" fillId="0" borderId="0" xfId="0" applyNumberFormat="1" applyFont="1" applyAlignment="1" applyProtection="1">
      <alignment/>
      <protection/>
    </xf>
    <xf numFmtId="0" fontId="2" fillId="0" borderId="1" xfId="0" applyFont="1" applyBorder="1" applyAlignment="1">
      <alignment/>
    </xf>
    <xf numFmtId="0" fontId="2" fillId="0" borderId="0"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49" fontId="2" fillId="0" borderId="2" xfId="0" applyNumberFormat="1" applyFont="1" applyBorder="1" applyAlignment="1" applyProtection="1">
      <alignment horizontal="centerContinuous"/>
      <protection/>
    </xf>
    <xf numFmtId="49" fontId="2" fillId="0" borderId="0" xfId="0" applyNumberFormat="1" applyFont="1" applyAlignment="1">
      <alignment/>
    </xf>
    <xf numFmtId="0" fontId="3" fillId="0" borderId="0" xfId="0" applyFont="1" applyAlignment="1">
      <alignment/>
    </xf>
    <xf numFmtId="0" fontId="3" fillId="0" borderId="5" xfId="0" applyFont="1" applyBorder="1" applyAlignment="1">
      <alignment horizontal="centerContinuous" vertical="justify"/>
    </xf>
    <xf numFmtId="0" fontId="3" fillId="0" borderId="4" xfId="0" applyFont="1" applyBorder="1" applyAlignment="1">
      <alignment/>
    </xf>
    <xf numFmtId="0" fontId="3" fillId="0" borderId="6" xfId="0" applyFont="1" applyBorder="1" applyAlignment="1">
      <alignment/>
    </xf>
    <xf numFmtId="0" fontId="3" fillId="0" borderId="2" xfId="0" applyFont="1" applyBorder="1" applyAlignment="1">
      <alignment/>
    </xf>
    <xf numFmtId="0" fontId="3" fillId="0" borderId="0" xfId="0" applyFont="1" applyBorder="1" applyAlignment="1">
      <alignment/>
    </xf>
    <xf numFmtId="4" fontId="3" fillId="0" borderId="0" xfId="0" applyNumberFormat="1" applyFont="1" applyAlignment="1">
      <alignment/>
    </xf>
    <xf numFmtId="0" fontId="3" fillId="0" borderId="0" xfId="0" applyFont="1" applyFill="1" applyAlignment="1">
      <alignment/>
    </xf>
    <xf numFmtId="14" fontId="3" fillId="0" borderId="0" xfId="0" applyNumberFormat="1" applyFont="1" applyAlignment="1">
      <alignment/>
    </xf>
    <xf numFmtId="0" fontId="3" fillId="0" borderId="0" xfId="0" applyFont="1" applyAlignment="1" applyProtection="1">
      <alignment vertical="top"/>
      <protection/>
    </xf>
    <xf numFmtId="0" fontId="3" fillId="0" borderId="0" xfId="0" applyFont="1" applyAlignment="1">
      <alignment vertical="justify"/>
    </xf>
    <xf numFmtId="0" fontId="3" fillId="0" borderId="0" xfId="0" applyFont="1" applyAlignment="1" applyProtection="1">
      <alignment vertical="justify"/>
      <protection/>
    </xf>
    <xf numFmtId="0" fontId="3" fillId="0" borderId="0" xfId="0" applyFont="1" applyAlignment="1" applyProtection="1">
      <alignment horizontal="center"/>
      <protection/>
    </xf>
    <xf numFmtId="0" fontId="3" fillId="0" borderId="0" xfId="0" applyFont="1" applyAlignment="1">
      <alignment horizontal="center"/>
    </xf>
    <xf numFmtId="0" fontId="2" fillId="0" borderId="0" xfId="0" applyFont="1" applyBorder="1" applyAlignment="1" applyProtection="1">
      <alignment/>
      <protection/>
    </xf>
    <xf numFmtId="0" fontId="2" fillId="0" borderId="4" xfId="0" applyFont="1" applyBorder="1" applyAlignment="1" applyProtection="1">
      <alignment/>
      <protection/>
    </xf>
    <xf numFmtId="0" fontId="2" fillId="0" borderId="0" xfId="0" applyFont="1" applyBorder="1" applyAlignment="1" applyProtection="1">
      <alignment horizontal="centerContinuous"/>
      <protection/>
    </xf>
    <xf numFmtId="0" fontId="2" fillId="0" borderId="0" xfId="0" applyFont="1" applyBorder="1" applyAlignment="1" applyProtection="1">
      <alignment horizontal="left"/>
      <protection/>
    </xf>
    <xf numFmtId="0" fontId="2" fillId="0" borderId="7" xfId="0" applyFont="1" applyBorder="1" applyAlignment="1" applyProtection="1">
      <alignment horizontal="left"/>
      <protection/>
    </xf>
    <xf numFmtId="0" fontId="3" fillId="0" borderId="7" xfId="0" applyFont="1" applyBorder="1" applyAlignment="1">
      <alignment/>
    </xf>
    <xf numFmtId="0" fontId="5" fillId="0" borderId="0" xfId="0" applyFont="1" applyAlignment="1">
      <alignment/>
    </xf>
    <xf numFmtId="0" fontId="2" fillId="0" borderId="0" xfId="0" applyFont="1" applyAlignment="1" quotePrefix="1">
      <alignment horizontal="center"/>
    </xf>
    <xf numFmtId="0" fontId="3" fillId="0" borderId="3" xfId="0" applyFont="1" applyBorder="1" applyAlignment="1">
      <alignment/>
    </xf>
    <xf numFmtId="0" fontId="3" fillId="0" borderId="1" xfId="0" applyFont="1" applyBorder="1" applyAlignment="1">
      <alignment/>
    </xf>
    <xf numFmtId="0" fontId="6" fillId="0" borderId="0" xfId="0" applyFont="1" applyAlignment="1">
      <alignment/>
    </xf>
    <xf numFmtId="0" fontId="2" fillId="0" borderId="0" xfId="0" applyFont="1" applyBorder="1" applyAlignment="1">
      <alignment horizontal="center"/>
    </xf>
    <xf numFmtId="3" fontId="2" fillId="0" borderId="0" xfId="0" applyNumberFormat="1" applyFont="1" applyBorder="1" applyAlignment="1">
      <alignment/>
    </xf>
    <xf numFmtId="3" fontId="2" fillId="0" borderId="0" xfId="0" applyNumberFormat="1" applyFont="1" applyFill="1" applyBorder="1" applyAlignment="1">
      <alignment/>
    </xf>
    <xf numFmtId="0" fontId="2" fillId="0" borderId="8" xfId="0" applyFont="1" applyBorder="1" applyAlignment="1">
      <alignment horizontal="left"/>
    </xf>
    <xf numFmtId="0" fontId="6" fillId="0" borderId="0" xfId="0" applyFont="1" applyAlignment="1">
      <alignment horizontal="left"/>
    </xf>
    <xf numFmtId="0" fontId="2" fillId="0" borderId="7" xfId="0" applyFont="1" applyFill="1" applyBorder="1" applyAlignment="1">
      <alignment horizontal="left"/>
    </xf>
    <xf numFmtId="0" fontId="2" fillId="0" borderId="0" xfId="0" applyFont="1" applyFill="1" applyBorder="1" applyAlignment="1">
      <alignment horizontal="left"/>
    </xf>
    <xf numFmtId="0" fontId="2" fillId="0" borderId="6" xfId="0" applyFont="1" applyBorder="1" applyAlignment="1">
      <alignment/>
    </xf>
    <xf numFmtId="0" fontId="2" fillId="0" borderId="0" xfId="0" applyFont="1" applyBorder="1" applyAlignment="1">
      <alignment horizontal="left"/>
    </xf>
    <xf numFmtId="0" fontId="2" fillId="0" borderId="9"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xf>
    <xf numFmtId="0" fontId="5" fillId="0" borderId="3" xfId="0" applyFont="1" applyBorder="1" applyAlignment="1">
      <alignment/>
    </xf>
    <xf numFmtId="3" fontId="2" fillId="0" borderId="4" xfId="0" applyNumberFormat="1" applyFont="1" applyBorder="1" applyAlignment="1">
      <alignment/>
    </xf>
    <xf numFmtId="14" fontId="6" fillId="0" borderId="0" xfId="0" applyNumberFormat="1" applyFont="1" applyAlignment="1">
      <alignment horizontal="left"/>
    </xf>
    <xf numFmtId="0" fontId="4" fillId="0" borderId="3" xfId="0" applyFont="1" applyBorder="1" applyAlignment="1">
      <alignment/>
    </xf>
    <xf numFmtId="0" fontId="2" fillId="0" borderId="0" xfId="0" applyFont="1" applyFill="1" applyBorder="1" applyAlignment="1">
      <alignment/>
    </xf>
    <xf numFmtId="0" fontId="4" fillId="0" borderId="0" xfId="0" applyFont="1" applyAlignment="1" applyProtection="1">
      <alignment vertical="top"/>
      <protection/>
    </xf>
    <xf numFmtId="0" fontId="3" fillId="0" borderId="0" xfId="0" applyFont="1" applyAlignment="1">
      <alignment horizontal="left"/>
    </xf>
    <xf numFmtId="3" fontId="2" fillId="0" borderId="0" xfId="0" applyNumberFormat="1" applyFont="1" applyAlignment="1">
      <alignment/>
    </xf>
    <xf numFmtId="4" fontId="2" fillId="0" borderId="0" xfId="0" applyNumberFormat="1" applyFont="1" applyAlignment="1">
      <alignment/>
    </xf>
    <xf numFmtId="0" fontId="2" fillId="0" borderId="3" xfId="0" applyFont="1" applyBorder="1" applyAlignment="1" applyProtection="1">
      <alignment horizontal="left"/>
      <protection/>
    </xf>
    <xf numFmtId="0" fontId="2" fillId="0" borderId="4" xfId="0" applyFont="1" applyBorder="1" applyAlignment="1" applyProtection="1">
      <alignment horizontal="left"/>
      <protection/>
    </xf>
    <xf numFmtId="0" fontId="2" fillId="0" borderId="6" xfId="0" applyFont="1" applyBorder="1" applyAlignment="1" applyProtection="1">
      <alignment horizontal="left"/>
      <protection/>
    </xf>
    <xf numFmtId="0" fontId="2" fillId="0" borderId="4" xfId="0" applyFont="1" applyBorder="1" applyAlignment="1" applyProtection="1" quotePrefix="1">
      <alignment horizontal="left"/>
      <protection/>
    </xf>
    <xf numFmtId="4" fontId="2" fillId="0" borderId="0" xfId="0" applyNumberFormat="1" applyFont="1" applyAlignment="1" applyProtection="1">
      <alignment/>
      <protection/>
    </xf>
    <xf numFmtId="169" fontId="2" fillId="0" borderId="3" xfId="15" applyNumberFormat="1" applyFont="1" applyBorder="1" applyAlignment="1">
      <alignment/>
    </xf>
    <xf numFmtId="169" fontId="2" fillId="0" borderId="4" xfId="15" applyNumberFormat="1" applyFont="1" applyBorder="1" applyAlignment="1">
      <alignment/>
    </xf>
    <xf numFmtId="3" fontId="2" fillId="0" borderId="4" xfId="15" applyNumberFormat="1" applyFont="1" applyBorder="1" applyAlignment="1">
      <alignment/>
    </xf>
    <xf numFmtId="169" fontId="2" fillId="0" borderId="6" xfId="15" applyNumberFormat="1" applyFont="1" applyBorder="1" applyAlignment="1">
      <alignment/>
    </xf>
    <xf numFmtId="0" fontId="2" fillId="0" borderId="10" xfId="0" applyFont="1" applyBorder="1" applyAlignment="1" applyProtection="1">
      <alignment horizontal="center" wrapText="1"/>
      <protection/>
    </xf>
    <xf numFmtId="0" fontId="2" fillId="0" borderId="11" xfId="0" applyFont="1" applyBorder="1" applyAlignment="1" applyProtection="1">
      <alignment horizontal="center" wrapText="1"/>
      <protection/>
    </xf>
    <xf numFmtId="0" fontId="2" fillId="0" borderId="0" xfId="0" applyFont="1" applyBorder="1" applyAlignment="1" quotePrefix="1">
      <alignment horizontal="center"/>
    </xf>
    <xf numFmtId="165" fontId="2" fillId="0" borderId="0" xfId="0" applyNumberFormat="1" applyFont="1" applyBorder="1" applyAlignment="1" applyProtection="1">
      <alignment/>
      <protection/>
    </xf>
    <xf numFmtId="0" fontId="3" fillId="0" borderId="5" xfId="0" applyFont="1" applyBorder="1" applyAlignment="1">
      <alignment horizontal="center" wrapText="1"/>
    </xf>
    <xf numFmtId="0" fontId="3" fillId="0" borderId="0" xfId="0" applyFont="1" applyBorder="1" applyAlignment="1">
      <alignment horizontal="left" vertical="justify"/>
    </xf>
    <xf numFmtId="0" fontId="3" fillId="0" borderId="2" xfId="0" applyFont="1" applyBorder="1" applyAlignment="1">
      <alignment horizontal="left"/>
    </xf>
    <xf numFmtId="169" fontId="2" fillId="0" borderId="0" xfId="15" applyNumberFormat="1" applyFont="1" applyBorder="1" applyAlignment="1">
      <alignment/>
    </xf>
    <xf numFmtId="2" fontId="2" fillId="0" borderId="0" xfId="0" applyNumberFormat="1" applyFont="1" applyBorder="1" applyAlignment="1">
      <alignment/>
    </xf>
    <xf numFmtId="0" fontId="2" fillId="0" borderId="12" xfId="0" applyFont="1" applyBorder="1" applyAlignment="1" applyProtection="1">
      <alignment horizontal="left"/>
      <protection/>
    </xf>
    <xf numFmtId="2" fontId="2" fillId="0" borderId="2" xfId="0" applyNumberFormat="1" applyFont="1" applyBorder="1" applyAlignment="1">
      <alignment/>
    </xf>
    <xf numFmtId="0" fontId="5" fillId="0" borderId="13" xfId="0" applyFont="1" applyBorder="1" applyAlignment="1">
      <alignment/>
    </xf>
    <xf numFmtId="172" fontId="0" fillId="0" borderId="0" xfId="0" applyNumberFormat="1" applyAlignment="1">
      <alignment/>
    </xf>
    <xf numFmtId="170" fontId="0" fillId="0" borderId="0" xfId="15" applyNumberFormat="1" applyAlignment="1">
      <alignment/>
    </xf>
    <xf numFmtId="172" fontId="2" fillId="0" borderId="0" xfId="0" applyNumberFormat="1" applyFont="1" applyAlignment="1">
      <alignment/>
    </xf>
    <xf numFmtId="170" fontId="2" fillId="0" borderId="0" xfId="15" applyNumberFormat="1" applyFont="1" applyAlignment="1">
      <alignment horizontal="center"/>
    </xf>
    <xf numFmtId="170" fontId="2" fillId="0" borderId="0" xfId="15" applyNumberFormat="1" applyFont="1" applyAlignment="1">
      <alignment/>
    </xf>
    <xf numFmtId="172" fontId="2" fillId="0" borderId="0" xfId="0" applyNumberFormat="1" applyFont="1" applyAlignment="1" quotePrefix="1">
      <alignment horizontal="right"/>
    </xf>
    <xf numFmtId="0" fontId="2" fillId="0" borderId="0" xfId="0" applyFont="1" applyBorder="1" applyAlignment="1">
      <alignment horizontal="center" wrapText="1"/>
    </xf>
    <xf numFmtId="0" fontId="4" fillId="0" borderId="13" xfId="0" applyFont="1" applyBorder="1" applyAlignment="1">
      <alignment/>
    </xf>
    <xf numFmtId="0" fontId="4" fillId="0" borderId="14" xfId="0" applyFont="1" applyBorder="1" applyAlignment="1">
      <alignment/>
    </xf>
    <xf numFmtId="0" fontId="4" fillId="0" borderId="0" xfId="0" applyFont="1" applyBorder="1" applyAlignment="1">
      <alignment horizontal="left"/>
    </xf>
    <xf numFmtId="0" fontId="5" fillId="0" borderId="0" xfId="0" applyFont="1" applyFill="1" applyBorder="1" applyAlignment="1">
      <alignment horizontal="left"/>
    </xf>
    <xf numFmtId="0" fontId="5" fillId="0" borderId="7" xfId="0" applyFont="1" applyFill="1" applyBorder="1" applyAlignment="1">
      <alignment horizontal="left"/>
    </xf>
    <xf numFmtId="0" fontId="2" fillId="0" borderId="4" xfId="0" applyFont="1" applyBorder="1" applyAlignment="1" quotePrefix="1">
      <alignment/>
    </xf>
    <xf numFmtId="0" fontId="3" fillId="0" borderId="4" xfId="0" applyFont="1" applyBorder="1" applyAlignment="1" applyProtection="1">
      <alignment horizontal="left"/>
      <protection/>
    </xf>
    <xf numFmtId="0" fontId="3" fillId="0" borderId="0" xfId="0" applyFont="1" applyAlignment="1">
      <alignment/>
    </xf>
    <xf numFmtId="0" fontId="4" fillId="0" borderId="4" xfId="0" applyFont="1" applyFill="1" applyBorder="1" applyAlignment="1">
      <alignment horizontal="center" wrapText="1"/>
    </xf>
    <xf numFmtId="0" fontId="3" fillId="0" borderId="1" xfId="0" applyFont="1" applyBorder="1" applyAlignment="1">
      <alignment horizontal="center" wrapText="1"/>
    </xf>
    <xf numFmtId="0" fontId="2" fillId="0" borderId="0" xfId="0" applyFont="1" applyBorder="1" applyAlignment="1" applyProtection="1">
      <alignment horizontal="center" wrapText="1"/>
      <protection/>
    </xf>
    <xf numFmtId="0" fontId="2" fillId="0" borderId="0" xfId="0" applyFont="1" applyBorder="1" applyAlignment="1" applyProtection="1" quotePrefix="1">
      <alignment horizontal="left"/>
      <protection/>
    </xf>
    <xf numFmtId="0" fontId="2" fillId="0" borderId="0" xfId="0" applyFont="1" applyBorder="1" applyAlignment="1" quotePrefix="1">
      <alignment/>
    </xf>
    <xf numFmtId="0" fontId="2" fillId="0" borderId="0" xfId="0" applyFont="1" applyBorder="1" applyAlignment="1" applyProtection="1" quotePrefix="1">
      <alignment/>
      <protection/>
    </xf>
    <xf numFmtId="0" fontId="3" fillId="0" borderId="12" xfId="0" applyFont="1" applyBorder="1" applyAlignment="1">
      <alignment/>
    </xf>
    <xf numFmtId="0" fontId="3" fillId="0" borderId="7" xfId="0" applyFont="1" applyBorder="1" applyAlignment="1">
      <alignment horizontal="center" wrapText="1"/>
    </xf>
    <xf numFmtId="0" fontId="3" fillId="0" borderId="0" xfId="0" applyFont="1" applyBorder="1" applyAlignment="1">
      <alignment horizontal="center" wrapText="1"/>
    </xf>
    <xf numFmtId="44" fontId="3" fillId="0" borderId="0" xfId="17" applyFont="1" applyBorder="1" applyAlignment="1">
      <alignment horizontal="center" wrapText="1"/>
    </xf>
    <xf numFmtId="44" fontId="3" fillId="0" borderId="10" xfId="17" applyFont="1" applyBorder="1" applyAlignment="1">
      <alignment horizontal="center" wrapText="1"/>
    </xf>
    <xf numFmtId="1" fontId="2" fillId="0" borderId="0" xfId="0" applyNumberFormat="1" applyFont="1" applyBorder="1" applyAlignment="1">
      <alignment/>
    </xf>
    <xf numFmtId="0" fontId="2" fillId="0" borderId="13" xfId="0" applyFont="1" applyBorder="1" applyAlignment="1" applyProtection="1">
      <alignment horizontal="center" wrapText="1"/>
      <protection/>
    </xf>
    <xf numFmtId="0" fontId="2" fillId="0" borderId="13" xfId="0" applyFont="1" applyBorder="1" applyAlignment="1">
      <alignment horizontal="center" wrapText="1"/>
    </xf>
    <xf numFmtId="0" fontId="2" fillId="0" borderId="13" xfId="0" applyFont="1" applyBorder="1" applyAlignment="1" applyProtection="1" quotePrefix="1">
      <alignment horizontal="center" wrapText="1"/>
      <protection/>
    </xf>
    <xf numFmtId="0" fontId="2" fillId="0" borderId="13" xfId="0" applyFont="1" applyBorder="1" applyAlignment="1" quotePrefix="1">
      <alignment horizontal="center" wrapText="1"/>
    </xf>
    <xf numFmtId="0" fontId="2" fillId="0" borderId="0" xfId="0" applyFont="1" applyAlignment="1">
      <alignment/>
    </xf>
    <xf numFmtId="3" fontId="3" fillId="0" borderId="4" xfId="0" applyNumberFormat="1" applyFont="1" applyBorder="1" applyAlignment="1">
      <alignment/>
    </xf>
    <xf numFmtId="3" fontId="2" fillId="0" borderId="3" xfId="15" applyNumberFormat="1" applyFont="1" applyBorder="1" applyAlignment="1">
      <alignment/>
    </xf>
    <xf numFmtId="3" fontId="2" fillId="0" borderId="6" xfId="15" applyNumberFormat="1" applyFont="1" applyBorder="1" applyAlignment="1">
      <alignment/>
    </xf>
    <xf numFmtId="1" fontId="2" fillId="0" borderId="0" xfId="0" applyNumberFormat="1" applyFont="1" applyBorder="1" applyAlignment="1" applyProtection="1">
      <alignment/>
      <protection/>
    </xf>
    <xf numFmtId="0" fontId="2" fillId="0" borderId="15" xfId="0" applyFont="1" applyBorder="1" applyAlignment="1">
      <alignment/>
    </xf>
    <xf numFmtId="0" fontId="6" fillId="0" borderId="0" xfId="0" applyFont="1" applyBorder="1" applyAlignment="1">
      <alignment/>
    </xf>
    <xf numFmtId="0" fontId="2" fillId="0" borderId="0" xfId="0" applyFont="1" applyBorder="1" applyAlignment="1" applyProtection="1" quotePrefix="1">
      <alignment horizontal="center" wrapText="1"/>
      <protection/>
    </xf>
    <xf numFmtId="0" fontId="2" fillId="0" borderId="0" xfId="0" applyFont="1" applyBorder="1" applyAlignment="1" quotePrefix="1">
      <alignment horizontal="center" wrapText="1"/>
    </xf>
    <xf numFmtId="0" fontId="3" fillId="0" borderId="0" xfId="0" applyFont="1" applyBorder="1" applyAlignment="1">
      <alignment/>
    </xf>
    <xf numFmtId="0" fontId="3" fillId="0" borderId="8" xfId="0" applyFont="1" applyBorder="1" applyAlignment="1">
      <alignment/>
    </xf>
    <xf numFmtId="3" fontId="2" fillId="0" borderId="10" xfId="0" applyNumberFormat="1" applyFont="1" applyBorder="1" applyAlignment="1">
      <alignment/>
    </xf>
    <xf numFmtId="0" fontId="2" fillId="0" borderId="3" xfId="0" applyFont="1" applyBorder="1" applyAlignment="1" applyProtection="1" quotePrefix="1">
      <alignment horizontal="left"/>
      <protection/>
    </xf>
    <xf numFmtId="0" fontId="2" fillId="0" borderId="6" xfId="0" applyFont="1" applyBorder="1" applyAlignment="1" applyProtection="1" quotePrefix="1">
      <alignment/>
      <protection/>
    </xf>
    <xf numFmtId="0" fontId="3" fillId="0" borderId="14" xfId="0" applyFont="1" applyBorder="1" applyAlignment="1">
      <alignment horizontal="center" wrapText="1"/>
    </xf>
    <xf numFmtId="0" fontId="2" fillId="0" borderId="12" xfId="0" applyFont="1" applyBorder="1" applyAlignment="1">
      <alignment horizontal="left"/>
    </xf>
    <xf numFmtId="0" fontId="2" fillId="0" borderId="11" xfId="0" applyFont="1" applyBorder="1" applyAlignment="1">
      <alignment horizontal="left"/>
    </xf>
    <xf numFmtId="0" fontId="3" fillId="0" borderId="16" xfId="0" applyFont="1" applyBorder="1" applyAlignment="1">
      <alignment horizontal="center" wrapText="1"/>
    </xf>
    <xf numFmtId="169" fontId="2" fillId="0" borderId="0" xfId="15" applyNumberFormat="1" applyFont="1" applyAlignment="1">
      <alignment/>
    </xf>
    <xf numFmtId="169" fontId="2" fillId="0" borderId="1" xfId="15" applyNumberFormat="1" applyFont="1" applyBorder="1" applyAlignment="1">
      <alignment/>
    </xf>
    <xf numFmtId="169" fontId="2" fillId="0" borderId="1" xfId="15" applyNumberFormat="1" applyFont="1" applyFill="1" applyBorder="1" applyAlignment="1">
      <alignment/>
    </xf>
    <xf numFmtId="169" fontId="3" fillId="0" borderId="0" xfId="15" applyNumberFormat="1" applyFont="1" applyAlignment="1">
      <alignment/>
    </xf>
    <xf numFmtId="169" fontId="2" fillId="0" borderId="0" xfId="15" applyNumberFormat="1" applyFont="1" applyFill="1" applyBorder="1" applyAlignment="1">
      <alignment/>
    </xf>
    <xf numFmtId="169" fontId="2" fillId="0" borderId="2" xfId="15" applyNumberFormat="1" applyFont="1" applyBorder="1" applyAlignment="1">
      <alignment/>
    </xf>
    <xf numFmtId="169" fontId="2" fillId="0" borderId="2" xfId="15" applyNumberFormat="1" applyFont="1" applyFill="1" applyBorder="1" applyAlignment="1">
      <alignment/>
    </xf>
    <xf numFmtId="169" fontId="2" fillId="0" borderId="9" xfId="15" applyNumberFormat="1" applyFont="1" applyBorder="1" applyAlignment="1">
      <alignment/>
    </xf>
    <xf numFmtId="169" fontId="2" fillId="0" borderId="10" xfId="15" applyNumberFormat="1" applyFont="1" applyBorder="1" applyAlignment="1">
      <alignment/>
    </xf>
    <xf numFmtId="169" fontId="2" fillId="0" borderId="11" xfId="15" applyNumberFormat="1" applyFont="1" applyBorder="1" applyAlignment="1">
      <alignment/>
    </xf>
    <xf numFmtId="169" fontId="2" fillId="0" borderId="0" xfId="15" applyNumberFormat="1" applyFont="1" applyAlignment="1" applyProtection="1">
      <alignment vertical="justify"/>
      <protection/>
    </xf>
    <xf numFmtId="0" fontId="2" fillId="0" borderId="4" xfId="0" applyFont="1" applyBorder="1" applyAlignment="1">
      <alignment wrapText="1"/>
    </xf>
    <xf numFmtId="1" fontId="2" fillId="0" borderId="0" xfId="0" applyNumberFormat="1" applyFont="1" applyAlignment="1">
      <alignment/>
    </xf>
    <xf numFmtId="1" fontId="2" fillId="0" borderId="0" xfId="15" applyNumberFormat="1" applyFont="1" applyBorder="1" applyAlignment="1">
      <alignment/>
    </xf>
    <xf numFmtId="0" fontId="5" fillId="0" borderId="7" xfId="0" applyFont="1" applyBorder="1" applyAlignment="1">
      <alignment horizontal="left"/>
    </xf>
    <xf numFmtId="0" fontId="3" fillId="0" borderId="8" xfId="0" applyFont="1" applyBorder="1" applyAlignment="1">
      <alignment horizontal="center" wrapText="1"/>
    </xf>
    <xf numFmtId="0" fontId="3" fillId="0" borderId="9" xfId="0" applyFont="1" applyBorder="1" applyAlignment="1">
      <alignment horizontal="center" wrapText="1"/>
    </xf>
    <xf numFmtId="0" fontId="5" fillId="0" borderId="13" xfId="0" applyFont="1" applyBorder="1" applyAlignment="1">
      <alignment horizontal="center"/>
    </xf>
    <xf numFmtId="0" fontId="5" fillId="0" borderId="13" xfId="0" applyFont="1" applyBorder="1" applyAlignment="1" quotePrefix="1">
      <alignment horizontal="center"/>
    </xf>
    <xf numFmtId="0" fontId="2" fillId="0" borderId="13" xfId="0" applyFont="1" applyBorder="1" applyAlignment="1">
      <alignment horizontal="centerContinuous" wrapText="1"/>
    </xf>
    <xf numFmtId="169" fontId="2" fillId="0" borderId="9" xfId="15" applyNumberFormat="1" applyFont="1" applyFill="1" applyBorder="1" applyAlignment="1">
      <alignment/>
    </xf>
    <xf numFmtId="169" fontId="2" fillId="0" borderId="10" xfId="15" applyNumberFormat="1" applyFont="1" applyFill="1" applyBorder="1" applyAlignment="1">
      <alignment/>
    </xf>
    <xf numFmtId="169" fontId="2" fillId="0" borderId="11" xfId="15" applyNumberFormat="1" applyFont="1" applyFill="1" applyBorder="1" applyAlignment="1">
      <alignment/>
    </xf>
    <xf numFmtId="1" fontId="2" fillId="0" borderId="1" xfId="0" applyNumberFormat="1" applyFont="1" applyBorder="1" applyAlignment="1" applyProtection="1">
      <alignment/>
      <protection/>
    </xf>
    <xf numFmtId="1" fontId="2" fillId="0" borderId="9" xfId="0" applyNumberFormat="1" applyFont="1" applyBorder="1" applyAlignment="1" applyProtection="1">
      <alignment/>
      <protection/>
    </xf>
    <xf numFmtId="1" fontId="2" fillId="0" borderId="10" xfId="0" applyNumberFormat="1" applyFont="1" applyBorder="1" applyAlignment="1" applyProtection="1">
      <alignment/>
      <protection/>
    </xf>
    <xf numFmtId="1" fontId="2" fillId="0" borderId="2" xfId="0" applyNumberFormat="1" applyFont="1" applyBorder="1" applyAlignment="1" applyProtection="1">
      <alignment/>
      <protection/>
    </xf>
    <xf numFmtId="1" fontId="2" fillId="0" borderId="11" xfId="0" applyNumberFormat="1" applyFont="1" applyBorder="1" applyAlignment="1" applyProtection="1">
      <alignment/>
      <protection/>
    </xf>
    <xf numFmtId="0" fontId="3" fillId="0" borderId="16" xfId="0" applyFont="1" applyBorder="1" applyAlignment="1">
      <alignment/>
    </xf>
    <xf numFmtId="3" fontId="5" fillId="0" borderId="13" xfId="0" applyNumberFormat="1" applyFont="1" applyBorder="1" applyAlignment="1">
      <alignment horizontal="right"/>
    </xf>
    <xf numFmtId="3" fontId="4" fillId="0" borderId="5" xfId="0" applyNumberFormat="1" applyFont="1" applyBorder="1" applyAlignment="1">
      <alignment horizontal="right"/>
    </xf>
    <xf numFmtId="3" fontId="4" fillId="0" borderId="13" xfId="0" applyNumberFormat="1" applyFont="1" applyBorder="1" applyAlignment="1">
      <alignment horizontal="right"/>
    </xf>
    <xf numFmtId="169" fontId="2" fillId="0" borderId="4" xfId="0" applyNumberFormat="1" applyFont="1" applyBorder="1" applyAlignment="1">
      <alignment/>
    </xf>
    <xf numFmtId="0" fontId="2" fillId="0" borderId="10" xfId="0" applyFont="1" applyFill="1" applyBorder="1" applyAlignment="1">
      <alignment/>
    </xf>
    <xf numFmtId="3" fontId="2" fillId="0" borderId="13" xfId="0" applyNumberFormat="1" applyFont="1" applyBorder="1" applyAlignment="1">
      <alignment/>
    </xf>
    <xf numFmtId="169" fontId="1" fillId="0" borderId="0" xfId="15" applyNumberFormat="1" applyFont="1" applyAlignment="1">
      <alignment/>
    </xf>
    <xf numFmtId="169" fontId="2" fillId="0" borderId="7" xfId="15" applyNumberFormat="1" applyFont="1" applyBorder="1" applyAlignment="1">
      <alignment/>
    </xf>
    <xf numFmtId="2" fontId="2" fillId="0" borderId="0" xfId="0" applyNumberFormat="1" applyFont="1" applyAlignment="1">
      <alignment/>
    </xf>
    <xf numFmtId="0" fontId="2" fillId="0" borderId="10" xfId="0" applyFont="1" applyBorder="1" applyAlignment="1" applyProtection="1">
      <alignment horizontal="left"/>
      <protection/>
    </xf>
    <xf numFmtId="0" fontId="2" fillId="0" borderId="7" xfId="0" applyFont="1" applyBorder="1" applyAlignment="1">
      <alignment/>
    </xf>
    <xf numFmtId="0" fontId="2" fillId="0" borderId="10" xfId="0" applyFont="1" applyBorder="1" applyAlignment="1">
      <alignment/>
    </xf>
    <xf numFmtId="0" fontId="2" fillId="0" borderId="10" xfId="0" applyFont="1" applyBorder="1" applyAlignment="1" applyProtection="1">
      <alignment/>
      <protection/>
    </xf>
    <xf numFmtId="3" fontId="6" fillId="0" borderId="0" xfId="0" applyNumberFormat="1" applyFont="1" applyAlignment="1">
      <alignment/>
    </xf>
    <xf numFmtId="169" fontId="2" fillId="0" borderId="13" xfId="15" applyNumberFormat="1" applyFont="1" applyBorder="1" applyAlignment="1">
      <alignment/>
    </xf>
    <xf numFmtId="3" fontId="2" fillId="0" borderId="13" xfId="0" applyNumberFormat="1" applyFont="1" applyFill="1" applyBorder="1" applyAlignment="1">
      <alignment/>
    </xf>
    <xf numFmtId="3" fontId="2" fillId="0" borderId="13" xfId="0" applyNumberFormat="1" applyFont="1" applyBorder="1" applyAlignment="1">
      <alignment horizontal="right"/>
    </xf>
    <xf numFmtId="0" fontId="3" fillId="0" borderId="8" xfId="0" applyFont="1" applyBorder="1" applyAlignment="1">
      <alignment horizontal="center" wrapText="1"/>
    </xf>
    <xf numFmtId="0" fontId="3" fillId="0" borderId="7" xfId="0" applyFont="1" applyBorder="1" applyAlignment="1">
      <alignment horizontal="center" wrapText="1"/>
    </xf>
    <xf numFmtId="0" fontId="3" fillId="0" borderId="1" xfId="0" applyFont="1" applyBorder="1" applyAlignment="1">
      <alignment horizontal="center" wrapText="1"/>
    </xf>
    <xf numFmtId="0" fontId="3" fillId="0" borderId="0" xfId="0" applyFont="1" applyBorder="1" applyAlignment="1">
      <alignment horizontal="center" wrapText="1"/>
    </xf>
    <xf numFmtId="0" fontId="4" fillId="0" borderId="3" xfId="0" applyFont="1" applyFill="1" applyBorder="1" applyAlignment="1">
      <alignment horizontal="center" wrapText="1"/>
    </xf>
    <xf numFmtId="0" fontId="4" fillId="0" borderId="6" xfId="0" applyFont="1" applyFill="1" applyBorder="1" applyAlignment="1">
      <alignment horizontal="center"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6" xfId="0" applyFont="1" applyBorder="1" applyAlignment="1">
      <alignment horizontal="center"/>
    </xf>
    <xf numFmtId="0" fontId="2" fillId="0" borderId="9" xfId="0" applyFont="1" applyBorder="1" applyAlignment="1">
      <alignment horizontal="center" wrapText="1"/>
    </xf>
    <xf numFmtId="0" fontId="2" fillId="0" borderId="10" xfId="0" applyFont="1" applyBorder="1" applyAlignment="1">
      <alignment horizontal="center" wrapText="1"/>
    </xf>
    <xf numFmtId="0" fontId="3" fillId="0" borderId="0" xfId="0" applyFont="1" applyAlignment="1" applyProtection="1">
      <alignment horizontal="left" vertical="justify"/>
      <protection/>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6" xfId="0" applyFont="1" applyBorder="1" applyAlignment="1">
      <alignment horizontal="center" wrapText="1"/>
    </xf>
    <xf numFmtId="0" fontId="3" fillId="0" borderId="1" xfId="0" applyFont="1" applyBorder="1" applyAlignment="1">
      <alignment horizontal="center"/>
    </xf>
    <xf numFmtId="0" fontId="3" fillId="0" borderId="0" xfId="0" applyFont="1" applyBorder="1" applyAlignment="1">
      <alignment horizontal="center"/>
    </xf>
    <xf numFmtId="0" fontId="3" fillId="0" borderId="2" xfId="0" applyFont="1" applyBorder="1" applyAlignment="1">
      <alignment horizontal="center"/>
    </xf>
    <xf numFmtId="14" fontId="2" fillId="0" borderId="2" xfId="0" applyNumberFormat="1" applyFont="1" applyBorder="1" applyAlignment="1">
      <alignment horizontal="left"/>
    </xf>
    <xf numFmtId="0" fontId="2" fillId="0" borderId="3" xfId="0" applyFont="1" applyBorder="1" applyAlignment="1">
      <alignment horizontal="center"/>
    </xf>
    <xf numFmtId="0" fontId="2" fillId="0" borderId="6" xfId="0" applyFont="1" applyBorder="1" applyAlignment="1">
      <alignment horizontal="center"/>
    </xf>
    <xf numFmtId="0" fontId="2" fillId="0" borderId="13" xfId="0" applyFont="1" applyBorder="1" applyAlignment="1" applyProtection="1">
      <alignment horizontal="center" wrapText="1"/>
      <protection/>
    </xf>
    <xf numFmtId="0" fontId="2" fillId="0" borderId="13" xfId="0" applyFont="1" applyBorder="1" applyAlignment="1">
      <alignment horizontal="center" wrapText="1"/>
    </xf>
    <xf numFmtId="0" fontId="2" fillId="0" borderId="13" xfId="0" applyFont="1" applyBorder="1" applyAlignment="1">
      <alignment horizontal="right"/>
    </xf>
    <xf numFmtId="0" fontId="2" fillId="0" borderId="0" xfId="0" applyFont="1" applyAlignment="1">
      <alignment horizontal="center" wrapText="1"/>
    </xf>
    <xf numFmtId="0" fontId="2" fillId="0" borderId="0" xfId="0" applyFont="1" applyAlignment="1" applyProtection="1">
      <alignment horizont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X95"/>
  <sheetViews>
    <sheetView tabSelected="1" zoomScaleSheetLayoutView="100" workbookViewId="0" topLeftCell="A1">
      <pane xSplit="2" ySplit="6" topLeftCell="C7" activePane="bottomRight" state="frozen"/>
      <selection pane="topLeft" activeCell="A1" sqref="A1"/>
      <selection pane="topRight" activeCell="C1" sqref="C1"/>
      <selection pane="bottomLeft" activeCell="A7" sqref="A7"/>
      <selection pane="bottomRight" activeCell="B1" sqref="B1"/>
    </sheetView>
  </sheetViews>
  <sheetFormatPr defaultColWidth="9.00390625" defaultRowHeight="12.75"/>
  <cols>
    <col min="1" max="1" width="6.625" style="20" customWidth="1"/>
    <col min="2" max="2" width="20.625" style="20" customWidth="1"/>
    <col min="3" max="3" width="3.50390625" style="20" hidden="1" customWidth="1"/>
    <col min="4" max="4" width="22.375" style="20" customWidth="1"/>
    <col min="5" max="5" width="9.875" style="20" customWidth="1"/>
    <col min="6" max="6" width="12.875" style="20" customWidth="1"/>
    <col min="7" max="7" width="9.375" style="20" customWidth="1"/>
    <col min="8" max="8" width="8.875" style="20" customWidth="1"/>
    <col min="9" max="9" width="8.125" style="20" customWidth="1"/>
    <col min="10" max="10" width="9.125" style="20" customWidth="1"/>
    <col min="11" max="11" width="8.625" style="20" customWidth="1"/>
    <col min="12" max="12" width="8.375" style="20" customWidth="1"/>
    <col min="13" max="13" width="9.125" style="20" bestFit="1" customWidth="1"/>
    <col min="14" max="14" width="10.875" style="20" bestFit="1" customWidth="1"/>
    <col min="15" max="16" width="9.75390625" style="20" bestFit="1" customWidth="1"/>
    <col min="17" max="17" width="8.625" style="20" customWidth="1"/>
    <col min="18" max="18" width="8.125" style="20" customWidth="1"/>
    <col min="19" max="19" width="9.125" style="20" bestFit="1" customWidth="1"/>
    <col min="20" max="20" width="8.75390625" style="20" customWidth="1"/>
    <col min="21" max="22" width="8.125" style="20" customWidth="1"/>
    <col min="23" max="23" width="7.75390625" style="20" customWidth="1"/>
    <col min="24" max="24" width="7.875" style="20" customWidth="1"/>
    <col min="25" max="25" width="7.50390625" style="20" customWidth="1"/>
    <col min="26" max="26" width="9.125" style="20" bestFit="1" customWidth="1"/>
    <col min="27" max="27" width="9.75390625" style="20" bestFit="1" customWidth="1"/>
    <col min="28" max="29" width="9.125" style="20" bestFit="1" customWidth="1"/>
    <col min="30" max="30" width="10.375" style="20" customWidth="1"/>
    <col min="31" max="31" width="7.75390625" style="20" customWidth="1"/>
    <col min="32" max="32" width="7.00390625" style="20" customWidth="1"/>
    <col min="33" max="33" width="7.25390625" style="20" customWidth="1"/>
    <col min="34" max="34" width="6.75390625" style="20" customWidth="1"/>
    <col min="35" max="36" width="7.375" style="20" customWidth="1"/>
    <col min="37" max="37" width="6.25390625" style="20" customWidth="1"/>
    <col min="38" max="39" width="7.125" style="20" customWidth="1"/>
    <col min="40" max="40" width="7.375" style="20" customWidth="1"/>
    <col min="41" max="41" width="8.125" style="20" customWidth="1"/>
    <col min="42" max="45" width="6.50390625" style="20" customWidth="1"/>
    <col min="46" max="46" width="9.25390625" style="20" bestFit="1" customWidth="1"/>
    <col min="47" max="48" width="9.625" style="20" bestFit="1" customWidth="1"/>
    <col min="49" max="49" width="9.25390625" style="20" bestFit="1" customWidth="1"/>
    <col min="50" max="50" width="7.875" style="20" customWidth="1"/>
    <col min="51" max="51" width="9.25390625" style="20" bestFit="1" customWidth="1"/>
    <col min="52" max="52" width="9.25390625" style="20" customWidth="1"/>
    <col min="53" max="55" width="9.25390625" style="20" bestFit="1" customWidth="1"/>
    <col min="56" max="56" width="9.25390625" style="20" customWidth="1"/>
    <col min="57" max="57" width="9.625" style="20" bestFit="1" customWidth="1"/>
    <col min="58" max="64" width="9.25390625" style="20" bestFit="1" customWidth="1"/>
    <col min="65" max="67" width="9.625" style="20" bestFit="1" customWidth="1"/>
    <col min="68" max="68" width="9.25390625" style="20" bestFit="1" customWidth="1"/>
    <col min="69" max="71" width="9.625" style="20" bestFit="1" customWidth="1"/>
    <col min="72" max="72" width="9.25390625" style="20" bestFit="1" customWidth="1"/>
    <col min="73" max="73" width="10.875" style="20" bestFit="1" customWidth="1"/>
    <col min="74" max="74" width="9.25390625" style="20" bestFit="1" customWidth="1"/>
    <col min="75" max="77" width="9.625" style="20" bestFit="1" customWidth="1"/>
    <col min="78" max="79" width="9.25390625" style="20" bestFit="1" customWidth="1"/>
    <col min="80" max="80" width="9.625" style="20" bestFit="1" customWidth="1"/>
    <col min="81" max="82" width="9.25390625" style="20" bestFit="1" customWidth="1"/>
    <col min="83" max="83" width="9.625" style="20" bestFit="1" customWidth="1"/>
    <col min="84" max="88" width="9.25390625" style="20" bestFit="1" customWidth="1"/>
    <col min="89" max="89" width="9.625" style="20" bestFit="1" customWidth="1"/>
    <col min="90" max="16384" width="9.00390625" style="20" customWidth="1"/>
  </cols>
  <sheetData>
    <row r="1" spans="1:89" s="25" customFormat="1" ht="12">
      <c r="A1" s="96" t="s">
        <v>299</v>
      </c>
      <c r="B1" s="20"/>
      <c r="C1" s="20"/>
      <c r="D1" s="20"/>
      <c r="G1" s="9"/>
      <c r="H1" s="9"/>
      <c r="I1" s="9"/>
      <c r="J1" s="9"/>
      <c r="K1" s="9"/>
      <c r="L1" s="9"/>
      <c r="M1" s="9"/>
      <c r="N1" s="9"/>
      <c r="O1" s="9"/>
      <c r="P1" s="9"/>
      <c r="Q1" s="9"/>
      <c r="R1" s="9"/>
      <c r="S1" s="9"/>
      <c r="T1" s="9"/>
      <c r="U1" s="9"/>
      <c r="V1" s="9"/>
      <c r="W1" s="9"/>
      <c r="X1" s="9"/>
      <c r="Y1" s="9"/>
      <c r="Z1" s="9"/>
      <c r="AA1" s="9"/>
      <c r="AB1" s="9"/>
      <c r="AC1" s="9"/>
      <c r="AD1" s="20"/>
      <c r="AE1" s="37"/>
      <c r="AF1" s="37"/>
      <c r="AG1" s="37"/>
      <c r="AH1" s="37"/>
      <c r="AI1" s="14"/>
      <c r="AJ1" s="37"/>
      <c r="AK1" s="37"/>
      <c r="AL1" s="105"/>
      <c r="AM1" s="105"/>
      <c r="AN1" s="14"/>
      <c r="AO1" s="14"/>
      <c r="AP1" s="14"/>
      <c r="AQ1" s="37"/>
      <c r="AR1" s="105"/>
      <c r="AS1" s="37"/>
      <c r="AT1" s="37"/>
      <c r="AU1" s="37"/>
      <c r="AV1" s="37"/>
      <c r="AW1" s="37"/>
      <c r="AX1" s="37"/>
      <c r="AY1" s="105"/>
      <c r="AZ1" s="37"/>
      <c r="BA1" s="105"/>
      <c r="BB1" s="37"/>
      <c r="BC1" s="37"/>
      <c r="BD1" s="37"/>
      <c r="BE1" s="37"/>
      <c r="BF1" s="14"/>
      <c r="BG1" s="105"/>
      <c r="BH1" s="106"/>
      <c r="BI1" s="37"/>
      <c r="BJ1" s="37"/>
      <c r="BK1" s="37"/>
      <c r="BL1" s="37"/>
      <c r="BM1" s="37"/>
      <c r="BN1" s="37"/>
      <c r="BO1" s="37"/>
      <c r="BP1" s="37"/>
      <c r="BQ1" s="37"/>
      <c r="BR1" s="37"/>
      <c r="BS1" s="37"/>
      <c r="BT1" s="37"/>
      <c r="BU1" s="37"/>
      <c r="BV1" s="107"/>
      <c r="BW1" s="37"/>
      <c r="BX1" s="37"/>
      <c r="BY1" s="37"/>
      <c r="BZ1" s="37"/>
      <c r="CA1" s="37"/>
      <c r="CB1" s="37"/>
      <c r="CC1" s="37"/>
      <c r="CD1" s="37"/>
      <c r="CE1" s="107"/>
      <c r="CF1" s="105"/>
      <c r="CG1" s="105"/>
      <c r="CH1" s="105"/>
      <c r="CI1" s="37"/>
      <c r="CJ1" s="37"/>
      <c r="CK1" s="37"/>
    </row>
    <row r="2" spans="1:89" s="25" customFormat="1" ht="12">
      <c r="A2" s="96" t="s">
        <v>296</v>
      </c>
      <c r="B2" s="20"/>
      <c r="C2" s="20"/>
      <c r="D2" s="20"/>
      <c r="E2" s="20"/>
      <c r="F2" s="20"/>
      <c r="G2" s="37"/>
      <c r="H2" s="37"/>
      <c r="I2" s="37"/>
      <c r="J2" s="37"/>
      <c r="K2" s="37"/>
      <c r="L2" s="37"/>
      <c r="M2" s="37"/>
      <c r="N2" s="37"/>
      <c r="O2" s="37"/>
      <c r="P2" s="37"/>
      <c r="Q2" s="37"/>
      <c r="R2" s="37"/>
      <c r="S2" s="37"/>
      <c r="T2" s="37"/>
      <c r="U2" s="37"/>
      <c r="V2" s="37"/>
      <c r="W2" s="37"/>
      <c r="X2" s="37"/>
      <c r="Y2" s="37"/>
      <c r="Z2" s="37"/>
      <c r="AA2" s="37"/>
      <c r="AB2" s="9"/>
      <c r="AC2" s="9"/>
      <c r="AD2" s="20"/>
      <c r="AE2" s="37"/>
      <c r="AF2" s="37"/>
      <c r="AG2" s="37"/>
      <c r="AH2" s="37"/>
      <c r="AI2" s="14"/>
      <c r="AJ2" s="37"/>
      <c r="AK2" s="37"/>
      <c r="AL2" s="105"/>
      <c r="AM2" s="105"/>
      <c r="AN2" s="14"/>
      <c r="AO2" s="14"/>
      <c r="AP2" s="14"/>
      <c r="AQ2" s="37"/>
      <c r="AR2" s="105"/>
      <c r="AS2" s="37"/>
      <c r="AT2" s="37"/>
      <c r="AU2" s="37"/>
      <c r="AV2" s="37"/>
      <c r="AW2" s="37"/>
      <c r="AX2" s="37"/>
      <c r="AY2" s="105"/>
      <c r="AZ2" s="37"/>
      <c r="BA2" s="105"/>
      <c r="BB2" s="37"/>
      <c r="BC2" s="37"/>
      <c r="BD2" s="37"/>
      <c r="BE2" s="37"/>
      <c r="BF2" s="14"/>
      <c r="BG2" s="105"/>
      <c r="BH2" s="106"/>
      <c r="BI2" s="37"/>
      <c r="BJ2" s="37"/>
      <c r="BK2" s="37"/>
      <c r="BL2" s="37"/>
      <c r="BM2" s="37"/>
      <c r="BN2" s="37"/>
      <c r="BO2" s="37"/>
      <c r="BP2" s="37"/>
      <c r="BQ2" s="37"/>
      <c r="BR2" s="37"/>
      <c r="BS2" s="37"/>
      <c r="BT2" s="37"/>
      <c r="BU2" s="37"/>
      <c r="BV2" s="107"/>
      <c r="BW2" s="37"/>
      <c r="BX2" s="37"/>
      <c r="BY2" s="37"/>
      <c r="BZ2" s="37"/>
      <c r="CA2" s="37"/>
      <c r="CB2" s="37"/>
      <c r="CC2" s="37"/>
      <c r="CD2" s="37"/>
      <c r="CE2" s="107"/>
      <c r="CF2" s="105"/>
      <c r="CG2" s="105"/>
      <c r="CH2" s="105"/>
      <c r="CI2" s="37"/>
      <c r="CJ2" s="37"/>
      <c r="CK2" s="37"/>
    </row>
    <row r="3" spans="1:4" ht="12">
      <c r="A3" s="20" t="s">
        <v>172</v>
      </c>
      <c r="D3" s="28">
        <v>37436</v>
      </c>
    </row>
    <row r="4" spans="1:101" ht="12.75" customHeight="1">
      <c r="A4" s="188" t="s">
        <v>64</v>
      </c>
      <c r="B4" s="188" t="s">
        <v>250</v>
      </c>
      <c r="C4" s="21"/>
      <c r="D4" s="197" t="s">
        <v>65</v>
      </c>
      <c r="E4" s="194" t="s">
        <v>274</v>
      </c>
      <c r="F4" s="191" t="s">
        <v>300</v>
      </c>
      <c r="G4" s="79" t="s">
        <v>0</v>
      </c>
      <c r="H4" s="79" t="s">
        <v>1</v>
      </c>
      <c r="I4" s="79" t="s">
        <v>2</v>
      </c>
      <c r="J4" s="79" t="s">
        <v>3</v>
      </c>
      <c r="K4" s="79" t="s">
        <v>4</v>
      </c>
      <c r="L4" s="79" t="s">
        <v>5</v>
      </c>
      <c r="M4" s="79" t="s">
        <v>6</v>
      </c>
      <c r="N4" s="79" t="s">
        <v>7</v>
      </c>
      <c r="O4" s="79" t="s">
        <v>8</v>
      </c>
      <c r="P4" s="79" t="s">
        <v>9</v>
      </c>
      <c r="Q4" s="79" t="s">
        <v>10</v>
      </c>
      <c r="R4" s="79" t="s">
        <v>11</v>
      </c>
      <c r="S4" s="79">
        <v>54</v>
      </c>
      <c r="T4" s="79" t="s">
        <v>12</v>
      </c>
      <c r="U4" s="79" t="s">
        <v>13</v>
      </c>
      <c r="V4" s="79">
        <v>66</v>
      </c>
      <c r="W4" s="79" t="s">
        <v>14</v>
      </c>
      <c r="X4" s="79" t="s">
        <v>15</v>
      </c>
      <c r="Y4" s="79" t="s">
        <v>16</v>
      </c>
      <c r="Z4" s="79" t="s">
        <v>17</v>
      </c>
      <c r="AA4" s="79" t="s">
        <v>18</v>
      </c>
      <c r="AB4" s="79" t="s">
        <v>19</v>
      </c>
      <c r="AC4" s="79" t="s">
        <v>20</v>
      </c>
      <c r="AD4" s="186" t="s">
        <v>206</v>
      </c>
      <c r="AE4" s="114" t="s">
        <v>21</v>
      </c>
      <c r="AF4" s="114" t="s">
        <v>22</v>
      </c>
      <c r="AG4" s="114" t="s">
        <v>23</v>
      </c>
      <c r="AH4" s="114" t="s">
        <v>24</v>
      </c>
      <c r="AI4" s="115" t="s">
        <v>25</v>
      </c>
      <c r="AJ4" s="114" t="s">
        <v>26</v>
      </c>
      <c r="AK4" s="114" t="s">
        <v>27</v>
      </c>
      <c r="AL4" s="116" t="s">
        <v>28</v>
      </c>
      <c r="AM4" s="116" t="s">
        <v>29</v>
      </c>
      <c r="AN4" s="115" t="s">
        <v>199</v>
      </c>
      <c r="AO4" s="115" t="s">
        <v>200</v>
      </c>
      <c r="AP4" s="115" t="s">
        <v>201</v>
      </c>
      <c r="AQ4" s="114" t="s">
        <v>30</v>
      </c>
      <c r="AR4" s="116" t="s">
        <v>257</v>
      </c>
      <c r="AS4" s="114" t="s">
        <v>31</v>
      </c>
      <c r="AT4" s="114" t="s">
        <v>32</v>
      </c>
      <c r="AU4" s="114" t="s">
        <v>33</v>
      </c>
      <c r="AV4" s="114" t="s">
        <v>34</v>
      </c>
      <c r="AW4" s="114" t="s">
        <v>35</v>
      </c>
      <c r="AX4" s="114" t="s">
        <v>36</v>
      </c>
      <c r="AY4" s="116" t="s">
        <v>240</v>
      </c>
      <c r="AZ4" s="116" t="s">
        <v>267</v>
      </c>
      <c r="BA4" s="116" t="s">
        <v>236</v>
      </c>
      <c r="BB4" s="114" t="s">
        <v>37</v>
      </c>
      <c r="BC4" s="114" t="s">
        <v>38</v>
      </c>
      <c r="BD4" s="116" t="s">
        <v>282</v>
      </c>
      <c r="BE4" s="114" t="s">
        <v>39</v>
      </c>
      <c r="BF4" s="115" t="s">
        <v>40</v>
      </c>
      <c r="BG4" s="116" t="s">
        <v>239</v>
      </c>
      <c r="BH4" s="117" t="s">
        <v>237</v>
      </c>
      <c r="BI4" s="114" t="s">
        <v>41</v>
      </c>
      <c r="BJ4" s="114">
        <v>2629</v>
      </c>
      <c r="BK4" s="114">
        <v>2635</v>
      </c>
      <c r="BL4" s="114" t="s">
        <v>43</v>
      </c>
      <c r="BM4" s="114" t="s">
        <v>44</v>
      </c>
      <c r="BN4" s="114" t="s">
        <v>45</v>
      </c>
      <c r="BO4" s="114" t="s">
        <v>46</v>
      </c>
      <c r="BP4" s="114" t="s">
        <v>47</v>
      </c>
      <c r="BQ4" s="114" t="s">
        <v>48</v>
      </c>
      <c r="BR4" s="114" t="s">
        <v>49</v>
      </c>
      <c r="BS4" s="114" t="s">
        <v>50</v>
      </c>
      <c r="BT4" s="114" t="s">
        <v>51</v>
      </c>
      <c r="BU4" s="114" t="s">
        <v>52</v>
      </c>
      <c r="BV4" s="116" t="s">
        <v>194</v>
      </c>
      <c r="BW4" s="114" t="s">
        <v>53</v>
      </c>
      <c r="BX4" s="114" t="s">
        <v>54</v>
      </c>
      <c r="BY4" s="114" t="s">
        <v>55</v>
      </c>
      <c r="BZ4" s="114" t="s">
        <v>56</v>
      </c>
      <c r="CA4" s="114" t="s">
        <v>57</v>
      </c>
      <c r="CB4" s="114" t="s">
        <v>58</v>
      </c>
      <c r="CC4" s="114" t="s">
        <v>59</v>
      </c>
      <c r="CD4" s="114" t="s">
        <v>60</v>
      </c>
      <c r="CE4" s="116" t="s">
        <v>195</v>
      </c>
      <c r="CF4" s="116" t="s">
        <v>241</v>
      </c>
      <c r="CG4" s="116" t="s">
        <v>242</v>
      </c>
      <c r="CH4" s="116" t="s">
        <v>243</v>
      </c>
      <c r="CI4" s="114" t="s">
        <v>61</v>
      </c>
      <c r="CJ4" s="114" t="s">
        <v>62</v>
      </c>
      <c r="CK4" s="114" t="s">
        <v>63</v>
      </c>
      <c r="CL4" s="101"/>
      <c r="CM4" s="101"/>
      <c r="CN4" s="101"/>
      <c r="CO4" s="101"/>
      <c r="CP4" s="101"/>
      <c r="CQ4" s="101"/>
      <c r="CR4" s="101"/>
      <c r="CS4" s="101"/>
      <c r="CT4" s="101"/>
      <c r="CU4" s="101"/>
      <c r="CV4" s="101"/>
      <c r="CW4" s="101"/>
    </row>
    <row r="5" spans="1:101" ht="34.5" customHeight="1">
      <c r="A5" s="189"/>
      <c r="B5" s="189"/>
      <c r="C5" s="80"/>
      <c r="D5" s="198"/>
      <c r="E5" s="195"/>
      <c r="F5" s="192"/>
      <c r="G5" s="182" t="s">
        <v>66</v>
      </c>
      <c r="H5" s="184" t="s">
        <v>67</v>
      </c>
      <c r="I5" s="184" t="s">
        <v>68</v>
      </c>
      <c r="J5" s="184" t="s">
        <v>69</v>
      </c>
      <c r="K5" s="184" t="s">
        <v>70</v>
      </c>
      <c r="L5" s="184" t="s">
        <v>71</v>
      </c>
      <c r="M5" s="184" t="s">
        <v>72</v>
      </c>
      <c r="N5" s="184" t="s">
        <v>73</v>
      </c>
      <c r="O5" s="184" t="s">
        <v>74</v>
      </c>
      <c r="P5" s="184" t="s">
        <v>75</v>
      </c>
      <c r="Q5" s="184" t="s">
        <v>76</v>
      </c>
      <c r="R5" s="184" t="s">
        <v>77</v>
      </c>
      <c r="S5" s="184" t="s">
        <v>249</v>
      </c>
      <c r="T5" s="184" t="s">
        <v>78</v>
      </c>
      <c r="U5" s="103" t="s">
        <v>79</v>
      </c>
      <c r="V5" s="103" t="s">
        <v>80</v>
      </c>
      <c r="W5" s="103" t="s">
        <v>81</v>
      </c>
      <c r="X5" s="103" t="s">
        <v>82</v>
      </c>
      <c r="Y5" s="103" t="s">
        <v>83</v>
      </c>
      <c r="Z5" s="103" t="s">
        <v>84</v>
      </c>
      <c r="AA5" s="103" t="s">
        <v>85</v>
      </c>
      <c r="AB5" s="103" t="s">
        <v>86</v>
      </c>
      <c r="AC5" s="103" t="s">
        <v>87</v>
      </c>
      <c r="AD5" s="187"/>
      <c r="AE5" s="115" t="s">
        <v>89</v>
      </c>
      <c r="AF5" s="114" t="s">
        <v>235</v>
      </c>
      <c r="AG5" s="115" t="s">
        <v>94</v>
      </c>
      <c r="AH5" s="115" t="s">
        <v>97</v>
      </c>
      <c r="AI5" s="115" t="s">
        <v>98</v>
      </c>
      <c r="AJ5" s="115" t="s">
        <v>99</v>
      </c>
      <c r="AK5" s="115" t="s">
        <v>287</v>
      </c>
      <c r="AL5" s="115" t="s">
        <v>109</v>
      </c>
      <c r="AM5" s="115" t="s">
        <v>264</v>
      </c>
      <c r="AN5" s="115" t="s">
        <v>288</v>
      </c>
      <c r="AO5" s="115" t="s">
        <v>289</v>
      </c>
      <c r="AP5" s="115" t="s">
        <v>290</v>
      </c>
      <c r="AQ5" s="115" t="s">
        <v>112</v>
      </c>
      <c r="AR5" s="115" t="s">
        <v>265</v>
      </c>
      <c r="AS5" s="115" t="s">
        <v>291</v>
      </c>
      <c r="AT5" s="115" t="s">
        <v>116</v>
      </c>
      <c r="AU5" s="115" t="s">
        <v>117</v>
      </c>
      <c r="AV5" s="115" t="s">
        <v>120</v>
      </c>
      <c r="AW5" s="115" t="s">
        <v>121</v>
      </c>
      <c r="AX5" s="115" t="s">
        <v>122</v>
      </c>
      <c r="AY5" s="115" t="s">
        <v>137</v>
      </c>
      <c r="AZ5" s="115" t="s">
        <v>266</v>
      </c>
      <c r="BA5" s="115" t="s">
        <v>140</v>
      </c>
      <c r="BB5" s="147" t="s">
        <v>251</v>
      </c>
      <c r="BC5" s="115" t="s">
        <v>129</v>
      </c>
      <c r="BD5" s="115" t="s">
        <v>283</v>
      </c>
      <c r="BE5" s="115" t="s">
        <v>130</v>
      </c>
      <c r="BF5" s="115" t="s">
        <v>260</v>
      </c>
      <c r="BG5" s="115" t="s">
        <v>141</v>
      </c>
      <c r="BH5" s="115" t="s">
        <v>238</v>
      </c>
      <c r="BI5" s="115" t="s">
        <v>205</v>
      </c>
      <c r="BJ5" s="115" t="s">
        <v>203</v>
      </c>
      <c r="BK5" s="115" t="s">
        <v>204</v>
      </c>
      <c r="BL5" s="115" t="s">
        <v>88</v>
      </c>
      <c r="BM5" s="115" t="s">
        <v>144</v>
      </c>
      <c r="BN5" s="115" t="s">
        <v>256</v>
      </c>
      <c r="BO5" s="115" t="s">
        <v>145</v>
      </c>
      <c r="BP5" s="115" t="s">
        <v>148</v>
      </c>
      <c r="BQ5" s="115" t="s">
        <v>149</v>
      </c>
      <c r="BR5" s="115" t="s">
        <v>150</v>
      </c>
      <c r="BS5" s="115" t="s">
        <v>151</v>
      </c>
      <c r="BT5" s="115" t="s">
        <v>152</v>
      </c>
      <c r="BU5" s="115" t="s">
        <v>153</v>
      </c>
      <c r="BV5" s="115" t="s">
        <v>154</v>
      </c>
      <c r="BW5" s="115" t="s">
        <v>157</v>
      </c>
      <c r="BX5" s="115" t="s">
        <v>158</v>
      </c>
      <c r="BY5" s="115" t="s">
        <v>159</v>
      </c>
      <c r="BZ5" s="115" t="s">
        <v>160</v>
      </c>
      <c r="CA5" s="115" t="s">
        <v>161</v>
      </c>
      <c r="CB5" s="115" t="s">
        <v>292</v>
      </c>
      <c r="CC5" s="115" t="s">
        <v>163</v>
      </c>
      <c r="CD5" s="115" t="s">
        <v>164</v>
      </c>
      <c r="CE5" s="115" t="s">
        <v>165</v>
      </c>
      <c r="CF5" s="115" t="s">
        <v>244</v>
      </c>
      <c r="CG5" s="115" t="s">
        <v>245</v>
      </c>
      <c r="CH5" s="115" t="s">
        <v>246</v>
      </c>
      <c r="CI5" s="115" t="s">
        <v>166</v>
      </c>
      <c r="CJ5" s="115" t="s">
        <v>167</v>
      </c>
      <c r="CK5" s="115" t="s">
        <v>293</v>
      </c>
      <c r="CL5" s="118"/>
      <c r="CM5" s="118"/>
      <c r="CN5" s="118"/>
      <c r="CO5" s="118"/>
      <c r="CP5" s="118"/>
      <c r="CQ5" s="101"/>
      <c r="CR5" s="101"/>
      <c r="CS5" s="101"/>
      <c r="CT5" s="101"/>
      <c r="CU5" s="101"/>
      <c r="CV5" s="101"/>
      <c r="CW5" s="101"/>
    </row>
    <row r="6" spans="1:101" ht="15" customHeight="1" hidden="1">
      <c r="A6" s="190"/>
      <c r="B6" s="190"/>
      <c r="C6" s="81"/>
      <c r="D6" s="199"/>
      <c r="E6" s="196"/>
      <c r="F6" s="192"/>
      <c r="G6" s="183"/>
      <c r="H6" s="185"/>
      <c r="I6" s="185"/>
      <c r="J6" s="185"/>
      <c r="K6" s="185"/>
      <c r="L6" s="185"/>
      <c r="M6" s="185"/>
      <c r="N6" s="185"/>
      <c r="O6" s="185"/>
      <c r="P6" s="185"/>
      <c r="Q6" s="185"/>
      <c r="R6" s="185"/>
      <c r="S6" s="185"/>
      <c r="T6" s="185"/>
      <c r="U6" s="110"/>
      <c r="V6" s="110"/>
      <c r="W6" s="110"/>
      <c r="X6" s="110"/>
      <c r="Y6" s="110"/>
      <c r="Z6" s="110"/>
      <c r="AA6" s="110"/>
      <c r="AB6" s="110"/>
      <c r="AC6" s="110"/>
      <c r="AD6" s="102"/>
      <c r="AE6" s="109"/>
      <c r="AF6" s="110"/>
      <c r="AG6" s="110"/>
      <c r="AH6" s="110"/>
      <c r="AI6" s="110"/>
      <c r="AJ6" s="104"/>
      <c r="AK6" s="110"/>
      <c r="AL6" s="93"/>
      <c r="AM6" s="93"/>
      <c r="AN6" s="93"/>
      <c r="AO6" s="93"/>
      <c r="AP6" s="93"/>
      <c r="AQ6" s="110"/>
      <c r="AR6" s="110"/>
      <c r="AS6" s="110"/>
      <c r="AT6" s="110"/>
      <c r="AU6" s="110"/>
      <c r="AV6" s="110"/>
      <c r="AW6" s="110"/>
      <c r="AX6" s="93"/>
      <c r="AY6" s="93"/>
      <c r="AZ6" s="110"/>
      <c r="BA6" s="110"/>
      <c r="BB6" s="110"/>
      <c r="BC6" s="110"/>
      <c r="BD6" s="110"/>
      <c r="BE6" s="110"/>
      <c r="BF6" s="110"/>
      <c r="BG6" s="110"/>
      <c r="BH6" s="110"/>
      <c r="BI6" s="110"/>
      <c r="BJ6" s="93"/>
      <c r="BK6" s="93"/>
      <c r="BL6" s="110"/>
      <c r="BM6" s="104"/>
      <c r="BN6" s="110"/>
      <c r="BO6" s="110"/>
      <c r="BP6" s="110"/>
      <c r="BQ6" s="111"/>
      <c r="BR6" s="110"/>
      <c r="BS6" s="110"/>
      <c r="BT6" s="110"/>
      <c r="BU6" s="111"/>
      <c r="BV6" s="110"/>
      <c r="BW6" s="104"/>
      <c r="BX6" s="110"/>
      <c r="BY6" s="110"/>
      <c r="BZ6" s="110"/>
      <c r="CA6" s="110"/>
      <c r="CB6" s="110"/>
      <c r="CC6" s="110"/>
      <c r="CD6" s="110"/>
      <c r="CE6" s="110"/>
      <c r="CF6" s="110"/>
      <c r="CG6" s="110"/>
      <c r="CH6" s="110"/>
      <c r="CI6" s="112"/>
      <c r="CJ6" s="101"/>
      <c r="CK6" s="101"/>
      <c r="CL6" s="101"/>
      <c r="CM6" s="101"/>
      <c r="CN6" s="101"/>
      <c r="CO6" s="101"/>
      <c r="CP6" s="101"/>
      <c r="CQ6" s="101"/>
      <c r="CR6" s="101"/>
      <c r="CS6" s="101"/>
      <c r="CT6" s="101"/>
      <c r="CU6" s="101"/>
      <c r="CV6" s="101"/>
      <c r="CW6" s="101"/>
    </row>
    <row r="7" spans="1:102" ht="12">
      <c r="A7" s="66" t="s">
        <v>21</v>
      </c>
      <c r="B7" s="60" t="s">
        <v>89</v>
      </c>
      <c r="C7" s="43" t="s">
        <v>90</v>
      </c>
      <c r="D7" s="128" t="s">
        <v>91</v>
      </c>
      <c r="E7" s="71">
        <v>1507424</v>
      </c>
      <c r="F7" s="120">
        <v>1701893.0000888335</v>
      </c>
      <c r="G7" s="159">
        <v>278767.478546835</v>
      </c>
      <c r="H7" s="159">
        <v>73055.3133440735</v>
      </c>
      <c r="I7" s="159">
        <v>45546.44372663796</v>
      </c>
      <c r="J7" s="159">
        <v>303498.53340640484</v>
      </c>
      <c r="K7" s="159">
        <v>68817.7285859008</v>
      </c>
      <c r="L7" s="159">
        <v>21797.34233468102</v>
      </c>
      <c r="M7" s="159">
        <v>21449.10316678532</v>
      </c>
      <c r="N7" s="159">
        <v>295604.43738532724</v>
      </c>
      <c r="O7" s="159">
        <v>23236.865871738257</v>
      </c>
      <c r="P7" s="159">
        <v>69212.53461927091</v>
      </c>
      <c r="Q7" s="159">
        <v>360.38704584555285</v>
      </c>
      <c r="R7" s="159">
        <v>12777.542956917325</v>
      </c>
      <c r="S7" s="159">
        <v>12745.148615717724</v>
      </c>
      <c r="T7" s="159">
        <v>7481.068170782683</v>
      </c>
      <c r="U7" s="159">
        <v>38138.262823554374</v>
      </c>
      <c r="V7" s="159">
        <v>2265.5792376470426</v>
      </c>
      <c r="W7" s="159">
        <v>11898.846451878167</v>
      </c>
      <c r="X7" s="159">
        <v>13962.365986292703</v>
      </c>
      <c r="Y7" s="159">
        <v>11532.385467057691</v>
      </c>
      <c r="Z7" s="159">
        <v>10983.706312989461</v>
      </c>
      <c r="AA7" s="159">
        <v>61411.57232914218</v>
      </c>
      <c r="AB7" s="159">
        <v>90376.16265423477</v>
      </c>
      <c r="AC7" s="160">
        <v>4180.894661073407</v>
      </c>
      <c r="AD7" s="143">
        <f>SUM(G7:AC7)</f>
        <v>1479099.7037007876</v>
      </c>
      <c r="AE7" s="137">
        <v>4804.485729165713</v>
      </c>
      <c r="AF7" s="138">
        <v>965.7562970130825</v>
      </c>
      <c r="AG7" s="137">
        <v>2980.2793903632232</v>
      </c>
      <c r="AH7" s="137">
        <v>3381.1593627082766</v>
      </c>
      <c r="AI7" s="137">
        <v>662.0593482668302</v>
      </c>
      <c r="AJ7" s="137">
        <v>2506.5121503190694</v>
      </c>
      <c r="AK7" s="137">
        <v>7578.251194381485</v>
      </c>
      <c r="AL7" s="137">
        <v>445.4221914945035</v>
      </c>
      <c r="AM7" s="137">
        <v>1089.2597228365585</v>
      </c>
      <c r="AN7" s="137">
        <v>8116.62489865559</v>
      </c>
      <c r="AO7" s="137">
        <v>3178.978180696272</v>
      </c>
      <c r="AP7" s="137">
        <v>5057.465287471341</v>
      </c>
      <c r="AQ7" s="137">
        <v>4334.767781771509</v>
      </c>
      <c r="AR7" s="137">
        <v>2442.5333264498595</v>
      </c>
      <c r="AS7" s="137">
        <v>1550.879084930862</v>
      </c>
      <c r="AT7" s="137">
        <v>915.1401388887072</v>
      </c>
      <c r="AU7" s="137">
        <v>10149.552027099755</v>
      </c>
      <c r="AV7" s="137">
        <v>7195.593038961207</v>
      </c>
      <c r="AW7" s="137">
        <v>787.5874204152811</v>
      </c>
      <c r="AX7" s="137">
        <v>4245.683343472609</v>
      </c>
      <c r="AY7" s="137">
        <v>0</v>
      </c>
      <c r="AZ7" s="137">
        <v>6.073938974925047</v>
      </c>
      <c r="BA7" s="137">
        <v>1605.5445357051876</v>
      </c>
      <c r="BB7" s="137">
        <v>1305.8968796088852</v>
      </c>
      <c r="BC7" s="137">
        <v>101.23231624875079</v>
      </c>
      <c r="BD7" s="137">
        <v>206.51392514745163</v>
      </c>
      <c r="BE7" s="137">
        <v>3978.4300285759064</v>
      </c>
      <c r="BF7" s="137">
        <v>4798.4117901907875</v>
      </c>
      <c r="BG7" s="137">
        <v>89.0844382989007</v>
      </c>
      <c r="BH7" s="137">
        <v>522.358751843554</v>
      </c>
      <c r="BI7" s="137">
        <v>2251.4067133722174</v>
      </c>
      <c r="BJ7" s="137">
        <v>0</v>
      </c>
      <c r="BK7" s="137">
        <v>1271.4778920843098</v>
      </c>
      <c r="BL7" s="137">
        <v>0</v>
      </c>
      <c r="BM7" s="137">
        <v>4399.55646417071</v>
      </c>
      <c r="BN7" s="137">
        <v>9770.133305799438</v>
      </c>
      <c r="BO7" s="137">
        <v>4763.992802666212</v>
      </c>
      <c r="BP7" s="137">
        <v>125.52807214845097</v>
      </c>
      <c r="BQ7" s="137">
        <v>1561.0023165557373</v>
      </c>
      <c r="BR7" s="137">
        <v>137.6759500983011</v>
      </c>
      <c r="BS7" s="137">
        <v>7487.142109757609</v>
      </c>
      <c r="BT7" s="137">
        <v>271.3026075466521</v>
      </c>
      <c r="BU7" s="137">
        <v>69035.17560120311</v>
      </c>
      <c r="BV7" s="137">
        <v>477.8165326941038</v>
      </c>
      <c r="BW7" s="137">
        <v>3990.577906525756</v>
      </c>
      <c r="BX7" s="137">
        <v>2729.2232460663213</v>
      </c>
      <c r="BY7" s="137">
        <v>3569.451470930953</v>
      </c>
      <c r="BZ7" s="137">
        <v>0</v>
      </c>
      <c r="CA7" s="137">
        <v>271.3026075466521</v>
      </c>
      <c r="CB7" s="137">
        <v>6025.752392390644</v>
      </c>
      <c r="CC7" s="137">
        <v>787.5874204152811</v>
      </c>
      <c r="CD7" s="137">
        <v>390.7567407201781</v>
      </c>
      <c r="CE7" s="137">
        <v>633.71429971718</v>
      </c>
      <c r="CF7" s="137">
        <v>0</v>
      </c>
      <c r="CG7" s="137">
        <v>0</v>
      </c>
      <c r="CH7" s="137">
        <v>0</v>
      </c>
      <c r="CI7" s="137">
        <v>3798.2365056531303</v>
      </c>
      <c r="CJ7" s="137">
        <v>1822.1816924775144</v>
      </c>
      <c r="CK7" s="143">
        <v>12220.765217549195</v>
      </c>
      <c r="CL7" s="136"/>
      <c r="CM7" s="136"/>
      <c r="CN7" s="136"/>
      <c r="CO7" s="136"/>
      <c r="CP7" s="136"/>
      <c r="CQ7" s="136"/>
      <c r="CR7" s="136"/>
      <c r="CS7" s="136"/>
      <c r="CT7" s="136"/>
      <c r="CU7" s="136"/>
      <c r="CV7" s="139"/>
      <c r="CW7" s="139"/>
      <c r="CX7" s="139"/>
    </row>
    <row r="8" spans="1:102" ht="12">
      <c r="A8" s="67" t="s">
        <v>22</v>
      </c>
      <c r="B8" s="100" t="s">
        <v>235</v>
      </c>
      <c r="C8" s="25" t="s">
        <v>92</v>
      </c>
      <c r="D8" s="39" t="s">
        <v>93</v>
      </c>
      <c r="E8" s="72">
        <v>463029</v>
      </c>
      <c r="F8" s="120">
        <v>502378.2981967731</v>
      </c>
      <c r="G8" s="122">
        <v>87738.82204721247</v>
      </c>
      <c r="H8" s="122">
        <v>16018.90634641454</v>
      </c>
      <c r="I8" s="122">
        <v>12925.478258027799</v>
      </c>
      <c r="J8" s="122">
        <v>53560.97269278667</v>
      </c>
      <c r="K8" s="122">
        <v>23310.366763450922</v>
      </c>
      <c r="L8" s="122">
        <v>7393.341390652863</v>
      </c>
      <c r="M8" s="122">
        <v>5327.838704491359</v>
      </c>
      <c r="N8" s="122">
        <v>83182.59766395329</v>
      </c>
      <c r="O8" s="122">
        <v>7075.365509839319</v>
      </c>
      <c r="P8" s="122">
        <v>21400.366615967207</v>
      </c>
      <c r="Q8" s="122">
        <v>294.9186078371827</v>
      </c>
      <c r="R8" s="122">
        <v>3280.0311348000846</v>
      </c>
      <c r="S8" s="122">
        <v>2037.6194723296258</v>
      </c>
      <c r="T8" s="122">
        <v>1868.7115423865123</v>
      </c>
      <c r="U8" s="122">
        <v>6930.051068523181</v>
      </c>
      <c r="V8" s="122">
        <v>552.3021201314513</v>
      </c>
      <c r="W8" s="122">
        <v>3581.3843304446245</v>
      </c>
      <c r="X8" s="122">
        <v>3804.9862567502696</v>
      </c>
      <c r="Y8" s="122">
        <v>3203.352296762417</v>
      </c>
      <c r="Z8" s="122">
        <v>1646.1820473820926</v>
      </c>
      <c r="AA8" s="122">
        <v>18615.262526682975</v>
      </c>
      <c r="AB8" s="122">
        <v>12075.576451806099</v>
      </c>
      <c r="AC8" s="161">
        <v>2182.397697995152</v>
      </c>
      <c r="AD8" s="144">
        <f aca="true" t="shared" si="0" ref="AD8:AD65">SUM(G8:AC8)</f>
        <v>378006.8315466281</v>
      </c>
      <c r="AE8" s="82">
        <v>1112.6474750220984</v>
      </c>
      <c r="AF8" s="140">
        <v>428.97252049044755</v>
      </c>
      <c r="AG8" s="82">
        <v>1102.9955933110632</v>
      </c>
      <c r="AH8" s="82">
        <v>1885.8704432061302</v>
      </c>
      <c r="AI8" s="82">
        <v>201.0808689798973</v>
      </c>
      <c r="AJ8" s="82">
        <v>0</v>
      </c>
      <c r="AK8" s="82">
        <v>958.7535832961503</v>
      </c>
      <c r="AL8" s="82">
        <v>241.29704277587675</v>
      </c>
      <c r="AM8" s="82">
        <v>311.5412930061875</v>
      </c>
      <c r="AN8" s="82">
        <v>5769.969957047851</v>
      </c>
      <c r="AO8" s="82">
        <v>2710.6559083531133</v>
      </c>
      <c r="AP8" s="82">
        <v>4312.407126925408</v>
      </c>
      <c r="AQ8" s="82">
        <v>652.5744467960934</v>
      </c>
      <c r="AR8" s="82">
        <v>536.7518662636726</v>
      </c>
      <c r="AS8" s="82">
        <v>321.72939036783566</v>
      </c>
      <c r="AT8" s="82">
        <v>294.9186078371827</v>
      </c>
      <c r="AU8" s="82">
        <v>6120.901651748074</v>
      </c>
      <c r="AV8" s="82">
        <v>2607.6167089313085</v>
      </c>
      <c r="AW8" s="82">
        <v>381.7855432364983</v>
      </c>
      <c r="AX8" s="82">
        <v>965.188171103507</v>
      </c>
      <c r="AY8" s="82">
        <v>0</v>
      </c>
      <c r="AZ8" s="82">
        <v>0</v>
      </c>
      <c r="BA8" s="82">
        <v>304.0342738976047</v>
      </c>
      <c r="BB8" s="82">
        <v>761.4262238705444</v>
      </c>
      <c r="BC8" s="82">
        <v>53.621565061305944</v>
      </c>
      <c r="BD8" s="82">
        <v>227.89165151055025</v>
      </c>
      <c r="BE8" s="82">
        <v>1904.101775326974</v>
      </c>
      <c r="BF8" s="82">
        <v>713.1668153153691</v>
      </c>
      <c r="BG8" s="82">
        <v>32.17293903678357</v>
      </c>
      <c r="BH8" s="82">
        <v>160.86469518391783</v>
      </c>
      <c r="BI8" s="82">
        <v>922.2909190544622</v>
      </c>
      <c r="BJ8" s="82">
        <v>0</v>
      </c>
      <c r="BK8" s="82">
        <v>0</v>
      </c>
      <c r="BL8" s="82">
        <v>0</v>
      </c>
      <c r="BM8" s="82">
        <v>415.030913574508</v>
      </c>
      <c r="BN8" s="82">
        <v>1235.977074663102</v>
      </c>
      <c r="BO8" s="82">
        <v>1501.4038217165664</v>
      </c>
      <c r="BP8" s="82">
        <v>0</v>
      </c>
      <c r="BQ8" s="82">
        <v>5603.453548906472</v>
      </c>
      <c r="BR8" s="82">
        <v>53.621565061305944</v>
      </c>
      <c r="BS8" s="82">
        <v>3584.0654086976897</v>
      </c>
      <c r="BT8" s="82">
        <v>160.86469518391783</v>
      </c>
      <c r="BU8" s="82">
        <v>58969.7799605206</v>
      </c>
      <c r="BV8" s="82">
        <v>0</v>
      </c>
      <c r="BW8" s="82">
        <v>1139.4582575527513</v>
      </c>
      <c r="BX8" s="82">
        <v>1272.975954555403</v>
      </c>
      <c r="BY8" s="82">
        <v>1126.0528662874249</v>
      </c>
      <c r="BZ8" s="82">
        <v>0</v>
      </c>
      <c r="CA8" s="82">
        <v>148.53173521981748</v>
      </c>
      <c r="CB8" s="82">
        <v>1887.4790901579693</v>
      </c>
      <c r="CC8" s="82">
        <v>482.5940855517535</v>
      </c>
      <c r="CD8" s="82">
        <v>8705.461087703019</v>
      </c>
      <c r="CE8" s="82">
        <v>2087.4875278366408</v>
      </c>
      <c r="CF8" s="82">
        <v>0</v>
      </c>
      <c r="CG8" s="82">
        <v>0</v>
      </c>
      <c r="CH8" s="82">
        <v>0</v>
      </c>
      <c r="CI8" s="82">
        <v>0</v>
      </c>
      <c r="CJ8" s="82">
        <v>0</v>
      </c>
      <c r="CK8" s="144">
        <v>0</v>
      </c>
      <c r="CL8" s="136"/>
      <c r="CM8" s="136"/>
      <c r="CN8" s="136"/>
      <c r="CO8" s="136"/>
      <c r="CP8" s="136"/>
      <c r="CQ8" s="136"/>
      <c r="CR8" s="136"/>
      <c r="CS8" s="136"/>
      <c r="CT8" s="136"/>
      <c r="CU8" s="136"/>
      <c r="CV8" s="139"/>
      <c r="CW8" s="139"/>
      <c r="CX8" s="139"/>
    </row>
    <row r="9" spans="1:102" ht="12">
      <c r="A9" s="67" t="s">
        <v>23</v>
      </c>
      <c r="B9" s="22" t="s">
        <v>94</v>
      </c>
      <c r="C9" s="25" t="s">
        <v>95</v>
      </c>
      <c r="D9" s="39" t="s">
        <v>96</v>
      </c>
      <c r="E9" s="72">
        <v>1471491</v>
      </c>
      <c r="F9" s="73">
        <v>1560564.8212772596</v>
      </c>
      <c r="G9" s="122">
        <v>429175.7018001925</v>
      </c>
      <c r="H9" s="122">
        <v>112475.23818203634</v>
      </c>
      <c r="I9" s="122">
        <v>11643.399397726329</v>
      </c>
      <c r="J9" s="122">
        <v>354395.9691682951</v>
      </c>
      <c r="K9" s="122">
        <v>78330.96944820388</v>
      </c>
      <c r="L9" s="122">
        <v>87238.16998746453</v>
      </c>
      <c r="M9" s="122">
        <v>24130.945251787816</v>
      </c>
      <c r="N9" s="122">
        <v>158059.1468241349</v>
      </c>
      <c r="O9" s="122">
        <v>13273.475313408015</v>
      </c>
      <c r="P9" s="122">
        <v>25120.634200594555</v>
      </c>
      <c r="Q9" s="122">
        <v>320.1934834374741</v>
      </c>
      <c r="R9" s="122">
        <v>931.4719518181063</v>
      </c>
      <c r="S9" s="122">
        <v>1426.3164262214752</v>
      </c>
      <c r="T9" s="122">
        <v>15165.527715538543</v>
      </c>
      <c r="U9" s="122">
        <v>54403.78368587627</v>
      </c>
      <c r="V9" s="122">
        <v>29.10849849431582</v>
      </c>
      <c r="W9" s="122">
        <v>1193.4484382669486</v>
      </c>
      <c r="X9" s="122">
        <v>17002.27397052987</v>
      </c>
      <c r="Y9" s="122">
        <v>15835.023180907807</v>
      </c>
      <c r="Z9" s="122">
        <v>2328.6798795452655</v>
      </c>
      <c r="AA9" s="122">
        <v>41566.93584988299</v>
      </c>
      <c r="AB9" s="122">
        <v>33969.61774286657</v>
      </c>
      <c r="AC9" s="161">
        <v>18018.160567981497</v>
      </c>
      <c r="AD9" s="144">
        <f t="shared" si="0"/>
        <v>1496034.1909652113</v>
      </c>
      <c r="AE9" s="82">
        <v>21540.288885793707</v>
      </c>
      <c r="AF9" s="140">
        <v>29.10849849431582</v>
      </c>
      <c r="AG9" s="82">
        <v>611.2784683806323</v>
      </c>
      <c r="AH9" s="82">
        <v>640.3869668749481</v>
      </c>
      <c r="AI9" s="82">
        <v>1571.8589186930544</v>
      </c>
      <c r="AJ9" s="82">
        <v>0</v>
      </c>
      <c r="AK9" s="82">
        <v>4861.119248550743</v>
      </c>
      <c r="AL9" s="82">
        <v>0</v>
      </c>
      <c r="AM9" s="82">
        <v>29.10849849431582</v>
      </c>
      <c r="AN9" s="82">
        <v>578.6769500669985</v>
      </c>
      <c r="AO9" s="82">
        <v>102.4619146999917</v>
      </c>
      <c r="AP9" s="82">
        <v>163.00759156816858</v>
      </c>
      <c r="AQ9" s="82">
        <v>0</v>
      </c>
      <c r="AR9" s="82">
        <v>0</v>
      </c>
      <c r="AS9" s="82">
        <v>2619.764864488424</v>
      </c>
      <c r="AT9" s="82">
        <v>0</v>
      </c>
      <c r="AU9" s="82">
        <v>203.75948946021074</v>
      </c>
      <c r="AV9" s="82">
        <v>582.1699698863164</v>
      </c>
      <c r="AW9" s="82">
        <v>0</v>
      </c>
      <c r="AX9" s="82">
        <v>3027.2838434088453</v>
      </c>
      <c r="AY9" s="82">
        <v>0</v>
      </c>
      <c r="AZ9" s="82">
        <v>87.32549548294746</v>
      </c>
      <c r="BA9" s="82">
        <v>4220.732281675794</v>
      </c>
      <c r="BB9" s="82">
        <v>0</v>
      </c>
      <c r="BC9" s="82">
        <v>0</v>
      </c>
      <c r="BD9" s="82">
        <v>0</v>
      </c>
      <c r="BE9" s="82">
        <v>1251.6654352555804</v>
      </c>
      <c r="BF9" s="82">
        <v>0</v>
      </c>
      <c r="BG9" s="82">
        <v>29.10849849431582</v>
      </c>
      <c r="BH9" s="82">
        <v>0</v>
      </c>
      <c r="BI9" s="82">
        <v>1950.26939911916</v>
      </c>
      <c r="BJ9" s="82">
        <v>0</v>
      </c>
      <c r="BK9" s="82">
        <v>0</v>
      </c>
      <c r="BL9" s="82">
        <v>1306.9715823947797</v>
      </c>
      <c r="BM9" s="82">
        <v>87.32549548294746</v>
      </c>
      <c r="BN9" s="82">
        <v>29.10849849431582</v>
      </c>
      <c r="BO9" s="82">
        <v>0</v>
      </c>
      <c r="BP9" s="82">
        <v>0</v>
      </c>
      <c r="BQ9" s="82">
        <v>0</v>
      </c>
      <c r="BR9" s="82">
        <v>116.43399397726328</v>
      </c>
      <c r="BS9" s="82">
        <v>0</v>
      </c>
      <c r="BT9" s="82">
        <v>0</v>
      </c>
      <c r="BU9" s="82">
        <v>494.84447440336896</v>
      </c>
      <c r="BV9" s="82">
        <v>0</v>
      </c>
      <c r="BW9" s="82">
        <v>15893.240177896438</v>
      </c>
      <c r="BX9" s="82">
        <v>378.41048042610566</v>
      </c>
      <c r="BY9" s="82">
        <v>2008.4863961077917</v>
      </c>
      <c r="BZ9" s="82">
        <v>0</v>
      </c>
      <c r="CA9" s="82">
        <v>-29.10849849431582</v>
      </c>
      <c r="CB9" s="82">
        <v>0</v>
      </c>
      <c r="CC9" s="82">
        <v>145.5424924715791</v>
      </c>
      <c r="CD9" s="82">
        <v>0</v>
      </c>
      <c r="CE9" s="82">
        <v>0</v>
      </c>
      <c r="CF9" s="82">
        <v>0</v>
      </c>
      <c r="CG9" s="82">
        <v>0</v>
      </c>
      <c r="CH9" s="82">
        <v>0</v>
      </c>
      <c r="CI9" s="82">
        <v>0</v>
      </c>
      <c r="CJ9" s="82">
        <v>0</v>
      </c>
      <c r="CK9" s="144">
        <v>0</v>
      </c>
      <c r="CL9" s="136"/>
      <c r="CM9" s="136"/>
      <c r="CN9" s="136"/>
      <c r="CO9" s="136"/>
      <c r="CP9" s="136"/>
      <c r="CQ9" s="136"/>
      <c r="CR9" s="136"/>
      <c r="CS9" s="136"/>
      <c r="CT9" s="136"/>
      <c r="CU9" s="136"/>
      <c r="CV9" s="139"/>
      <c r="CW9" s="139"/>
      <c r="CX9" s="139"/>
    </row>
    <row r="10" spans="1:102" ht="12">
      <c r="A10" s="67" t="s">
        <v>24</v>
      </c>
      <c r="B10" s="22" t="s">
        <v>97</v>
      </c>
      <c r="C10" s="25" t="s">
        <v>90</v>
      </c>
      <c r="D10" s="39" t="s">
        <v>91</v>
      </c>
      <c r="E10" s="72">
        <v>1576337</v>
      </c>
      <c r="F10" s="73">
        <v>1725481.5651058257</v>
      </c>
      <c r="G10" s="122">
        <v>282631.2495312516</v>
      </c>
      <c r="H10" s="122">
        <v>74067.87406825737</v>
      </c>
      <c r="I10" s="122">
        <v>46177.72621565607</v>
      </c>
      <c r="J10" s="122">
        <v>307705.0815780261</v>
      </c>
      <c r="K10" s="122">
        <v>69771.55556855218</v>
      </c>
      <c r="L10" s="122">
        <v>22099.457700824732</v>
      </c>
      <c r="M10" s="122">
        <v>21746.39187093974</v>
      </c>
      <c r="N10" s="122">
        <v>299701.57186452847</v>
      </c>
      <c r="O10" s="122">
        <v>23558.933311570265</v>
      </c>
      <c r="P10" s="122">
        <v>70171.8336896427</v>
      </c>
      <c r="Q10" s="122">
        <v>365.3820797647039</v>
      </c>
      <c r="R10" s="122">
        <v>12954.64216514071</v>
      </c>
      <c r="S10" s="122">
        <v>12921.798832128152</v>
      </c>
      <c r="T10" s="122">
        <v>7584.757217587534</v>
      </c>
      <c r="U10" s="122">
        <v>38666.86649734679</v>
      </c>
      <c r="V10" s="122">
        <v>2296.9806025657513</v>
      </c>
      <c r="W10" s="122">
        <v>12063.766757175084</v>
      </c>
      <c r="X10" s="122">
        <v>14155.887070075007</v>
      </c>
      <c r="Y10" s="122">
        <v>11692.226552470525</v>
      </c>
      <c r="Z10" s="122">
        <v>11135.94259957033</v>
      </c>
      <c r="AA10" s="122">
        <v>62262.74855855617</v>
      </c>
      <c r="AB10" s="122">
        <v>91628.79368840929</v>
      </c>
      <c r="AC10" s="161">
        <v>4238.842666933223</v>
      </c>
      <c r="AD10" s="144">
        <f t="shared" si="0"/>
        <v>1499600.3106869725</v>
      </c>
      <c r="AE10" s="82">
        <v>4871.076827424958</v>
      </c>
      <c r="AF10" s="140">
        <v>979.141865436875</v>
      </c>
      <c r="AG10" s="82">
        <v>3021.5866371553043</v>
      </c>
      <c r="AH10" s="82">
        <v>3428.0228831857053</v>
      </c>
      <c r="AI10" s="82">
        <v>671.2356184441471</v>
      </c>
      <c r="AJ10" s="82">
        <v>2541.2528918466487</v>
      </c>
      <c r="AK10" s="82">
        <v>7683.287216625207</v>
      </c>
      <c r="AL10" s="82">
        <v>451.5958289226678</v>
      </c>
      <c r="AM10" s="82">
        <v>1104.3570725472512</v>
      </c>
      <c r="AN10" s="82">
        <v>8229.122884210781</v>
      </c>
      <c r="AO10" s="82">
        <v>3223.0394310210804</v>
      </c>
      <c r="AP10" s="82">
        <v>5127.5627311699</v>
      </c>
      <c r="AQ10" s="82">
        <v>4394.848498742872</v>
      </c>
      <c r="AR10" s="82">
        <v>2476.3873091468477</v>
      </c>
      <c r="AS10" s="82">
        <v>1572.3745679761978</v>
      </c>
      <c r="AT10" s="82">
        <v>927.8241576047539</v>
      </c>
      <c r="AU10" s="82">
        <v>10290.226774496972</v>
      </c>
      <c r="AV10" s="82">
        <v>7295.32534541437</v>
      </c>
      <c r="AW10" s="82">
        <v>798.503533867808</v>
      </c>
      <c r="AX10" s="82">
        <v>4304.529332958338</v>
      </c>
      <c r="AY10" s="82">
        <v>0</v>
      </c>
      <c r="AZ10" s="82">
        <v>6.15812493985456</v>
      </c>
      <c r="BA10" s="82">
        <v>1627.7976924348889</v>
      </c>
      <c r="BB10" s="82">
        <v>1323.9968620687305</v>
      </c>
      <c r="BC10" s="82">
        <v>102.63541566424267</v>
      </c>
      <c r="BD10" s="82">
        <v>209.37624795505505</v>
      </c>
      <c r="BE10" s="82">
        <v>4033.5718356047378</v>
      </c>
      <c r="BF10" s="82">
        <v>4864.918702485103</v>
      </c>
      <c r="BG10" s="82">
        <v>90.31916578453355</v>
      </c>
      <c r="BH10" s="82">
        <v>529.5987448274922</v>
      </c>
      <c r="BI10" s="82">
        <v>2282.611644372757</v>
      </c>
      <c r="BJ10" s="82">
        <v>0</v>
      </c>
      <c r="BK10" s="82">
        <v>1289.100820742888</v>
      </c>
      <c r="BL10" s="82">
        <v>0</v>
      </c>
      <c r="BM10" s="82">
        <v>4460.535164767987</v>
      </c>
      <c r="BN10" s="82">
        <v>9905.54923658739</v>
      </c>
      <c r="BO10" s="82">
        <v>4830.022661159261</v>
      </c>
      <c r="BP10" s="82">
        <v>127.26791542366091</v>
      </c>
      <c r="BQ10" s="82">
        <v>1582.6381095426223</v>
      </c>
      <c r="BR10" s="82">
        <v>139.58416530337004</v>
      </c>
      <c r="BS10" s="82">
        <v>7590.915342527389</v>
      </c>
      <c r="BT10" s="82">
        <v>275.0629139801704</v>
      </c>
      <c r="BU10" s="82">
        <v>69992.01644139897</v>
      </c>
      <c r="BV10" s="82">
        <v>484.43916193522546</v>
      </c>
      <c r="BW10" s="82">
        <v>4045.888085484446</v>
      </c>
      <c r="BX10" s="82">
        <v>2767.0508063079824</v>
      </c>
      <c r="BY10" s="82">
        <v>3618.9247563211966</v>
      </c>
      <c r="BZ10" s="82">
        <v>0</v>
      </c>
      <c r="CA10" s="82">
        <v>275.0629139801704</v>
      </c>
      <c r="CB10" s="82">
        <v>6109.270481998382</v>
      </c>
      <c r="CC10" s="82">
        <v>798.503533867808</v>
      </c>
      <c r="CD10" s="82">
        <v>396.17270446397674</v>
      </c>
      <c r="CE10" s="82">
        <v>642.4977020581591</v>
      </c>
      <c r="CF10" s="82">
        <v>0</v>
      </c>
      <c r="CG10" s="82">
        <v>0</v>
      </c>
      <c r="CH10" s="82">
        <v>0</v>
      </c>
      <c r="CI10" s="82">
        <v>3850.8807957223858</v>
      </c>
      <c r="CJ10" s="82">
        <v>1847.4374819563684</v>
      </c>
      <c r="CK10" s="144">
        <v>12390.147378987374</v>
      </c>
      <c r="CL10" s="136"/>
      <c r="CM10" s="136"/>
      <c r="CN10" s="136"/>
      <c r="CO10" s="136"/>
      <c r="CP10" s="136"/>
      <c r="CQ10" s="136"/>
      <c r="CR10" s="136"/>
      <c r="CS10" s="136"/>
      <c r="CT10" s="136"/>
      <c r="CU10" s="136"/>
      <c r="CV10" s="139"/>
      <c r="CW10" s="139"/>
      <c r="CX10" s="139"/>
    </row>
    <row r="11" spans="1:102" ht="12">
      <c r="A11" s="17" t="s">
        <v>25</v>
      </c>
      <c r="B11" s="22" t="s">
        <v>98</v>
      </c>
      <c r="C11" s="25" t="s">
        <v>90</v>
      </c>
      <c r="D11" s="39" t="s">
        <v>91</v>
      </c>
      <c r="E11" s="72">
        <v>587201</v>
      </c>
      <c r="F11" s="58">
        <v>605518.5196407962</v>
      </c>
      <c r="G11" s="122">
        <v>99183.01028611444</v>
      </c>
      <c r="H11" s="122">
        <v>25992.43617882493</v>
      </c>
      <c r="I11" s="122">
        <v>16205.022982535975</v>
      </c>
      <c r="J11" s="122">
        <v>107982.10149040307</v>
      </c>
      <c r="K11" s="122">
        <v>24484.740895110146</v>
      </c>
      <c r="L11" s="122">
        <v>7755.302161716852</v>
      </c>
      <c r="M11" s="122">
        <v>7631.40173706375</v>
      </c>
      <c r="N11" s="122">
        <v>105173.45174783072</v>
      </c>
      <c r="O11" s="122">
        <v>8267.471940370082</v>
      </c>
      <c r="P11" s="122">
        <v>24625.209399804065</v>
      </c>
      <c r="Q11" s="122">
        <v>128.22253248983836</v>
      </c>
      <c r="R11" s="122">
        <v>4546.137092940279</v>
      </c>
      <c r="S11" s="122">
        <v>4534.611472042317</v>
      </c>
      <c r="T11" s="122">
        <v>2661.69807612333</v>
      </c>
      <c r="U11" s="122">
        <v>13569.257553433063</v>
      </c>
      <c r="V11" s="122">
        <v>806.0731115512872</v>
      </c>
      <c r="W11" s="122">
        <v>4233.504626083033</v>
      </c>
      <c r="X11" s="122">
        <v>4967.686677283276</v>
      </c>
      <c r="Y11" s="122">
        <v>4103.121039674827</v>
      </c>
      <c r="Z11" s="122">
        <v>3907.9058357155786</v>
      </c>
      <c r="AA11" s="122">
        <v>21849.695817313353</v>
      </c>
      <c r="AB11" s="122">
        <v>32155.041602704518</v>
      </c>
      <c r="AC11" s="161">
        <v>1487.5254471433493</v>
      </c>
      <c r="AD11" s="144">
        <f t="shared" si="0"/>
        <v>526250.6297042721</v>
      </c>
      <c r="AE11" s="82">
        <v>1709.3936494291372</v>
      </c>
      <c r="AF11" s="140">
        <v>343.60757302052184</v>
      </c>
      <c r="AG11" s="82">
        <v>1060.3571226125957</v>
      </c>
      <c r="AH11" s="82">
        <v>1202.986681224888</v>
      </c>
      <c r="AI11" s="82">
        <v>235.55487710211875</v>
      </c>
      <c r="AJ11" s="82">
        <v>891.7949169798869</v>
      </c>
      <c r="AK11" s="82">
        <v>2696.2749388172188</v>
      </c>
      <c r="AL11" s="82">
        <v>158.47728734699123</v>
      </c>
      <c r="AM11" s="82">
        <v>387.54900269400576</v>
      </c>
      <c r="AN11" s="82">
        <v>2887.823554628302</v>
      </c>
      <c r="AO11" s="82">
        <v>1131.0523997954765</v>
      </c>
      <c r="AP11" s="82">
        <v>1799.4015451291668</v>
      </c>
      <c r="AQ11" s="82">
        <v>1542.2721464086737</v>
      </c>
      <c r="AR11" s="82">
        <v>869.0318157064102</v>
      </c>
      <c r="AS11" s="82">
        <v>551.7891004899785</v>
      </c>
      <c r="AT11" s="82">
        <v>325.5987903674547</v>
      </c>
      <c r="AU11" s="82">
        <v>3611.1210975930317</v>
      </c>
      <c r="AV11" s="82">
        <v>2560.128541960031</v>
      </c>
      <c r="AW11" s="82">
        <v>280.21665808172537</v>
      </c>
      <c r="AX11" s="82">
        <v>1510.5766889392755</v>
      </c>
      <c r="AY11" s="82">
        <v>0</v>
      </c>
      <c r="AZ11" s="82">
        <v>2.161053918368062</v>
      </c>
      <c r="BA11" s="82">
        <v>571.2385857552911</v>
      </c>
      <c r="BB11" s="82">
        <v>464.62659244913334</v>
      </c>
      <c r="BC11" s="82">
        <v>36.017565306134365</v>
      </c>
      <c r="BD11" s="82">
        <v>73.4758332245141</v>
      </c>
      <c r="BE11" s="82">
        <v>1415.4903165310807</v>
      </c>
      <c r="BF11" s="82">
        <v>1707.232595510769</v>
      </c>
      <c r="BG11" s="82">
        <v>31.695457469398242</v>
      </c>
      <c r="BH11" s="82">
        <v>185.85063697965333</v>
      </c>
      <c r="BI11" s="82">
        <v>801.0306524084283</v>
      </c>
      <c r="BJ11" s="82">
        <v>0</v>
      </c>
      <c r="BK11" s="82">
        <v>452.3806202450476</v>
      </c>
      <c r="BL11" s="82">
        <v>0</v>
      </c>
      <c r="BM11" s="82">
        <v>1565.3233882045997</v>
      </c>
      <c r="BN11" s="82">
        <v>3476.1272628256406</v>
      </c>
      <c r="BO11" s="82">
        <v>1694.9866233066832</v>
      </c>
      <c r="BP11" s="82">
        <v>44.66178097960661</v>
      </c>
      <c r="BQ11" s="82">
        <v>555.390857020592</v>
      </c>
      <c r="BR11" s="82">
        <v>48.98388881634274</v>
      </c>
      <c r="BS11" s="82">
        <v>2663.859130041698</v>
      </c>
      <c r="BT11" s="82">
        <v>96.5270750204401</v>
      </c>
      <c r="BU11" s="82">
        <v>24562.10662538772</v>
      </c>
      <c r="BV11" s="82">
        <v>170.00290824495423</v>
      </c>
      <c r="BW11" s="82">
        <v>1419.8124243678167</v>
      </c>
      <c r="BX11" s="82">
        <v>971.0335606533826</v>
      </c>
      <c r="BY11" s="82">
        <v>1269.9793526942979</v>
      </c>
      <c r="BZ11" s="82">
        <v>0</v>
      </c>
      <c r="CA11" s="82">
        <v>96.5270750204401</v>
      </c>
      <c r="CB11" s="82">
        <v>2143.9095572823426</v>
      </c>
      <c r="CC11" s="82">
        <v>280.21665808172537</v>
      </c>
      <c r="CD11" s="82">
        <v>139.02780208167866</v>
      </c>
      <c r="CE11" s="82">
        <v>225.46995881640115</v>
      </c>
      <c r="CF11" s="82">
        <v>0</v>
      </c>
      <c r="CG11" s="82">
        <v>0</v>
      </c>
      <c r="CH11" s="82">
        <v>0</v>
      </c>
      <c r="CI11" s="82">
        <v>1351.3790502861616</v>
      </c>
      <c r="CJ11" s="82">
        <v>648.3161755104187</v>
      </c>
      <c r="CK11" s="144">
        <v>4348.04048375654</v>
      </c>
      <c r="CL11" s="136"/>
      <c r="CM11" s="136"/>
      <c r="CN11" s="136"/>
      <c r="CO11" s="136"/>
      <c r="CP11" s="136"/>
      <c r="CQ11" s="136"/>
      <c r="CR11" s="136"/>
      <c r="CS11" s="136"/>
      <c r="CT11" s="136"/>
      <c r="CU11" s="136"/>
      <c r="CV11" s="139"/>
      <c r="CW11" s="139"/>
      <c r="CX11" s="139"/>
    </row>
    <row r="12" spans="1:102" ht="12">
      <c r="A12" s="68" t="s">
        <v>26</v>
      </c>
      <c r="B12" s="23" t="s">
        <v>99</v>
      </c>
      <c r="C12" s="24" t="s">
        <v>100</v>
      </c>
      <c r="D12" s="108" t="s">
        <v>101</v>
      </c>
      <c r="E12" s="74">
        <v>817400</v>
      </c>
      <c r="F12" s="121">
        <v>853596.3902085337</v>
      </c>
      <c r="G12" s="162">
        <v>112148.57423927964</v>
      </c>
      <c r="H12" s="162">
        <v>10674.845437344493</v>
      </c>
      <c r="I12" s="162">
        <v>12772.866950183234</v>
      </c>
      <c r="J12" s="162">
        <v>157643.66552282745</v>
      </c>
      <c r="K12" s="162">
        <v>79456.38621362543</v>
      </c>
      <c r="L12" s="162">
        <v>7732.016318321328</v>
      </c>
      <c r="M12" s="162">
        <v>7452.7953024699</v>
      </c>
      <c r="N12" s="162">
        <v>166360.31866623738</v>
      </c>
      <c r="O12" s="162">
        <v>19152.666192261146</v>
      </c>
      <c r="P12" s="162">
        <v>24134.610667254135</v>
      </c>
      <c r="Q12" s="162">
        <v>2757.7996312344117</v>
      </c>
      <c r="R12" s="162">
        <v>11.518778199615019</v>
      </c>
      <c r="S12" s="162">
        <v>5055.139749122187</v>
      </c>
      <c r="T12" s="162">
        <v>1437.0769358912105</v>
      </c>
      <c r="U12" s="162">
        <v>24186.518072811894</v>
      </c>
      <c r="V12" s="162">
        <v>2593.6205900601517</v>
      </c>
      <c r="W12" s="162">
        <v>2576.269519101238</v>
      </c>
      <c r="X12" s="162">
        <v>289.71914281816515</v>
      </c>
      <c r="Y12" s="162">
        <v>1570.1990181222045</v>
      </c>
      <c r="Z12" s="162">
        <v>1318.5355855584637</v>
      </c>
      <c r="AA12" s="162">
        <v>108518.84684053007</v>
      </c>
      <c r="AB12" s="162">
        <v>12952.938989126582</v>
      </c>
      <c r="AC12" s="163">
        <v>5789.862829474846</v>
      </c>
      <c r="AD12" s="145">
        <f t="shared" si="0"/>
        <v>766586.7911918551</v>
      </c>
      <c r="AE12" s="141">
        <v>968.0147907246092</v>
      </c>
      <c r="AF12" s="142">
        <v>239.56142508819593</v>
      </c>
      <c r="AG12" s="141">
        <v>264.93189859114545</v>
      </c>
      <c r="AH12" s="141">
        <v>974.7219273978027</v>
      </c>
      <c r="AI12" s="141">
        <v>0</v>
      </c>
      <c r="AJ12" s="141">
        <v>0</v>
      </c>
      <c r="AK12" s="141">
        <v>500.2649114288498</v>
      </c>
      <c r="AL12" s="141">
        <v>101.77350864976309</v>
      </c>
      <c r="AM12" s="141">
        <v>0</v>
      </c>
      <c r="AN12" s="141">
        <v>2050.7434896586756</v>
      </c>
      <c r="AO12" s="141">
        <v>1228.4354108664368</v>
      </c>
      <c r="AP12" s="141">
        <v>1933.286945779158</v>
      </c>
      <c r="AQ12" s="141">
        <v>0</v>
      </c>
      <c r="AR12" s="141">
        <v>409.0332719415192</v>
      </c>
      <c r="AS12" s="141">
        <v>0</v>
      </c>
      <c r="AT12" s="141">
        <v>0</v>
      </c>
      <c r="AU12" s="141">
        <v>3074.9305500212804</v>
      </c>
      <c r="AV12" s="141">
        <v>2430.1705854808047</v>
      </c>
      <c r="AW12" s="141">
        <v>380.848717182208</v>
      </c>
      <c r="AX12" s="141">
        <v>3797.9890448553424</v>
      </c>
      <c r="AY12" s="141">
        <v>0</v>
      </c>
      <c r="AZ12" s="141">
        <v>0</v>
      </c>
      <c r="BA12" s="141">
        <v>707.7487263409026</v>
      </c>
      <c r="BB12" s="141">
        <v>382.59840500999763</v>
      </c>
      <c r="BC12" s="141">
        <v>0</v>
      </c>
      <c r="BD12" s="141">
        <v>1471.0500412141257</v>
      </c>
      <c r="BE12" s="141">
        <v>1161.3552956953627</v>
      </c>
      <c r="BF12" s="141">
        <v>0</v>
      </c>
      <c r="BG12" s="141">
        <v>0</v>
      </c>
      <c r="BH12" s="141">
        <v>0</v>
      </c>
      <c r="BI12" s="141">
        <v>509.8881944816927</v>
      </c>
      <c r="BJ12" s="141">
        <v>0</v>
      </c>
      <c r="BK12" s="141">
        <v>0</v>
      </c>
      <c r="BL12" s="141">
        <v>0</v>
      </c>
      <c r="BM12" s="141">
        <v>275.4300255578832</v>
      </c>
      <c r="BN12" s="141">
        <v>954.4109678635448</v>
      </c>
      <c r="BO12" s="141">
        <v>3067.2027621152097</v>
      </c>
      <c r="BP12" s="141">
        <v>836.7444614446925</v>
      </c>
      <c r="BQ12" s="141">
        <v>11850.63565761912</v>
      </c>
      <c r="BR12" s="141">
        <v>2789.294012134624</v>
      </c>
      <c r="BS12" s="141">
        <v>1436.639513934263</v>
      </c>
      <c r="BT12" s="141">
        <v>59.635193463829665</v>
      </c>
      <c r="BU12" s="141">
        <v>36169.546776067094</v>
      </c>
      <c r="BV12" s="141">
        <v>0</v>
      </c>
      <c r="BW12" s="141">
        <v>1010.1531059105425</v>
      </c>
      <c r="BX12" s="141">
        <v>2296.3194666548984</v>
      </c>
      <c r="BY12" s="141">
        <v>2010.2455068112947</v>
      </c>
      <c r="BZ12" s="141">
        <v>0</v>
      </c>
      <c r="CA12" s="141">
        <v>0</v>
      </c>
      <c r="CB12" s="141">
        <v>1665.9944266936864</v>
      </c>
      <c r="CC12" s="141">
        <v>0</v>
      </c>
      <c r="CD12" s="141">
        <v>0</v>
      </c>
      <c r="CE12" s="141">
        <v>0</v>
      </c>
      <c r="CF12" s="141">
        <v>0</v>
      </c>
      <c r="CG12" s="141">
        <v>0</v>
      </c>
      <c r="CH12" s="141">
        <v>0</v>
      </c>
      <c r="CI12" s="141">
        <v>0</v>
      </c>
      <c r="CJ12" s="141">
        <v>0</v>
      </c>
      <c r="CK12" s="145">
        <v>0</v>
      </c>
      <c r="CL12" s="136"/>
      <c r="CM12" s="136"/>
      <c r="CN12" s="136"/>
      <c r="CO12" s="136"/>
      <c r="CP12" s="136"/>
      <c r="CQ12" s="136"/>
      <c r="CR12" s="136"/>
      <c r="CS12" s="136"/>
      <c r="CT12" s="136"/>
      <c r="CU12" s="136"/>
      <c r="CV12" s="139"/>
      <c r="CW12" s="139"/>
      <c r="CX12" s="139"/>
    </row>
    <row r="13" spans="1:102" ht="12">
      <c r="A13" s="66" t="s">
        <v>27</v>
      </c>
      <c r="B13" s="60" t="s">
        <v>102</v>
      </c>
      <c r="C13" s="25" t="s">
        <v>90</v>
      </c>
      <c r="D13" s="128" t="s">
        <v>91</v>
      </c>
      <c r="E13" s="71">
        <v>1404601</v>
      </c>
      <c r="F13" s="120">
        <v>1581862.2047564085</v>
      </c>
      <c r="G13" s="159">
        <v>259106.617281735</v>
      </c>
      <c r="H13" s="159">
        <v>67902.88169091378</v>
      </c>
      <c r="I13" s="159">
        <v>42334.15255158375</v>
      </c>
      <c r="J13" s="159">
        <v>282093.4448696438</v>
      </c>
      <c r="K13" s="159">
        <v>63964.164528286434</v>
      </c>
      <c r="L13" s="159">
        <v>20260.02339839752</v>
      </c>
      <c r="M13" s="159">
        <v>19936.3447782485</v>
      </c>
      <c r="N13" s="159">
        <v>274756.10219545173</v>
      </c>
      <c r="O13" s="159">
        <v>21598.020485176326</v>
      </c>
      <c r="P13" s="159">
        <v>64331.125754618166</v>
      </c>
      <c r="Q13" s="159">
        <v>334.9697348053835</v>
      </c>
      <c r="R13" s="159">
        <v>11876.370766049298</v>
      </c>
      <c r="S13" s="159">
        <v>11846.261126965668</v>
      </c>
      <c r="T13" s="159">
        <v>6953.444775875798</v>
      </c>
      <c r="U13" s="159">
        <v>35448.454463646114</v>
      </c>
      <c r="V13" s="159">
        <v>2105.7928834113713</v>
      </c>
      <c r="W13" s="159">
        <v>11059.646805905835</v>
      </c>
      <c r="X13" s="159">
        <v>12977.630815533064</v>
      </c>
      <c r="Y13" s="159">
        <v>10719.031513772272</v>
      </c>
      <c r="Z13" s="159">
        <v>10209.049501793288</v>
      </c>
      <c r="AA13" s="159">
        <v>57080.348292791525</v>
      </c>
      <c r="AB13" s="159">
        <v>84002.12933844219</v>
      </c>
      <c r="AC13" s="160">
        <v>3886.025294230994</v>
      </c>
      <c r="AD13" s="143">
        <f>SUM(G13:AC13)</f>
        <v>1374782.0328472771</v>
      </c>
      <c r="AE13" s="137">
        <v>4465.635846590871</v>
      </c>
      <c r="AF13" s="138">
        <v>897.6436151807186</v>
      </c>
      <c r="AG13" s="137">
        <v>2770.086795693958</v>
      </c>
      <c r="AH13" s="137">
        <v>3142.6935793538787</v>
      </c>
      <c r="AI13" s="137">
        <v>615.3657487716877</v>
      </c>
      <c r="AJ13" s="137">
        <v>2329.733324095869</v>
      </c>
      <c r="AK13" s="137">
        <v>7043.773693126688</v>
      </c>
      <c r="AL13" s="137">
        <v>414.0075373999122</v>
      </c>
      <c r="AM13" s="137">
        <v>1012.4366141870579</v>
      </c>
      <c r="AN13" s="137">
        <v>7544.17707617219</v>
      </c>
      <c r="AO13" s="137">
        <v>2954.7717944231736</v>
      </c>
      <c r="AP13" s="137">
        <v>4700.773309309594</v>
      </c>
      <c r="AQ13" s="137">
        <v>4029.046079878236</v>
      </c>
      <c r="AR13" s="137">
        <v>2270.2667869057004</v>
      </c>
      <c r="AS13" s="137">
        <v>1441.4989711287851</v>
      </c>
      <c r="AT13" s="137">
        <v>850.5973041125468</v>
      </c>
      <c r="AU13" s="137">
        <v>9433.726295389817</v>
      </c>
      <c r="AV13" s="137">
        <v>6688.103581451309</v>
      </c>
      <c r="AW13" s="137">
        <v>732.0406002207537</v>
      </c>
      <c r="AX13" s="137">
        <v>3946.2445723982537</v>
      </c>
      <c r="AY13" s="137">
        <v>0</v>
      </c>
      <c r="AZ13" s="137">
        <v>5.645557328180621</v>
      </c>
      <c r="BA13" s="137">
        <v>1492.3089870824108</v>
      </c>
      <c r="BB13" s="137">
        <v>1213.7948255588335</v>
      </c>
      <c r="BC13" s="137">
        <v>94.09262213634366</v>
      </c>
      <c r="BD13" s="137">
        <v>191.9489491581411</v>
      </c>
      <c r="BE13" s="137">
        <v>3697.8400499583067</v>
      </c>
      <c r="BF13" s="137">
        <v>4459.99028926269</v>
      </c>
      <c r="BG13" s="137">
        <v>82.80150747998243</v>
      </c>
      <c r="BH13" s="137">
        <v>485.51793022353337</v>
      </c>
      <c r="BI13" s="137">
        <v>2092.6199163122833</v>
      </c>
      <c r="BJ13" s="137">
        <v>0</v>
      </c>
      <c r="BK13" s="137">
        <v>1181.8033340324764</v>
      </c>
      <c r="BL13" s="137">
        <v>0</v>
      </c>
      <c r="BM13" s="137">
        <v>4089.265358045496</v>
      </c>
      <c r="BN13" s="137">
        <v>9081.067147622802</v>
      </c>
      <c r="BO13" s="137">
        <v>4427.9987977363335</v>
      </c>
      <c r="BP13" s="137">
        <v>116.67485144906615</v>
      </c>
      <c r="BQ13" s="137">
        <v>1450.9082333424196</v>
      </c>
      <c r="BR13" s="137">
        <v>127.9659661054274</v>
      </c>
      <c r="BS13" s="137">
        <v>6959.090333203979</v>
      </c>
      <c r="BT13" s="137">
        <v>252.16822732540103</v>
      </c>
      <c r="BU13" s="137">
        <v>64166.2754806353</v>
      </c>
      <c r="BV13" s="137">
        <v>444.11717648354215</v>
      </c>
      <c r="BW13" s="137">
        <v>3709.1311646146673</v>
      </c>
      <c r="BX13" s="137">
        <v>2536.7370927958254</v>
      </c>
      <c r="BY13" s="137">
        <v>3317.705856527478</v>
      </c>
      <c r="BZ13" s="137">
        <v>0</v>
      </c>
      <c r="CA13" s="137">
        <v>252.16822732540103</v>
      </c>
      <c r="CB13" s="137">
        <v>5600.769240043722</v>
      </c>
      <c r="CC13" s="137">
        <v>732.0406002207537</v>
      </c>
      <c r="CD13" s="137">
        <v>363.1975214462866</v>
      </c>
      <c r="CE13" s="137">
        <v>589.0198145735114</v>
      </c>
      <c r="CF13" s="137">
        <v>0</v>
      </c>
      <c r="CG13" s="137">
        <v>0</v>
      </c>
      <c r="CH13" s="137">
        <v>0</v>
      </c>
      <c r="CI13" s="137">
        <v>3530.355182555615</v>
      </c>
      <c r="CJ13" s="137">
        <v>1693.6671984541863</v>
      </c>
      <c r="CK13" s="143">
        <v>11358.861344299408</v>
      </c>
      <c r="CL13" s="136"/>
      <c r="CM13" s="136"/>
      <c r="CN13" s="136"/>
      <c r="CO13" s="136"/>
      <c r="CP13" s="136"/>
      <c r="CQ13" s="136"/>
      <c r="CR13" s="136"/>
      <c r="CS13" s="136"/>
      <c r="CT13" s="136"/>
      <c r="CU13" s="136"/>
      <c r="CV13" s="139"/>
      <c r="CW13" s="139"/>
      <c r="CX13" s="139"/>
    </row>
    <row r="14" spans="1:102" ht="12">
      <c r="A14" s="69" t="s">
        <v>28</v>
      </c>
      <c r="B14" s="22" t="s">
        <v>109</v>
      </c>
      <c r="C14" s="25" t="s">
        <v>110</v>
      </c>
      <c r="D14" s="39" t="s">
        <v>111</v>
      </c>
      <c r="E14" s="72">
        <v>250608</v>
      </c>
      <c r="F14" s="73">
        <v>268946.9514165849</v>
      </c>
      <c r="G14" s="122">
        <v>49193.002245683696</v>
      </c>
      <c r="H14" s="122">
        <v>11473.603888578127</v>
      </c>
      <c r="I14" s="122">
        <v>8801.689127291445</v>
      </c>
      <c r="J14" s="122">
        <v>37448.98172852595</v>
      </c>
      <c r="K14" s="122">
        <v>15268.367880095402</v>
      </c>
      <c r="L14" s="122">
        <v>5072.916716693598</v>
      </c>
      <c r="M14" s="122">
        <v>3230.610401251175</v>
      </c>
      <c r="N14" s="122">
        <v>61040.72381857197</v>
      </c>
      <c r="O14" s="122">
        <v>4614.945068658759</v>
      </c>
      <c r="P14" s="122">
        <v>11547.534306299893</v>
      </c>
      <c r="Q14" s="122">
        <v>0</v>
      </c>
      <c r="R14" s="122">
        <v>2061.1205048068473</v>
      </c>
      <c r="S14" s="122">
        <v>1041.9723303067835</v>
      </c>
      <c r="T14" s="122">
        <v>1231.512058962589</v>
      </c>
      <c r="U14" s="122">
        <v>4144.072810820122</v>
      </c>
      <c r="V14" s="122">
        <v>411.82715912125263</v>
      </c>
      <c r="W14" s="122">
        <v>2799.432327424225</v>
      </c>
      <c r="X14" s="122">
        <v>1306.434831284648</v>
      </c>
      <c r="Y14" s="122">
        <v>2527.5271669441695</v>
      </c>
      <c r="Z14" s="122">
        <v>878.2338212585747</v>
      </c>
      <c r="AA14" s="122">
        <v>6239.925726637195</v>
      </c>
      <c r="AB14" s="122">
        <v>8494.555378501016</v>
      </c>
      <c r="AC14" s="161">
        <v>1771.3529615215323</v>
      </c>
      <c r="AD14" s="144">
        <f t="shared" si="0"/>
        <v>240600.34225923903</v>
      </c>
      <c r="AE14" s="82">
        <v>496.1773001460874</v>
      </c>
      <c r="AF14" s="82">
        <v>248.0886500730437</v>
      </c>
      <c r="AG14" s="82">
        <v>782.4716023303798</v>
      </c>
      <c r="AH14" s="82">
        <v>1314.8698453871318</v>
      </c>
      <c r="AI14" s="82">
        <v>74.42659502191312</v>
      </c>
      <c r="AJ14" s="82">
        <v>0</v>
      </c>
      <c r="AK14" s="82">
        <v>440.6054425297257</v>
      </c>
      <c r="AL14" s="82">
        <v>124.04432503652185</v>
      </c>
      <c r="AM14" s="82">
        <v>238.66128137026806</v>
      </c>
      <c r="AN14" s="82">
        <v>3335.388161723024</v>
      </c>
      <c r="AO14" s="82">
        <v>1508.4683043581322</v>
      </c>
      <c r="AP14" s="82">
        <v>2399.835938751574</v>
      </c>
      <c r="AQ14" s="82">
        <v>322.5152450949568</v>
      </c>
      <c r="AR14" s="82">
        <v>113.62460173345401</v>
      </c>
      <c r="AS14" s="82">
        <v>198.47092005843498</v>
      </c>
      <c r="AT14" s="82">
        <v>173.6620550511306</v>
      </c>
      <c r="AU14" s="82">
        <v>1954.9385625755845</v>
      </c>
      <c r="AV14" s="82">
        <v>921.8974236714303</v>
      </c>
      <c r="AW14" s="82">
        <v>275.37840158107855</v>
      </c>
      <c r="AX14" s="82">
        <v>570.6038951680006</v>
      </c>
      <c r="AY14" s="82">
        <v>0</v>
      </c>
      <c r="AZ14" s="82">
        <v>0</v>
      </c>
      <c r="BA14" s="82">
        <v>132.47933913900536</v>
      </c>
      <c r="BB14" s="82">
        <v>208.39446606135672</v>
      </c>
      <c r="BC14" s="82">
        <v>0</v>
      </c>
      <c r="BD14" s="82">
        <v>124.04432503652185</v>
      </c>
      <c r="BE14" s="82">
        <v>1526.2413752493649</v>
      </c>
      <c r="BF14" s="82">
        <v>511.0626191504701</v>
      </c>
      <c r="BG14" s="82">
        <v>29.770638008765246</v>
      </c>
      <c r="BH14" s="82">
        <v>99.23546002921749</v>
      </c>
      <c r="BI14" s="82">
        <v>307.6299260905742</v>
      </c>
      <c r="BJ14" s="82">
        <v>0</v>
      </c>
      <c r="BK14" s="82">
        <v>0</v>
      </c>
      <c r="BL14" s="82">
        <v>0</v>
      </c>
      <c r="BM14" s="82">
        <v>235.18804026924548</v>
      </c>
      <c r="BN14" s="82">
        <v>746.7468367198616</v>
      </c>
      <c r="BO14" s="82">
        <v>855.9058427520008</v>
      </c>
      <c r="BP14" s="82">
        <v>0</v>
      </c>
      <c r="BQ14" s="82">
        <v>99.23546002921749</v>
      </c>
      <c r="BR14" s="82">
        <v>0</v>
      </c>
      <c r="BS14" s="82">
        <v>99.23546002921749</v>
      </c>
      <c r="BT14" s="82">
        <v>99.23546002921749</v>
      </c>
      <c r="BU14" s="82">
        <v>1488.5319004382623</v>
      </c>
      <c r="BV14" s="82">
        <v>0</v>
      </c>
      <c r="BW14" s="82">
        <v>468.88754863805264</v>
      </c>
      <c r="BX14" s="82">
        <v>656.9387453934198</v>
      </c>
      <c r="BY14" s="82">
        <v>744.2659502191311</v>
      </c>
      <c r="BZ14" s="82">
        <v>0</v>
      </c>
      <c r="CA14" s="82">
        <v>48.12919811417048</v>
      </c>
      <c r="CB14" s="82">
        <v>952.6604162804879</v>
      </c>
      <c r="CC14" s="82">
        <v>297.70638008765246</v>
      </c>
      <c r="CD14" s="82">
        <v>2029.3651575974975</v>
      </c>
      <c r="CE14" s="82">
        <v>1091.5900603213925</v>
      </c>
      <c r="CF14" s="82">
        <v>0</v>
      </c>
      <c r="CG14" s="82">
        <v>0</v>
      </c>
      <c r="CH14" s="82">
        <v>0</v>
      </c>
      <c r="CI14" s="82">
        <v>0</v>
      </c>
      <c r="CJ14" s="82">
        <v>0</v>
      </c>
      <c r="CK14" s="144">
        <v>0</v>
      </c>
      <c r="CL14" s="136"/>
      <c r="CM14" s="136"/>
      <c r="CN14" s="136"/>
      <c r="CO14" s="136"/>
      <c r="CP14" s="136"/>
      <c r="CQ14" s="136"/>
      <c r="CR14" s="136"/>
      <c r="CS14" s="136"/>
      <c r="CT14" s="136"/>
      <c r="CU14" s="136"/>
      <c r="CV14" s="139"/>
      <c r="CW14" s="139"/>
      <c r="CX14" s="139"/>
    </row>
    <row r="15" spans="1:102" ht="12">
      <c r="A15" s="69" t="s">
        <v>29</v>
      </c>
      <c r="B15" s="22" t="s">
        <v>254</v>
      </c>
      <c r="C15" s="25" t="s">
        <v>90</v>
      </c>
      <c r="D15" s="39" t="s">
        <v>91</v>
      </c>
      <c r="E15" s="72">
        <v>839621</v>
      </c>
      <c r="F15" s="73">
        <v>861420.6989808205</v>
      </c>
      <c r="G15" s="122">
        <v>141099.3970892419</v>
      </c>
      <c r="H15" s="122">
        <v>36977.2712396313</v>
      </c>
      <c r="I15" s="122">
        <v>23053.534733995115</v>
      </c>
      <c r="J15" s="122">
        <v>153617.1303207386</v>
      </c>
      <c r="K15" s="122">
        <v>34832.39889795937</v>
      </c>
      <c r="L15" s="122">
        <v>11032.821610339235</v>
      </c>
      <c r="M15" s="122">
        <v>10856.558809208049</v>
      </c>
      <c r="N15" s="122">
        <v>149621.49856718924</v>
      </c>
      <c r="O15" s="122">
        <v>11761.442840596637</v>
      </c>
      <c r="P15" s="122">
        <v>35032.231724823214</v>
      </c>
      <c r="Q15" s="122">
        <v>182.41150349622737</v>
      </c>
      <c r="R15" s="122">
        <v>6467.410104296016</v>
      </c>
      <c r="S15" s="122">
        <v>6451.013564655906</v>
      </c>
      <c r="T15" s="122">
        <v>3786.575873137978</v>
      </c>
      <c r="U15" s="122">
        <v>19303.851075047387</v>
      </c>
      <c r="V15" s="122">
        <v>1146.7329910802157</v>
      </c>
      <c r="W15" s="122">
        <v>6022.653966558023</v>
      </c>
      <c r="X15" s="122">
        <v>7067.113541633051</v>
      </c>
      <c r="Y15" s="122">
        <v>5837.168111879276</v>
      </c>
      <c r="Z15" s="122">
        <v>5559.451721724907</v>
      </c>
      <c r="AA15" s="122">
        <v>31083.740022739144</v>
      </c>
      <c r="AB15" s="122">
        <v>45744.296028452794</v>
      </c>
      <c r="AC15" s="161">
        <v>2116.1783973017386</v>
      </c>
      <c r="AD15" s="144">
        <f t="shared" si="0"/>
        <v>748652.8827357255</v>
      </c>
      <c r="AE15" s="82">
        <v>2431.8117853738627</v>
      </c>
      <c r="AF15" s="82">
        <v>488.821838020789</v>
      </c>
      <c r="AG15" s="82">
        <v>1508.4816468901497</v>
      </c>
      <c r="AH15" s="82">
        <v>1711.388824936515</v>
      </c>
      <c r="AI15" s="82">
        <v>335.10427889475477</v>
      </c>
      <c r="AJ15" s="82">
        <v>1268.6822546535361</v>
      </c>
      <c r="AK15" s="82">
        <v>3835.765492058309</v>
      </c>
      <c r="AL15" s="82">
        <v>225.45242005151698</v>
      </c>
      <c r="AM15" s="82">
        <v>551.3336453987096</v>
      </c>
      <c r="AN15" s="82">
        <v>4108.265733039667</v>
      </c>
      <c r="AO15" s="82">
        <v>1609.0539219076766</v>
      </c>
      <c r="AP15" s="82">
        <v>2559.858512125849</v>
      </c>
      <c r="AQ15" s="82">
        <v>2194.061960592263</v>
      </c>
      <c r="AR15" s="82">
        <v>1236.2990888643185</v>
      </c>
      <c r="AS15" s="82">
        <v>784.9843352702817</v>
      </c>
      <c r="AT15" s="82">
        <v>463.20224483311665</v>
      </c>
      <c r="AU15" s="82">
        <v>5137.240825992066</v>
      </c>
      <c r="AV15" s="82">
        <v>3642.081367559506</v>
      </c>
      <c r="AW15" s="82">
        <v>398.64087000018225</v>
      </c>
      <c r="AX15" s="82">
        <v>2148.9714765819595</v>
      </c>
      <c r="AY15" s="82">
        <v>0</v>
      </c>
      <c r="AZ15" s="82">
        <v>3.0743511825206857</v>
      </c>
      <c r="BA15" s="82">
        <v>812.653495912968</v>
      </c>
      <c r="BB15" s="82">
        <v>660.9855042419474</v>
      </c>
      <c r="BC15" s="82">
        <v>51.23918637534476</v>
      </c>
      <c r="BD15" s="82">
        <v>104.52794020570332</v>
      </c>
      <c r="BE15" s="82">
        <v>2013.7000245510494</v>
      </c>
      <c r="BF15" s="82">
        <v>2428.7374341913414</v>
      </c>
      <c r="BG15" s="82">
        <v>45.09048401030339</v>
      </c>
      <c r="BH15" s="82">
        <v>264.39420169677896</v>
      </c>
      <c r="BI15" s="82">
        <v>1139.5595049876674</v>
      </c>
      <c r="BJ15" s="82">
        <v>0</v>
      </c>
      <c r="BK15" s="82">
        <v>643.5641808743302</v>
      </c>
      <c r="BL15" s="82">
        <v>0</v>
      </c>
      <c r="BM15" s="82">
        <v>2226.8550398724833</v>
      </c>
      <c r="BN15" s="82">
        <v>4945.196355457274</v>
      </c>
      <c r="BO15" s="82">
        <v>2411.3161108237246</v>
      </c>
      <c r="BP15" s="82">
        <v>63.536591105427505</v>
      </c>
      <c r="BQ15" s="82">
        <v>790.1082539078162</v>
      </c>
      <c r="BR15" s="82">
        <v>69.68529347046888</v>
      </c>
      <c r="BS15" s="82">
        <v>3789.6502243204986</v>
      </c>
      <c r="BT15" s="82">
        <v>137.32101948592396</v>
      </c>
      <c r="BU15" s="82">
        <v>34942.46067029361</v>
      </c>
      <c r="BV15" s="82">
        <v>241.84895969162727</v>
      </c>
      <c r="BW15" s="82">
        <v>2019.8487269160905</v>
      </c>
      <c r="BX15" s="82">
        <v>1381.4084646792949</v>
      </c>
      <c r="BY15" s="82">
        <v>1806.6937115946564</v>
      </c>
      <c r="BZ15" s="82">
        <v>0</v>
      </c>
      <c r="CA15" s="82">
        <v>137.32101948592396</v>
      </c>
      <c r="CB15" s="82">
        <v>3049.961329806022</v>
      </c>
      <c r="CC15" s="82">
        <v>398.64087000018225</v>
      </c>
      <c r="CD15" s="82">
        <v>197.7832594088308</v>
      </c>
      <c r="CE15" s="82">
        <v>320.7573067096582</v>
      </c>
      <c r="CF15" s="82">
        <v>0</v>
      </c>
      <c r="CG15" s="82">
        <v>0</v>
      </c>
      <c r="CH15" s="82">
        <v>0</v>
      </c>
      <c r="CI15" s="82">
        <v>1922.4942728029357</v>
      </c>
      <c r="CJ15" s="82">
        <v>922.3053547562058</v>
      </c>
      <c r="CK15" s="144">
        <v>6185.59457923162</v>
      </c>
      <c r="CL15" s="136"/>
      <c r="CM15" s="136"/>
      <c r="CN15" s="136"/>
      <c r="CO15" s="136"/>
      <c r="CP15" s="136"/>
      <c r="CQ15" s="136"/>
      <c r="CR15" s="136"/>
      <c r="CS15" s="136"/>
      <c r="CT15" s="136"/>
      <c r="CU15" s="136"/>
      <c r="CV15" s="139"/>
      <c r="CW15" s="139"/>
      <c r="CX15" s="139"/>
    </row>
    <row r="16" spans="1:102" ht="12">
      <c r="A16" s="17" t="s">
        <v>199</v>
      </c>
      <c r="B16" s="22" t="s">
        <v>268</v>
      </c>
      <c r="C16" s="25" t="s">
        <v>118</v>
      </c>
      <c r="D16" s="39" t="s">
        <v>119</v>
      </c>
      <c r="E16" s="72">
        <v>2945916.48</v>
      </c>
      <c r="F16" s="172">
        <v>3274828.7885658885</v>
      </c>
      <c r="G16" s="172">
        <v>241327.8724617204</v>
      </c>
      <c r="H16" s="82">
        <v>380632.36636022164</v>
      </c>
      <c r="I16" s="82">
        <v>123053.75131645521</v>
      </c>
      <c r="J16" s="82">
        <v>622916.1648561801</v>
      </c>
      <c r="K16" s="82">
        <v>222383.15651045827</v>
      </c>
      <c r="L16" s="82">
        <v>54140.174484570336</v>
      </c>
      <c r="M16" s="82">
        <v>59875.73068999833</v>
      </c>
      <c r="N16" s="82">
        <v>1317787.4893804567</v>
      </c>
      <c r="O16" s="82">
        <v>125400.11521867575</v>
      </c>
      <c r="P16" s="82">
        <v>43538.08574120344</v>
      </c>
      <c r="Q16" s="82">
        <v>0</v>
      </c>
      <c r="R16" s="82">
        <v>21030.372753235988</v>
      </c>
      <c r="S16" s="82">
        <v>0</v>
      </c>
      <c r="T16" s="82">
        <v>12600.843178591811</v>
      </c>
      <c r="U16" s="82">
        <v>0</v>
      </c>
      <c r="V16" s="82">
        <v>0</v>
      </c>
      <c r="W16" s="82">
        <v>21986.29878747399</v>
      </c>
      <c r="X16" s="82">
        <v>0</v>
      </c>
      <c r="Y16" s="82">
        <v>28156.36682664653</v>
      </c>
      <c r="Z16" s="82">
        <v>0</v>
      </c>
      <c r="AA16" s="82">
        <v>0</v>
      </c>
      <c r="AB16" s="82">
        <v>0</v>
      </c>
      <c r="AC16" s="144">
        <v>0</v>
      </c>
      <c r="AD16" s="82">
        <v>3358057.2685459806</v>
      </c>
      <c r="AE16" s="172">
        <v>0</v>
      </c>
      <c r="AF16" s="82">
        <v>0</v>
      </c>
      <c r="AG16" s="82">
        <v>0</v>
      </c>
      <c r="AH16" s="82">
        <v>0</v>
      </c>
      <c r="AI16" s="82">
        <v>0</v>
      </c>
      <c r="AJ16" s="82">
        <v>0</v>
      </c>
      <c r="AK16" s="82">
        <v>0</v>
      </c>
      <c r="AL16" s="82">
        <v>0</v>
      </c>
      <c r="AM16" s="82">
        <v>0</v>
      </c>
      <c r="AN16" s="82">
        <v>0</v>
      </c>
      <c r="AO16" s="82">
        <v>0</v>
      </c>
      <c r="AP16" s="82">
        <v>0</v>
      </c>
      <c r="AQ16" s="82">
        <v>0</v>
      </c>
      <c r="AR16" s="82">
        <v>0</v>
      </c>
      <c r="AS16" s="82">
        <v>0</v>
      </c>
      <c r="AT16" s="82">
        <v>0</v>
      </c>
      <c r="AU16" s="82">
        <v>0</v>
      </c>
      <c r="AV16" s="82">
        <v>0</v>
      </c>
      <c r="AW16" s="82">
        <v>0</v>
      </c>
      <c r="AX16" s="82">
        <v>0</v>
      </c>
      <c r="AY16" s="82">
        <v>0</v>
      </c>
      <c r="AZ16" s="82">
        <v>0</v>
      </c>
      <c r="BA16" s="82">
        <v>0</v>
      </c>
      <c r="BB16" s="82">
        <v>0</v>
      </c>
      <c r="BC16" s="82">
        <v>0</v>
      </c>
      <c r="BD16" s="82">
        <v>0</v>
      </c>
      <c r="BE16" s="82">
        <v>0</v>
      </c>
      <c r="BF16" s="82">
        <v>0</v>
      </c>
      <c r="BG16" s="82">
        <v>0</v>
      </c>
      <c r="BH16" s="82">
        <v>0</v>
      </c>
      <c r="BI16" s="82">
        <v>0</v>
      </c>
      <c r="BJ16" s="82">
        <v>0</v>
      </c>
      <c r="BK16" s="82">
        <v>0</v>
      </c>
      <c r="BL16" s="82">
        <v>0</v>
      </c>
      <c r="BM16" s="82">
        <v>0</v>
      </c>
      <c r="BN16" s="82">
        <v>0</v>
      </c>
      <c r="BO16" s="82">
        <v>0</v>
      </c>
      <c r="BP16" s="82">
        <v>0</v>
      </c>
      <c r="BQ16" s="82">
        <v>0</v>
      </c>
      <c r="BR16" s="82">
        <v>0</v>
      </c>
      <c r="BS16" s="82">
        <v>0</v>
      </c>
      <c r="BT16" s="82">
        <v>0</v>
      </c>
      <c r="BU16" s="82">
        <v>0</v>
      </c>
      <c r="BV16" s="82">
        <v>0</v>
      </c>
      <c r="BW16" s="82">
        <v>0</v>
      </c>
      <c r="BX16" s="82">
        <v>0</v>
      </c>
      <c r="BY16" s="82">
        <v>0</v>
      </c>
      <c r="BZ16" s="82">
        <v>0</v>
      </c>
      <c r="CA16" s="82">
        <v>0</v>
      </c>
      <c r="CB16" s="82">
        <v>0</v>
      </c>
      <c r="CC16" s="82">
        <v>0</v>
      </c>
      <c r="CD16" s="82">
        <v>0</v>
      </c>
      <c r="CE16" s="82">
        <v>0</v>
      </c>
      <c r="CF16" s="82">
        <v>0</v>
      </c>
      <c r="CG16" s="82">
        <v>0</v>
      </c>
      <c r="CH16" s="82">
        <v>0</v>
      </c>
      <c r="CI16" s="82">
        <v>0</v>
      </c>
      <c r="CJ16" s="82">
        <v>0</v>
      </c>
      <c r="CK16" s="144">
        <v>0</v>
      </c>
      <c r="CL16" s="136"/>
      <c r="CM16" s="136"/>
      <c r="CN16" s="136"/>
      <c r="CO16" s="136"/>
      <c r="CP16" s="136"/>
      <c r="CQ16" s="136"/>
      <c r="CR16" s="136"/>
      <c r="CS16" s="136"/>
      <c r="CT16" s="136"/>
      <c r="CU16" s="136"/>
      <c r="CV16" s="139"/>
      <c r="CW16" s="139"/>
      <c r="CX16" s="139"/>
    </row>
    <row r="17" spans="1:102" ht="12">
      <c r="A17" s="17" t="s">
        <v>200</v>
      </c>
      <c r="B17" s="22" t="s">
        <v>269</v>
      </c>
      <c r="C17" s="25" t="s">
        <v>123</v>
      </c>
      <c r="D17" s="39" t="s">
        <v>124</v>
      </c>
      <c r="E17" s="72">
        <v>1319853.92</v>
      </c>
      <c r="F17" s="73">
        <v>1482253.0997616407</v>
      </c>
      <c r="G17" s="122">
        <v>132591.58894539392</v>
      </c>
      <c r="H17" s="122">
        <v>129335.02091917655</v>
      </c>
      <c r="I17" s="122">
        <v>93967.64752482269</v>
      </c>
      <c r="J17" s="122">
        <v>303710.3848647087</v>
      </c>
      <c r="K17" s="122">
        <v>124269.49757332301</v>
      </c>
      <c r="L17" s="122">
        <v>19466.002016728653</v>
      </c>
      <c r="M17" s="122">
        <v>67098.28278678584</v>
      </c>
      <c r="N17" s="122">
        <v>399606.73049145704</v>
      </c>
      <c r="O17" s="122">
        <v>33876.1831757391</v>
      </c>
      <c r="P17" s="122">
        <v>68980.27012771888</v>
      </c>
      <c r="Q17" s="122">
        <v>0</v>
      </c>
      <c r="R17" s="122">
        <v>1436.8395481416871</v>
      </c>
      <c r="S17" s="122">
        <v>785.1582230282444</v>
      </c>
      <c r="T17" s="122">
        <v>16105.022714714796</v>
      </c>
      <c r="U17" s="122">
        <v>0</v>
      </c>
      <c r="V17" s="122">
        <v>0</v>
      </c>
      <c r="W17" s="122">
        <v>25089.10830517342</v>
      </c>
      <c r="X17" s="122">
        <v>0</v>
      </c>
      <c r="Y17" s="122">
        <v>31470.842344903413</v>
      </c>
      <c r="Z17" s="122">
        <v>0</v>
      </c>
      <c r="AA17" s="122">
        <v>34350.67225748569</v>
      </c>
      <c r="AB17" s="122">
        <v>0</v>
      </c>
      <c r="AC17" s="161">
        <v>0</v>
      </c>
      <c r="AD17" s="144">
        <f t="shared" si="0"/>
        <v>1482139.2518193016</v>
      </c>
      <c r="AE17" s="82">
        <v>0</v>
      </c>
      <c r="AF17" s="140">
        <v>0</v>
      </c>
      <c r="AG17" s="82">
        <v>0</v>
      </c>
      <c r="AH17" s="82">
        <v>0</v>
      </c>
      <c r="AI17" s="82">
        <v>0</v>
      </c>
      <c r="AJ17" s="82">
        <v>0</v>
      </c>
      <c r="AK17" s="82">
        <v>0</v>
      </c>
      <c r="AL17" s="82">
        <v>0</v>
      </c>
      <c r="AM17" s="82">
        <v>0</v>
      </c>
      <c r="AN17" s="82">
        <v>0</v>
      </c>
      <c r="AO17" s="82">
        <v>0</v>
      </c>
      <c r="AP17" s="82">
        <v>0</v>
      </c>
      <c r="AQ17" s="82">
        <v>0</v>
      </c>
      <c r="AR17" s="82">
        <v>0</v>
      </c>
      <c r="AS17" s="82">
        <v>0</v>
      </c>
      <c r="AT17" s="82">
        <v>0</v>
      </c>
      <c r="AU17" s="82">
        <v>0</v>
      </c>
      <c r="AV17" s="82">
        <v>0</v>
      </c>
      <c r="AW17" s="82">
        <v>0</v>
      </c>
      <c r="AX17" s="82">
        <v>0</v>
      </c>
      <c r="AY17" s="82">
        <v>0</v>
      </c>
      <c r="AZ17" s="82">
        <v>0</v>
      </c>
      <c r="BA17" s="82">
        <v>113.84794233909541</v>
      </c>
      <c r="BB17" s="82">
        <v>0</v>
      </c>
      <c r="BC17" s="82">
        <v>0</v>
      </c>
      <c r="BD17" s="82">
        <v>0</v>
      </c>
      <c r="BE17" s="82">
        <v>0</v>
      </c>
      <c r="BF17" s="82">
        <v>0</v>
      </c>
      <c r="BG17" s="82">
        <v>0</v>
      </c>
      <c r="BH17" s="82">
        <v>0</v>
      </c>
      <c r="BI17" s="82">
        <v>0</v>
      </c>
      <c r="BJ17" s="82">
        <v>0</v>
      </c>
      <c r="BK17" s="82">
        <v>0</v>
      </c>
      <c r="BL17" s="82">
        <v>0</v>
      </c>
      <c r="BM17" s="82">
        <v>0</v>
      </c>
      <c r="BN17" s="82">
        <v>0</v>
      </c>
      <c r="BO17" s="82">
        <v>0</v>
      </c>
      <c r="BP17" s="82">
        <v>0</v>
      </c>
      <c r="BQ17" s="82">
        <v>0</v>
      </c>
      <c r="BR17" s="82">
        <v>0</v>
      </c>
      <c r="BS17" s="82">
        <v>0</v>
      </c>
      <c r="BT17" s="82">
        <v>0</v>
      </c>
      <c r="BU17" s="82">
        <v>0</v>
      </c>
      <c r="BV17" s="82">
        <v>0</v>
      </c>
      <c r="BW17" s="82">
        <v>0</v>
      </c>
      <c r="BX17" s="82">
        <v>0</v>
      </c>
      <c r="BY17" s="82">
        <v>0</v>
      </c>
      <c r="BZ17" s="82">
        <v>0</v>
      </c>
      <c r="CA17" s="82">
        <v>0</v>
      </c>
      <c r="CB17" s="82">
        <v>0</v>
      </c>
      <c r="CC17" s="82">
        <v>0</v>
      </c>
      <c r="CD17" s="82">
        <v>0</v>
      </c>
      <c r="CE17" s="82">
        <v>0</v>
      </c>
      <c r="CF17" s="82">
        <v>0</v>
      </c>
      <c r="CG17" s="82">
        <v>0</v>
      </c>
      <c r="CH17" s="82">
        <v>0</v>
      </c>
      <c r="CI17" s="82">
        <v>0</v>
      </c>
      <c r="CJ17" s="82">
        <v>0</v>
      </c>
      <c r="CK17" s="144">
        <v>0</v>
      </c>
      <c r="CL17" s="136"/>
      <c r="CM17" s="136"/>
      <c r="CN17" s="136"/>
      <c r="CO17" s="136"/>
      <c r="CP17" s="136"/>
      <c r="CQ17" s="136"/>
      <c r="CR17" s="136"/>
      <c r="CS17" s="136"/>
      <c r="CT17" s="136"/>
      <c r="CU17" s="136"/>
      <c r="CV17" s="139"/>
      <c r="CW17" s="139"/>
      <c r="CX17" s="139"/>
    </row>
    <row r="18" spans="1:102" ht="12">
      <c r="A18" s="17" t="s">
        <v>201</v>
      </c>
      <c r="B18" s="22" t="s">
        <v>270</v>
      </c>
      <c r="C18" s="25" t="s">
        <v>125</v>
      </c>
      <c r="D18" s="39" t="s">
        <v>126</v>
      </c>
      <c r="E18" s="72">
        <v>2099767.6</v>
      </c>
      <c r="F18" s="58">
        <v>2356621.712009069</v>
      </c>
      <c r="G18" s="122">
        <v>292620.15277843457</v>
      </c>
      <c r="H18" s="122">
        <v>174526.5055015223</v>
      </c>
      <c r="I18" s="122">
        <v>74592.0319563924</v>
      </c>
      <c r="J18" s="122">
        <v>349755.8608012581</v>
      </c>
      <c r="K18" s="122">
        <v>134688.9802043322</v>
      </c>
      <c r="L18" s="122">
        <v>36820.91425640296</v>
      </c>
      <c r="M18" s="122">
        <v>34040.05063223075</v>
      </c>
      <c r="N18" s="122">
        <v>669252.8824463552</v>
      </c>
      <c r="O18" s="122">
        <v>61715.037024746984</v>
      </c>
      <c r="P18" s="122">
        <v>65859.1851795573</v>
      </c>
      <c r="Q18" s="122">
        <v>691.7213552011043</v>
      </c>
      <c r="R18" s="122">
        <v>15260.103591293804</v>
      </c>
      <c r="S18" s="122">
        <v>4779.165726843993</v>
      </c>
      <c r="T18" s="122">
        <v>8916.887069313965</v>
      </c>
      <c r="U18" s="122">
        <v>16254.194172034677</v>
      </c>
      <c r="V18" s="122">
        <v>1295.4054470129772</v>
      </c>
      <c r="W18" s="122">
        <v>16310.867250893218</v>
      </c>
      <c r="X18" s="122">
        <v>8924.46315728552</v>
      </c>
      <c r="Y18" s="122">
        <v>17644.24845461851</v>
      </c>
      <c r="Z18" s="122">
        <v>3861.062837213437</v>
      </c>
      <c r="AA18" s="122">
        <v>43661.45194029371</v>
      </c>
      <c r="AB18" s="122">
        <v>28322.845307507032</v>
      </c>
      <c r="AC18" s="161">
        <v>5118.738028488172</v>
      </c>
      <c r="AD18" s="144">
        <f t="shared" si="0"/>
        <v>2064912.755119233</v>
      </c>
      <c r="AE18" s="82">
        <v>2609.6760218950753</v>
      </c>
      <c r="AF18" s="140">
        <v>1006.140153019788</v>
      </c>
      <c r="AG18" s="82">
        <v>2587.03786845213</v>
      </c>
      <c r="AH18" s="82">
        <v>4423.243647713243</v>
      </c>
      <c r="AI18" s="82">
        <v>471.6281967280256</v>
      </c>
      <c r="AJ18" s="82">
        <v>0</v>
      </c>
      <c r="AK18" s="82">
        <v>2248.7232419992265</v>
      </c>
      <c r="AL18" s="82">
        <v>565.9538360736308</v>
      </c>
      <c r="AM18" s="82">
        <v>730.709286130621</v>
      </c>
      <c r="AN18" s="82">
        <v>13533.264202719438</v>
      </c>
      <c r="AO18" s="82">
        <v>6357.749319924389</v>
      </c>
      <c r="AP18" s="82">
        <v>10114.601190788802</v>
      </c>
      <c r="AQ18" s="82">
        <v>1530.5907077813526</v>
      </c>
      <c r="AR18" s="82">
        <v>1258.93286646601</v>
      </c>
      <c r="AS18" s="82">
        <v>754.605114764841</v>
      </c>
      <c r="AT18" s="82">
        <v>691.7213552011043</v>
      </c>
      <c r="AU18" s="82">
        <v>14356.362308401101</v>
      </c>
      <c r="AV18" s="82">
        <v>6116.074455169037</v>
      </c>
      <c r="AW18" s="82">
        <v>895.4647361876114</v>
      </c>
      <c r="AX18" s="82">
        <v>2263.815344294523</v>
      </c>
      <c r="AY18" s="82">
        <v>0</v>
      </c>
      <c r="AZ18" s="82">
        <v>0</v>
      </c>
      <c r="BA18" s="82">
        <v>713.1018334527747</v>
      </c>
      <c r="BB18" s="82">
        <v>1785.8987716101237</v>
      </c>
      <c r="BC18" s="82">
        <v>125.7675191274735</v>
      </c>
      <c r="BD18" s="82">
        <v>534.5119562917624</v>
      </c>
      <c r="BE18" s="82">
        <v>4466.004604216584</v>
      </c>
      <c r="BF18" s="82">
        <v>1672.708004395398</v>
      </c>
      <c r="BG18" s="82">
        <v>75.4605114764841</v>
      </c>
      <c r="BH18" s="82">
        <v>377.3025573824205</v>
      </c>
      <c r="BI18" s="82">
        <v>2163.201328992544</v>
      </c>
      <c r="BJ18" s="82">
        <v>0</v>
      </c>
      <c r="BK18" s="82">
        <v>0</v>
      </c>
      <c r="BL18" s="82">
        <v>0</v>
      </c>
      <c r="BM18" s="82">
        <v>973.4405980466449</v>
      </c>
      <c r="BN18" s="82">
        <v>2898.9413158882644</v>
      </c>
      <c r="BO18" s="82">
        <v>3521.490535569258</v>
      </c>
      <c r="BP18" s="82">
        <v>0</v>
      </c>
      <c r="BQ18" s="82">
        <v>13142.705748820981</v>
      </c>
      <c r="BR18" s="82">
        <v>125.7675191274735</v>
      </c>
      <c r="BS18" s="82">
        <v>8406.30097848033</v>
      </c>
      <c r="BT18" s="82">
        <v>377.3025573824205</v>
      </c>
      <c r="BU18" s="82">
        <v>138311.5714852477</v>
      </c>
      <c r="BV18" s="82">
        <v>0</v>
      </c>
      <c r="BW18" s="82">
        <v>2672.5597814588123</v>
      </c>
      <c r="BX18" s="82">
        <v>2985.720904086221</v>
      </c>
      <c r="BY18" s="82">
        <v>2641.1179016769433</v>
      </c>
      <c r="BZ18" s="82">
        <v>0</v>
      </c>
      <c r="CA18" s="82">
        <v>348.3760279831016</v>
      </c>
      <c r="CB18" s="82">
        <v>4427.0166732870675</v>
      </c>
      <c r="CC18" s="82">
        <v>1131.9076721472616</v>
      </c>
      <c r="CD18" s="82">
        <v>20418.356730345324</v>
      </c>
      <c r="CE18" s="82">
        <v>4896.129519632544</v>
      </c>
      <c r="CF18" s="82">
        <v>0</v>
      </c>
      <c r="CG18" s="82">
        <v>0</v>
      </c>
      <c r="CH18" s="82">
        <v>0</v>
      </c>
      <c r="CI18" s="82">
        <v>0</v>
      </c>
      <c r="CJ18" s="82">
        <v>0</v>
      </c>
      <c r="CK18" s="144">
        <v>0</v>
      </c>
      <c r="CL18" s="136"/>
      <c r="CM18" s="136"/>
      <c r="CN18" s="136"/>
      <c r="CO18" s="136"/>
      <c r="CP18" s="136"/>
      <c r="CQ18" s="136"/>
      <c r="CR18" s="136"/>
      <c r="CS18" s="136"/>
      <c r="CT18" s="136"/>
      <c r="CU18" s="136"/>
      <c r="CV18" s="139"/>
      <c r="CW18" s="139"/>
      <c r="CX18" s="139"/>
    </row>
    <row r="19" spans="1:102" ht="12">
      <c r="A19" s="67" t="s">
        <v>30</v>
      </c>
      <c r="B19" s="22" t="s">
        <v>112</v>
      </c>
      <c r="C19" s="25" t="s">
        <v>113</v>
      </c>
      <c r="D19" s="39" t="s">
        <v>114</v>
      </c>
      <c r="E19" s="72">
        <v>0</v>
      </c>
      <c r="F19" s="73">
        <v>87747.63229355504</v>
      </c>
      <c r="G19" s="122">
        <v>17616.21081581956</v>
      </c>
      <c r="H19" s="122">
        <v>4616.599496446413</v>
      </c>
      <c r="I19" s="122">
        <v>2878.2258202493836</v>
      </c>
      <c r="J19" s="122">
        <v>19179.04547061802</v>
      </c>
      <c r="K19" s="122">
        <v>4348.812928088395</v>
      </c>
      <c r="L19" s="122">
        <v>1377.4439536275274</v>
      </c>
      <c r="M19" s="122">
        <v>1355.437604006133</v>
      </c>
      <c r="N19" s="122">
        <v>18680.19223123536</v>
      </c>
      <c r="O19" s="122">
        <v>1468.412061655502</v>
      </c>
      <c r="P19" s="122">
        <v>4373.7619872521855</v>
      </c>
      <c r="Q19" s="122">
        <v>22.774012980280503</v>
      </c>
      <c r="R19" s="122">
        <v>807.4539096547767</v>
      </c>
      <c r="S19" s="122">
        <v>805.4068073644145</v>
      </c>
      <c r="T19" s="122">
        <v>472.7526851805419</v>
      </c>
      <c r="U19" s="122">
        <v>2410.0791152221564</v>
      </c>
      <c r="V19" s="122">
        <v>143.1692164322128</v>
      </c>
      <c r="W19" s="122">
        <v>751.9262600286996</v>
      </c>
      <c r="X19" s="122">
        <v>0</v>
      </c>
      <c r="Y19" s="122">
        <v>728.7684153689761</v>
      </c>
      <c r="Z19" s="122">
        <v>0</v>
      </c>
      <c r="AA19" s="122">
        <v>0</v>
      </c>
      <c r="AB19" s="122">
        <v>5711.159502324501</v>
      </c>
      <c r="AC19" s="161">
        <v>0</v>
      </c>
      <c r="AD19" s="144">
        <f t="shared" si="0"/>
        <v>87747.63229355506</v>
      </c>
      <c r="AE19" s="82">
        <v>0</v>
      </c>
      <c r="AF19" s="140">
        <v>0</v>
      </c>
      <c r="AG19" s="82">
        <v>0</v>
      </c>
      <c r="AH19" s="82">
        <v>0</v>
      </c>
      <c r="AI19" s="82">
        <v>0</v>
      </c>
      <c r="AJ19" s="82">
        <v>0</v>
      </c>
      <c r="AK19" s="82">
        <v>0</v>
      </c>
      <c r="AL19" s="82">
        <v>0</v>
      </c>
      <c r="AM19" s="82">
        <v>0</v>
      </c>
      <c r="AN19" s="82">
        <v>0</v>
      </c>
      <c r="AO19" s="82">
        <v>0</v>
      </c>
      <c r="AP19" s="82">
        <v>0</v>
      </c>
      <c r="AQ19" s="82">
        <v>0</v>
      </c>
      <c r="AR19" s="82">
        <v>0</v>
      </c>
      <c r="AS19" s="82">
        <v>0</v>
      </c>
      <c r="AT19" s="82">
        <v>0</v>
      </c>
      <c r="AU19" s="82">
        <v>0</v>
      </c>
      <c r="AV19" s="82">
        <v>0</v>
      </c>
      <c r="AW19" s="82">
        <v>0</v>
      </c>
      <c r="AX19" s="82">
        <v>0</v>
      </c>
      <c r="AY19" s="82">
        <v>0</v>
      </c>
      <c r="AZ19" s="82">
        <v>0</v>
      </c>
      <c r="BA19" s="82">
        <v>0</v>
      </c>
      <c r="BB19" s="82">
        <v>0</v>
      </c>
      <c r="BC19" s="82">
        <v>0</v>
      </c>
      <c r="BD19" s="82">
        <v>0</v>
      </c>
      <c r="BE19" s="82">
        <v>0</v>
      </c>
      <c r="BF19" s="82">
        <v>0</v>
      </c>
      <c r="BG19" s="82">
        <v>0</v>
      </c>
      <c r="BH19" s="82">
        <v>0</v>
      </c>
      <c r="BI19" s="82">
        <v>0</v>
      </c>
      <c r="BJ19" s="82">
        <v>0</v>
      </c>
      <c r="BK19" s="82">
        <v>0</v>
      </c>
      <c r="BL19" s="82">
        <v>0</v>
      </c>
      <c r="BM19" s="82">
        <v>0</v>
      </c>
      <c r="BN19" s="82">
        <v>0</v>
      </c>
      <c r="BO19" s="82">
        <v>0</v>
      </c>
      <c r="BP19" s="82">
        <v>0</v>
      </c>
      <c r="BQ19" s="82">
        <v>0</v>
      </c>
      <c r="BR19" s="82">
        <v>0</v>
      </c>
      <c r="BS19" s="82">
        <v>0</v>
      </c>
      <c r="BT19" s="82">
        <v>0</v>
      </c>
      <c r="BU19" s="82">
        <v>0</v>
      </c>
      <c r="BV19" s="82">
        <v>0</v>
      </c>
      <c r="BW19" s="82">
        <v>0</v>
      </c>
      <c r="BX19" s="82">
        <v>0</v>
      </c>
      <c r="BY19" s="82">
        <v>0</v>
      </c>
      <c r="BZ19" s="82">
        <v>0</v>
      </c>
      <c r="CA19" s="82">
        <v>0</v>
      </c>
      <c r="CB19" s="82">
        <v>0</v>
      </c>
      <c r="CC19" s="82">
        <v>0</v>
      </c>
      <c r="CD19" s="82">
        <v>0</v>
      </c>
      <c r="CE19" s="82">
        <v>0</v>
      </c>
      <c r="CF19" s="82">
        <v>0</v>
      </c>
      <c r="CG19" s="82">
        <v>0</v>
      </c>
      <c r="CH19" s="82">
        <v>0</v>
      </c>
      <c r="CI19" s="82">
        <v>0</v>
      </c>
      <c r="CJ19" s="82">
        <v>0</v>
      </c>
      <c r="CK19" s="144">
        <v>0</v>
      </c>
      <c r="CL19" s="136"/>
      <c r="CM19" s="136"/>
      <c r="CN19" s="136"/>
      <c r="CO19" s="136"/>
      <c r="CP19" s="136"/>
      <c r="CQ19" s="136"/>
      <c r="CR19" s="136"/>
      <c r="CS19" s="136"/>
      <c r="CT19" s="136"/>
      <c r="CU19" s="136"/>
      <c r="CV19" s="139"/>
      <c r="CW19" s="139"/>
      <c r="CX19" s="139"/>
    </row>
    <row r="20" spans="1:102" ht="12">
      <c r="A20" s="69" t="s">
        <v>257</v>
      </c>
      <c r="B20" s="22" t="s">
        <v>258</v>
      </c>
      <c r="C20" s="25"/>
      <c r="D20" s="39" t="s">
        <v>101</v>
      </c>
      <c r="E20" s="72">
        <v>258717.228</v>
      </c>
      <c r="F20" s="72">
        <v>329943.46087452833</v>
      </c>
      <c r="G20" s="172">
        <v>43349.162603197205</v>
      </c>
      <c r="H20" s="82">
        <v>4126.183625305235</v>
      </c>
      <c r="I20" s="82">
        <v>4937.13888106272</v>
      </c>
      <c r="J20" s="82">
        <v>60934.5320390136</v>
      </c>
      <c r="K20" s="82">
        <v>30712.542082683987</v>
      </c>
      <c r="L20" s="82">
        <v>2988.6820666873095</v>
      </c>
      <c r="M20" s="82">
        <v>2880.753835762604</v>
      </c>
      <c r="N20" s="82">
        <v>64303.80906310797</v>
      </c>
      <c r="O20" s="82">
        <v>7403.143969371065</v>
      </c>
      <c r="P20" s="82">
        <v>9328.831590381682</v>
      </c>
      <c r="Q20" s="82">
        <v>1065.9814933210841</v>
      </c>
      <c r="R20" s="82">
        <v>4.452391771828574</v>
      </c>
      <c r="S20" s="82">
        <v>1953.9800345480592</v>
      </c>
      <c r="T20" s="82">
        <v>555.4781430777522</v>
      </c>
      <c r="U20" s="82">
        <v>9348.895533049668</v>
      </c>
      <c r="V20" s="82">
        <v>1002.5208207251478</v>
      </c>
      <c r="W20" s="82">
        <v>995.8140533726465</v>
      </c>
      <c r="X20" s="82">
        <v>111.98610696991616</v>
      </c>
      <c r="Y20" s="82">
        <v>606.9342657066065</v>
      </c>
      <c r="Z20" s="82">
        <v>509.6579594005797</v>
      </c>
      <c r="AA20" s="82">
        <v>41946.15196056555</v>
      </c>
      <c r="AB20" s="82">
        <v>5006.7427271159895</v>
      </c>
      <c r="AC20" s="82">
        <v>2237.974998323302</v>
      </c>
      <c r="AD20" s="144">
        <v>265790.58711846184</v>
      </c>
      <c r="AE20" s="172">
        <v>374.16998700215066</v>
      </c>
      <c r="AF20" s="82">
        <v>92.59847697613098</v>
      </c>
      <c r="AG20" s="82">
        <v>102.40501075205721</v>
      </c>
      <c r="AH20" s="82">
        <v>376.7625189199243</v>
      </c>
      <c r="AI20" s="82">
        <v>0</v>
      </c>
      <c r="AJ20" s="82">
        <v>0</v>
      </c>
      <c r="AK20" s="82">
        <v>193.36906543220047</v>
      </c>
      <c r="AL20" s="82">
        <v>39.33885388273854</v>
      </c>
      <c r="AM20" s="82">
        <v>0</v>
      </c>
      <c r="AN20" s="82">
        <v>792.6807237066574</v>
      </c>
      <c r="AO20" s="82">
        <v>474.8312382425575</v>
      </c>
      <c r="AP20" s="82">
        <v>747.27985388749</v>
      </c>
      <c r="AQ20" s="82">
        <v>0</v>
      </c>
      <c r="AR20" s="82">
        <v>158.10499541152785</v>
      </c>
      <c r="AS20" s="82">
        <v>0</v>
      </c>
      <c r="AT20" s="82">
        <v>0</v>
      </c>
      <c r="AU20" s="82">
        <v>1188.5631655201619</v>
      </c>
      <c r="AV20" s="82">
        <v>939.3419450767956</v>
      </c>
      <c r="AW20" s="82">
        <v>147.21072541792702</v>
      </c>
      <c r="AX20" s="82">
        <v>1468.0493781340595</v>
      </c>
      <c r="AY20" s="82">
        <v>0</v>
      </c>
      <c r="AZ20" s="82">
        <v>0</v>
      </c>
      <c r="BA20" s="82">
        <v>273.56847671463163</v>
      </c>
      <c r="BB20" s="82">
        <v>147.88703809212885</v>
      </c>
      <c r="BC20" s="82">
        <v>0</v>
      </c>
      <c r="BD20" s="82">
        <v>568.6098808351707</v>
      </c>
      <c r="BE20" s="82">
        <v>448.9025375014506</v>
      </c>
      <c r="BF20" s="82">
        <v>0</v>
      </c>
      <c r="BG20" s="82">
        <v>0</v>
      </c>
      <c r="BH20" s="82">
        <v>0</v>
      </c>
      <c r="BI20" s="82">
        <v>197.08878514031042</v>
      </c>
      <c r="BJ20" s="82">
        <v>0</v>
      </c>
      <c r="BK20" s="82">
        <v>0</v>
      </c>
      <c r="BL20" s="82">
        <v>0</v>
      </c>
      <c r="BM20" s="82">
        <v>106.46288679726806</v>
      </c>
      <c r="BN20" s="82">
        <v>368.9116559602316</v>
      </c>
      <c r="BO20" s="82">
        <v>1185.5761178757707</v>
      </c>
      <c r="BP20" s="82">
        <v>323.42962862016</v>
      </c>
      <c r="BQ20" s="82">
        <v>4580.66574236885</v>
      </c>
      <c r="BR20" s="82">
        <v>1078.1551214567166</v>
      </c>
      <c r="BS20" s="82">
        <v>555.3090649092018</v>
      </c>
      <c r="BT20" s="82">
        <v>23.050990312378314</v>
      </c>
      <c r="BU20" s="82">
        <v>13980.73560109979</v>
      </c>
      <c r="BV20" s="82">
        <v>0</v>
      </c>
      <c r="BW20" s="82">
        <v>390.4578505725109</v>
      </c>
      <c r="BX20" s="82">
        <v>887.6040255003571</v>
      </c>
      <c r="BY20" s="82">
        <v>777.0269032683614</v>
      </c>
      <c r="BZ20" s="82">
        <v>0</v>
      </c>
      <c r="CA20" s="82">
        <v>0</v>
      </c>
      <c r="CB20" s="82">
        <v>643.9623846191555</v>
      </c>
      <c r="CC20" s="82">
        <v>0</v>
      </c>
      <c r="CD20" s="82">
        <v>0</v>
      </c>
      <c r="CE20" s="82">
        <v>0</v>
      </c>
      <c r="CF20" s="82">
        <v>0</v>
      </c>
      <c r="CG20" s="82">
        <v>0</v>
      </c>
      <c r="CH20" s="82">
        <v>0</v>
      </c>
      <c r="CI20" s="82">
        <v>0</v>
      </c>
      <c r="CJ20" s="82">
        <v>0</v>
      </c>
      <c r="CK20" s="144">
        <v>0</v>
      </c>
      <c r="CL20" s="136"/>
      <c r="CM20" s="136"/>
      <c r="CN20" s="136"/>
      <c r="CO20" s="136"/>
      <c r="CP20" s="136"/>
      <c r="CQ20" s="136"/>
      <c r="CR20" s="136"/>
      <c r="CS20" s="136"/>
      <c r="CT20" s="136"/>
      <c r="CU20" s="136"/>
      <c r="CV20" s="139"/>
      <c r="CW20" s="139"/>
      <c r="CX20" s="139"/>
    </row>
    <row r="21" spans="1:102" ht="12">
      <c r="A21" s="67" t="s">
        <v>31</v>
      </c>
      <c r="B21" s="22" t="s">
        <v>115</v>
      </c>
      <c r="C21" s="25" t="s">
        <v>105</v>
      </c>
      <c r="D21" s="39" t="s">
        <v>106</v>
      </c>
      <c r="E21" s="72">
        <v>379242</v>
      </c>
      <c r="F21" s="73">
        <v>414535.5936010516</v>
      </c>
      <c r="G21" s="122">
        <v>33205.312541423074</v>
      </c>
      <c r="H21" s="122">
        <v>48613.63918697685</v>
      </c>
      <c r="I21" s="122">
        <v>9657.850672571985</v>
      </c>
      <c r="J21" s="122">
        <v>74343.33296352359</v>
      </c>
      <c r="K21" s="122">
        <v>27086.216313762958</v>
      </c>
      <c r="L21" s="122">
        <v>7917.963070490315</v>
      </c>
      <c r="M21" s="122">
        <v>0</v>
      </c>
      <c r="N21" s="122">
        <v>192095.38711796614</v>
      </c>
      <c r="O21" s="122">
        <v>18047.64766905055</v>
      </c>
      <c r="P21" s="122">
        <v>0</v>
      </c>
      <c r="Q21" s="122">
        <v>0</v>
      </c>
      <c r="R21" s="122">
        <v>3568.244065286138</v>
      </c>
      <c r="S21" s="122">
        <v>0</v>
      </c>
      <c r="T21" s="122">
        <v>0</v>
      </c>
      <c r="U21" s="122">
        <v>0</v>
      </c>
      <c r="V21" s="122">
        <v>0</v>
      </c>
      <c r="W21" s="122">
        <v>0</v>
      </c>
      <c r="X21" s="122">
        <v>0</v>
      </c>
      <c r="Y21" s="122">
        <v>0</v>
      </c>
      <c r="Z21" s="122">
        <v>0</v>
      </c>
      <c r="AA21" s="122">
        <v>0</v>
      </c>
      <c r="AB21" s="122">
        <v>0</v>
      </c>
      <c r="AC21" s="161">
        <v>0</v>
      </c>
      <c r="AD21" s="144">
        <f t="shared" si="0"/>
        <v>414535.5936010516</v>
      </c>
      <c r="AE21" s="82">
        <v>0</v>
      </c>
      <c r="AF21" s="140">
        <v>0</v>
      </c>
      <c r="AG21" s="82">
        <v>0</v>
      </c>
      <c r="AH21" s="82">
        <v>0</v>
      </c>
      <c r="AI21" s="82">
        <v>0</v>
      </c>
      <c r="AJ21" s="82">
        <v>0</v>
      </c>
      <c r="AK21" s="82">
        <v>0</v>
      </c>
      <c r="AL21" s="82">
        <v>0</v>
      </c>
      <c r="AM21" s="82">
        <v>0</v>
      </c>
      <c r="AN21" s="82">
        <v>0</v>
      </c>
      <c r="AO21" s="82">
        <v>0</v>
      </c>
      <c r="AP21" s="82">
        <v>0</v>
      </c>
      <c r="AQ21" s="82">
        <v>0</v>
      </c>
      <c r="AR21" s="82">
        <v>0</v>
      </c>
      <c r="AS21" s="82">
        <v>0</v>
      </c>
      <c r="AT21" s="82">
        <v>0</v>
      </c>
      <c r="AU21" s="82">
        <v>0</v>
      </c>
      <c r="AV21" s="82">
        <v>0</v>
      </c>
      <c r="AW21" s="82">
        <v>0</v>
      </c>
      <c r="AX21" s="82">
        <v>0</v>
      </c>
      <c r="AY21" s="82">
        <v>0</v>
      </c>
      <c r="AZ21" s="82">
        <v>0</v>
      </c>
      <c r="BA21" s="82">
        <v>0</v>
      </c>
      <c r="BB21" s="82">
        <v>0</v>
      </c>
      <c r="BC21" s="82">
        <v>0</v>
      </c>
      <c r="BD21" s="82">
        <v>0</v>
      </c>
      <c r="BE21" s="82">
        <v>0</v>
      </c>
      <c r="BF21" s="82">
        <v>0</v>
      </c>
      <c r="BG21" s="82">
        <v>0</v>
      </c>
      <c r="BH21" s="82">
        <v>0</v>
      </c>
      <c r="BI21" s="82">
        <v>0</v>
      </c>
      <c r="BJ21" s="82">
        <v>0</v>
      </c>
      <c r="BK21" s="82">
        <v>0</v>
      </c>
      <c r="BL21" s="82">
        <v>0</v>
      </c>
      <c r="BM21" s="82">
        <v>0</v>
      </c>
      <c r="BN21" s="82">
        <v>0</v>
      </c>
      <c r="BO21" s="82">
        <v>0</v>
      </c>
      <c r="BP21" s="82">
        <v>0</v>
      </c>
      <c r="BQ21" s="82">
        <v>0</v>
      </c>
      <c r="BR21" s="82">
        <v>0</v>
      </c>
      <c r="BS21" s="82">
        <v>0</v>
      </c>
      <c r="BT21" s="82">
        <v>0</v>
      </c>
      <c r="BU21" s="82">
        <v>0</v>
      </c>
      <c r="BV21" s="82">
        <v>0</v>
      </c>
      <c r="BW21" s="82">
        <v>0</v>
      </c>
      <c r="BX21" s="82">
        <v>0</v>
      </c>
      <c r="BY21" s="82">
        <v>0</v>
      </c>
      <c r="BZ21" s="82">
        <v>0</v>
      </c>
      <c r="CA21" s="82">
        <v>0</v>
      </c>
      <c r="CB21" s="82">
        <v>0</v>
      </c>
      <c r="CC21" s="82">
        <v>0</v>
      </c>
      <c r="CD21" s="82">
        <v>0</v>
      </c>
      <c r="CE21" s="82">
        <v>0</v>
      </c>
      <c r="CF21" s="82">
        <v>0</v>
      </c>
      <c r="CG21" s="82">
        <v>0</v>
      </c>
      <c r="CH21" s="82">
        <v>0</v>
      </c>
      <c r="CI21" s="82">
        <v>0</v>
      </c>
      <c r="CJ21" s="82">
        <v>0</v>
      </c>
      <c r="CK21" s="144">
        <v>0</v>
      </c>
      <c r="CL21" s="136"/>
      <c r="CM21" s="136"/>
      <c r="CN21" s="136"/>
      <c r="CO21" s="136"/>
      <c r="CP21" s="136"/>
      <c r="CQ21" s="136"/>
      <c r="CR21" s="136"/>
      <c r="CS21" s="136"/>
      <c r="CT21" s="136"/>
      <c r="CU21" s="136"/>
      <c r="CV21" s="139"/>
      <c r="CW21" s="139"/>
      <c r="CX21" s="139"/>
    </row>
    <row r="22" spans="1:102" ht="12">
      <c r="A22" s="67" t="s">
        <v>32</v>
      </c>
      <c r="B22" s="22" t="s">
        <v>116</v>
      </c>
      <c r="C22" s="25" t="s">
        <v>105</v>
      </c>
      <c r="D22" s="39" t="s">
        <v>106</v>
      </c>
      <c r="E22" s="72">
        <v>740373</v>
      </c>
      <c r="F22" s="73">
        <v>763191.5109796606</v>
      </c>
      <c r="G22" s="122">
        <v>61133.502266706826</v>
      </c>
      <c r="H22" s="122">
        <v>89501.40185316715</v>
      </c>
      <c r="I22" s="122">
        <v>17780.83658290096</v>
      </c>
      <c r="J22" s="122">
        <v>136871.7222152468</v>
      </c>
      <c r="K22" s="122">
        <v>49867.781378303924</v>
      </c>
      <c r="L22" s="122">
        <v>14577.571366439415</v>
      </c>
      <c r="M22" s="122">
        <v>0</v>
      </c>
      <c r="N22" s="122">
        <v>353662.19694966986</v>
      </c>
      <c r="O22" s="122">
        <v>33227.09004194012</v>
      </c>
      <c r="P22" s="122">
        <v>0</v>
      </c>
      <c r="Q22" s="122">
        <v>0</v>
      </c>
      <c r="R22" s="122">
        <v>6569.408325285546</v>
      </c>
      <c r="S22" s="122">
        <v>0</v>
      </c>
      <c r="T22" s="122">
        <v>0</v>
      </c>
      <c r="U22" s="122">
        <v>0</v>
      </c>
      <c r="V22" s="122">
        <v>0</v>
      </c>
      <c r="W22" s="122">
        <v>0</v>
      </c>
      <c r="X22" s="122">
        <v>0</v>
      </c>
      <c r="Y22" s="122">
        <v>0</v>
      </c>
      <c r="Z22" s="122">
        <v>0</v>
      </c>
      <c r="AA22" s="122">
        <v>0</v>
      </c>
      <c r="AB22" s="122">
        <v>0</v>
      </c>
      <c r="AC22" s="161">
        <v>0</v>
      </c>
      <c r="AD22" s="144">
        <f t="shared" si="0"/>
        <v>763191.5109796606</v>
      </c>
      <c r="AE22" s="82">
        <v>0</v>
      </c>
      <c r="AF22" s="140">
        <v>0</v>
      </c>
      <c r="AG22" s="82">
        <v>0</v>
      </c>
      <c r="AH22" s="82">
        <v>0</v>
      </c>
      <c r="AI22" s="82">
        <v>0</v>
      </c>
      <c r="AJ22" s="82">
        <v>0</v>
      </c>
      <c r="AK22" s="82">
        <v>0</v>
      </c>
      <c r="AL22" s="82">
        <v>0</v>
      </c>
      <c r="AM22" s="82">
        <v>0</v>
      </c>
      <c r="AN22" s="82">
        <v>0</v>
      </c>
      <c r="AO22" s="82">
        <v>0</v>
      </c>
      <c r="AP22" s="82">
        <v>0</v>
      </c>
      <c r="AQ22" s="82">
        <v>0</v>
      </c>
      <c r="AR22" s="82">
        <v>0</v>
      </c>
      <c r="AS22" s="82">
        <v>0</v>
      </c>
      <c r="AT22" s="82">
        <v>0</v>
      </c>
      <c r="AU22" s="82">
        <v>0</v>
      </c>
      <c r="AV22" s="82">
        <v>0</v>
      </c>
      <c r="AW22" s="82">
        <v>0</v>
      </c>
      <c r="AX22" s="82">
        <v>0</v>
      </c>
      <c r="AY22" s="82">
        <v>0</v>
      </c>
      <c r="AZ22" s="82">
        <v>0</v>
      </c>
      <c r="BA22" s="82">
        <v>0</v>
      </c>
      <c r="BB22" s="82">
        <v>0</v>
      </c>
      <c r="BC22" s="82">
        <v>0</v>
      </c>
      <c r="BD22" s="82">
        <v>0</v>
      </c>
      <c r="BE22" s="82">
        <v>0</v>
      </c>
      <c r="BF22" s="82">
        <v>0</v>
      </c>
      <c r="BG22" s="82">
        <v>0</v>
      </c>
      <c r="BH22" s="82">
        <v>0</v>
      </c>
      <c r="BI22" s="82">
        <v>0</v>
      </c>
      <c r="BJ22" s="82">
        <v>0</v>
      </c>
      <c r="BK22" s="82">
        <v>0</v>
      </c>
      <c r="BL22" s="82">
        <v>0</v>
      </c>
      <c r="BM22" s="82">
        <v>0</v>
      </c>
      <c r="BN22" s="82">
        <v>0</v>
      </c>
      <c r="BO22" s="82">
        <v>0</v>
      </c>
      <c r="BP22" s="82">
        <v>0</v>
      </c>
      <c r="BQ22" s="82">
        <v>0</v>
      </c>
      <c r="BR22" s="82">
        <v>0</v>
      </c>
      <c r="BS22" s="82">
        <v>0</v>
      </c>
      <c r="BT22" s="82">
        <v>0</v>
      </c>
      <c r="BU22" s="82">
        <v>0</v>
      </c>
      <c r="BV22" s="82">
        <v>0</v>
      </c>
      <c r="BW22" s="82">
        <v>0</v>
      </c>
      <c r="BX22" s="82">
        <v>0</v>
      </c>
      <c r="BY22" s="82">
        <v>0</v>
      </c>
      <c r="BZ22" s="82">
        <v>0</v>
      </c>
      <c r="CA22" s="82">
        <v>0</v>
      </c>
      <c r="CB22" s="82">
        <v>0</v>
      </c>
      <c r="CC22" s="82">
        <v>0</v>
      </c>
      <c r="CD22" s="82">
        <v>0</v>
      </c>
      <c r="CE22" s="82">
        <v>0</v>
      </c>
      <c r="CF22" s="82">
        <v>0</v>
      </c>
      <c r="CG22" s="82">
        <v>0</v>
      </c>
      <c r="CH22" s="82">
        <v>0</v>
      </c>
      <c r="CI22" s="82">
        <v>0</v>
      </c>
      <c r="CJ22" s="82">
        <v>0</v>
      </c>
      <c r="CK22" s="144">
        <v>0</v>
      </c>
      <c r="CL22" s="136"/>
      <c r="CM22" s="136"/>
      <c r="CN22" s="136"/>
      <c r="CO22" s="136"/>
      <c r="CP22" s="136"/>
      <c r="CQ22" s="136"/>
      <c r="CR22" s="136"/>
      <c r="CS22" s="136"/>
      <c r="CT22" s="136"/>
      <c r="CU22" s="136"/>
      <c r="CV22" s="139"/>
      <c r="CW22" s="139"/>
      <c r="CX22" s="139"/>
    </row>
    <row r="23" spans="1:102" ht="12">
      <c r="A23" s="67" t="s">
        <v>33</v>
      </c>
      <c r="B23" s="22" t="s">
        <v>117</v>
      </c>
      <c r="C23" s="25" t="s">
        <v>118</v>
      </c>
      <c r="D23" s="39" t="s">
        <v>119</v>
      </c>
      <c r="E23" s="72">
        <v>4973350</v>
      </c>
      <c r="F23" s="73">
        <v>5423115.092448529</v>
      </c>
      <c r="G23" s="122">
        <v>399638.85499760014</v>
      </c>
      <c r="H23" s="122">
        <v>630327.0381308926</v>
      </c>
      <c r="I23" s="122">
        <v>203776.96027245294</v>
      </c>
      <c r="J23" s="122">
        <v>1031548.9062379539</v>
      </c>
      <c r="K23" s="122">
        <v>368266.41337373387</v>
      </c>
      <c r="L23" s="122">
        <v>89656.10610857216</v>
      </c>
      <c r="M23" s="122">
        <v>99154.18476533903</v>
      </c>
      <c r="N23" s="122">
        <v>2182255.5265335287</v>
      </c>
      <c r="O23" s="122">
        <v>207662.53790476668</v>
      </c>
      <c r="P23" s="122">
        <v>72099.05162182129</v>
      </c>
      <c r="Q23" s="122">
        <v>0</v>
      </c>
      <c r="R23" s="122">
        <v>34826.28840814521</v>
      </c>
      <c r="S23" s="122">
        <v>0</v>
      </c>
      <c r="T23" s="122">
        <v>20866.990988351467</v>
      </c>
      <c r="U23" s="122">
        <v>0</v>
      </c>
      <c r="V23" s="122">
        <v>0</v>
      </c>
      <c r="W23" s="122">
        <v>36409.301517606356</v>
      </c>
      <c r="X23" s="122">
        <v>0</v>
      </c>
      <c r="Y23" s="122">
        <v>46626.93158776465</v>
      </c>
      <c r="Z23" s="122">
        <v>0</v>
      </c>
      <c r="AA23" s="122">
        <v>0</v>
      </c>
      <c r="AB23" s="122">
        <v>0</v>
      </c>
      <c r="AC23" s="161">
        <v>0</v>
      </c>
      <c r="AD23" s="144">
        <f t="shared" si="0"/>
        <v>5423115.09244853</v>
      </c>
      <c r="AE23" s="82">
        <v>0</v>
      </c>
      <c r="AF23" s="140">
        <v>0</v>
      </c>
      <c r="AG23" s="82">
        <v>0</v>
      </c>
      <c r="AH23" s="82">
        <v>0</v>
      </c>
      <c r="AI23" s="82">
        <v>0</v>
      </c>
      <c r="AJ23" s="82">
        <v>0</v>
      </c>
      <c r="AK23" s="82">
        <v>0</v>
      </c>
      <c r="AL23" s="82">
        <v>0</v>
      </c>
      <c r="AM23" s="82">
        <v>0</v>
      </c>
      <c r="AN23" s="82">
        <v>0</v>
      </c>
      <c r="AO23" s="82">
        <v>0</v>
      </c>
      <c r="AP23" s="82">
        <v>0</v>
      </c>
      <c r="AQ23" s="82">
        <v>0</v>
      </c>
      <c r="AR23" s="82">
        <v>0</v>
      </c>
      <c r="AS23" s="82">
        <v>0</v>
      </c>
      <c r="AT23" s="82">
        <v>0</v>
      </c>
      <c r="AU23" s="82">
        <v>0</v>
      </c>
      <c r="AV23" s="82">
        <v>0</v>
      </c>
      <c r="AW23" s="82">
        <v>0</v>
      </c>
      <c r="AX23" s="82">
        <v>0</v>
      </c>
      <c r="AY23" s="82">
        <v>0</v>
      </c>
      <c r="AZ23" s="82">
        <v>0</v>
      </c>
      <c r="BA23" s="82">
        <v>0</v>
      </c>
      <c r="BB23" s="82">
        <v>0</v>
      </c>
      <c r="BC23" s="82">
        <v>0</v>
      </c>
      <c r="BD23" s="82">
        <v>0</v>
      </c>
      <c r="BE23" s="82">
        <v>0</v>
      </c>
      <c r="BF23" s="82">
        <v>0</v>
      </c>
      <c r="BG23" s="82">
        <v>0</v>
      </c>
      <c r="BH23" s="82">
        <v>0</v>
      </c>
      <c r="BI23" s="82">
        <v>0</v>
      </c>
      <c r="BJ23" s="82">
        <v>0</v>
      </c>
      <c r="BK23" s="82">
        <v>0</v>
      </c>
      <c r="BL23" s="82">
        <v>0</v>
      </c>
      <c r="BM23" s="82">
        <v>0</v>
      </c>
      <c r="BN23" s="82">
        <v>0</v>
      </c>
      <c r="BO23" s="82">
        <v>0</v>
      </c>
      <c r="BP23" s="82">
        <v>0</v>
      </c>
      <c r="BQ23" s="82">
        <v>0</v>
      </c>
      <c r="BR23" s="82">
        <v>0</v>
      </c>
      <c r="BS23" s="82">
        <v>0</v>
      </c>
      <c r="BT23" s="82">
        <v>0</v>
      </c>
      <c r="BU23" s="82">
        <v>0</v>
      </c>
      <c r="BV23" s="82">
        <v>0</v>
      </c>
      <c r="BW23" s="82">
        <v>0</v>
      </c>
      <c r="BX23" s="82">
        <v>0</v>
      </c>
      <c r="BY23" s="82">
        <v>0</v>
      </c>
      <c r="BZ23" s="82">
        <v>0</v>
      </c>
      <c r="CA23" s="82">
        <v>0</v>
      </c>
      <c r="CB23" s="82">
        <v>0</v>
      </c>
      <c r="CC23" s="82">
        <v>0</v>
      </c>
      <c r="CD23" s="82">
        <v>0</v>
      </c>
      <c r="CE23" s="82">
        <v>0</v>
      </c>
      <c r="CF23" s="82">
        <v>0</v>
      </c>
      <c r="CG23" s="82">
        <v>0</v>
      </c>
      <c r="CH23" s="82">
        <v>0</v>
      </c>
      <c r="CI23" s="82">
        <v>0</v>
      </c>
      <c r="CJ23" s="82">
        <v>0</v>
      </c>
      <c r="CK23" s="144">
        <v>0</v>
      </c>
      <c r="CL23" s="136"/>
      <c r="CM23" s="136"/>
      <c r="CN23" s="136"/>
      <c r="CO23" s="136"/>
      <c r="CP23" s="136"/>
      <c r="CQ23" s="136"/>
      <c r="CR23" s="136"/>
      <c r="CS23" s="136"/>
      <c r="CT23" s="136"/>
      <c r="CU23" s="136"/>
      <c r="CV23" s="139"/>
      <c r="CW23" s="139"/>
      <c r="CX23" s="139"/>
    </row>
    <row r="24" spans="1:102" ht="12">
      <c r="A24" s="67" t="s">
        <v>34</v>
      </c>
      <c r="B24" s="22" t="s">
        <v>120</v>
      </c>
      <c r="C24" s="25" t="s">
        <v>107</v>
      </c>
      <c r="D24" s="39" t="s">
        <v>108</v>
      </c>
      <c r="E24" s="72">
        <v>1976010</v>
      </c>
      <c r="F24" s="73">
        <v>2290647.1169862705</v>
      </c>
      <c r="G24" s="122">
        <v>125184.45119355911</v>
      </c>
      <c r="H24" s="122">
        <v>268783.9368058545</v>
      </c>
      <c r="I24" s="122">
        <v>83311.19273382783</v>
      </c>
      <c r="J24" s="122">
        <v>368234.9790636863</v>
      </c>
      <c r="K24" s="122">
        <v>160063.77485955536</v>
      </c>
      <c r="L24" s="122">
        <v>33232.484058076254</v>
      </c>
      <c r="M24" s="122">
        <v>40768.520667884695</v>
      </c>
      <c r="N24" s="122">
        <v>1034835.4053966877</v>
      </c>
      <c r="O24" s="122">
        <v>86132.58627657357</v>
      </c>
      <c r="P24" s="122">
        <v>36832.122253442525</v>
      </c>
      <c r="Q24" s="122">
        <v>4965.159815399677</v>
      </c>
      <c r="R24" s="122">
        <v>6558.610608100319</v>
      </c>
      <c r="S24" s="122">
        <v>0</v>
      </c>
      <c r="T24" s="122">
        <v>8441.593052567441</v>
      </c>
      <c r="U24" s="122">
        <v>0</v>
      </c>
      <c r="V24" s="122">
        <v>0</v>
      </c>
      <c r="W24" s="122">
        <v>18209.69282173877</v>
      </c>
      <c r="X24" s="122">
        <v>0</v>
      </c>
      <c r="Y24" s="122">
        <v>15092.607379316638</v>
      </c>
      <c r="Z24" s="122">
        <v>0</v>
      </c>
      <c r="AA24" s="122">
        <v>0</v>
      </c>
      <c r="AB24" s="122">
        <v>0</v>
      </c>
      <c r="AC24" s="161">
        <v>0</v>
      </c>
      <c r="AD24" s="144">
        <f t="shared" si="0"/>
        <v>2290647.1169862715</v>
      </c>
      <c r="AE24" s="82">
        <v>0</v>
      </c>
      <c r="AF24" s="140">
        <v>0</v>
      </c>
      <c r="AG24" s="82">
        <v>0</v>
      </c>
      <c r="AH24" s="82">
        <v>0</v>
      </c>
      <c r="AI24" s="82">
        <v>0</v>
      </c>
      <c r="AJ24" s="82">
        <v>0</v>
      </c>
      <c r="AK24" s="82">
        <v>0</v>
      </c>
      <c r="AL24" s="82">
        <v>0</v>
      </c>
      <c r="AM24" s="82">
        <v>0</v>
      </c>
      <c r="AN24" s="82">
        <v>0</v>
      </c>
      <c r="AO24" s="82">
        <v>0</v>
      </c>
      <c r="AP24" s="82">
        <v>0</v>
      </c>
      <c r="AQ24" s="82">
        <v>0</v>
      </c>
      <c r="AR24" s="82">
        <v>0</v>
      </c>
      <c r="AS24" s="82">
        <v>0</v>
      </c>
      <c r="AT24" s="82">
        <v>0</v>
      </c>
      <c r="AU24" s="82">
        <v>0</v>
      </c>
      <c r="AV24" s="82">
        <v>0</v>
      </c>
      <c r="AW24" s="82">
        <v>0</v>
      </c>
      <c r="AX24" s="82">
        <v>0</v>
      </c>
      <c r="AY24" s="82">
        <v>0</v>
      </c>
      <c r="AZ24" s="82">
        <v>0</v>
      </c>
      <c r="BA24" s="82">
        <v>0</v>
      </c>
      <c r="BB24" s="82">
        <v>0</v>
      </c>
      <c r="BC24" s="82">
        <v>0</v>
      </c>
      <c r="BD24" s="82">
        <v>0</v>
      </c>
      <c r="BE24" s="82">
        <v>0</v>
      </c>
      <c r="BF24" s="82">
        <v>0</v>
      </c>
      <c r="BG24" s="82">
        <v>0</v>
      </c>
      <c r="BH24" s="82">
        <v>0</v>
      </c>
      <c r="BI24" s="82">
        <v>0</v>
      </c>
      <c r="BJ24" s="82">
        <v>0</v>
      </c>
      <c r="BK24" s="82">
        <v>0</v>
      </c>
      <c r="BL24" s="82">
        <v>0</v>
      </c>
      <c r="BM24" s="82">
        <v>0</v>
      </c>
      <c r="BN24" s="82">
        <v>0</v>
      </c>
      <c r="BO24" s="82">
        <v>0</v>
      </c>
      <c r="BP24" s="82">
        <v>0</v>
      </c>
      <c r="BQ24" s="82">
        <v>0</v>
      </c>
      <c r="BR24" s="82">
        <v>0</v>
      </c>
      <c r="BS24" s="82">
        <v>0</v>
      </c>
      <c r="BT24" s="82">
        <v>0</v>
      </c>
      <c r="BU24" s="82">
        <v>0</v>
      </c>
      <c r="BV24" s="82">
        <v>0</v>
      </c>
      <c r="BW24" s="82">
        <v>0</v>
      </c>
      <c r="BX24" s="82">
        <v>0</v>
      </c>
      <c r="BY24" s="82">
        <v>0</v>
      </c>
      <c r="BZ24" s="82">
        <v>0</v>
      </c>
      <c r="CA24" s="82">
        <v>0</v>
      </c>
      <c r="CB24" s="82">
        <v>0</v>
      </c>
      <c r="CC24" s="82">
        <v>0</v>
      </c>
      <c r="CD24" s="82">
        <v>0</v>
      </c>
      <c r="CE24" s="82">
        <v>0</v>
      </c>
      <c r="CF24" s="82">
        <v>0</v>
      </c>
      <c r="CG24" s="82">
        <v>0</v>
      </c>
      <c r="CH24" s="82">
        <v>0</v>
      </c>
      <c r="CI24" s="82">
        <v>0</v>
      </c>
      <c r="CJ24" s="82">
        <v>0</v>
      </c>
      <c r="CK24" s="144">
        <v>0</v>
      </c>
      <c r="CL24" s="136"/>
      <c r="CM24" s="136"/>
      <c r="CN24" s="136"/>
      <c r="CO24" s="136"/>
      <c r="CP24" s="136"/>
      <c r="CQ24" s="136"/>
      <c r="CR24" s="136"/>
      <c r="CS24" s="136"/>
      <c r="CT24" s="136"/>
      <c r="CU24" s="136"/>
      <c r="CV24" s="139"/>
      <c r="CW24" s="139"/>
      <c r="CX24" s="139"/>
    </row>
    <row r="25" spans="1:102" ht="12">
      <c r="A25" s="68" t="s">
        <v>35</v>
      </c>
      <c r="B25" s="22" t="s">
        <v>121</v>
      </c>
      <c r="C25" s="25" t="s">
        <v>90</v>
      </c>
      <c r="D25" s="39" t="s">
        <v>91</v>
      </c>
      <c r="E25" s="74">
        <v>366678</v>
      </c>
      <c r="F25" s="121">
        <v>412263.43458061345</v>
      </c>
      <c r="G25" s="162">
        <v>67528.12200831481</v>
      </c>
      <c r="H25" s="162">
        <v>17696.784928323104</v>
      </c>
      <c r="I25" s="162">
        <v>11033.086876023517</v>
      </c>
      <c r="J25" s="162">
        <v>73518.92731550841</v>
      </c>
      <c r="K25" s="162">
        <v>16670.280179411424</v>
      </c>
      <c r="L25" s="162">
        <v>5280.148173331667</v>
      </c>
      <c r="M25" s="162">
        <v>5195.791356889809</v>
      </c>
      <c r="N25" s="162">
        <v>71606.67599395722</v>
      </c>
      <c r="O25" s="162">
        <v>5628.855711065163</v>
      </c>
      <c r="P25" s="162">
        <v>16765.917267819343</v>
      </c>
      <c r="Q25" s="162">
        <v>87.29949608517897</v>
      </c>
      <c r="R25" s="162">
        <v>3095.2085381660922</v>
      </c>
      <c r="S25" s="162">
        <v>3087.3613924505707</v>
      </c>
      <c r="T25" s="162">
        <v>1812.2002136782937</v>
      </c>
      <c r="U25" s="162">
        <v>9238.542740205148</v>
      </c>
      <c r="V25" s="162">
        <v>548.8097534792993</v>
      </c>
      <c r="W25" s="162">
        <v>2882.354710632566</v>
      </c>
      <c r="X25" s="162">
        <v>3382.2178927112986</v>
      </c>
      <c r="Y25" s="162">
        <v>2793.583874725727</v>
      </c>
      <c r="Z25" s="162">
        <v>2660.672844169078</v>
      </c>
      <c r="AA25" s="162">
        <v>14876.226490200272</v>
      </c>
      <c r="AB25" s="162">
        <v>21892.555653091116</v>
      </c>
      <c r="AC25" s="163">
        <v>1012.7722439095201</v>
      </c>
      <c r="AD25" s="145">
        <f t="shared" si="0"/>
        <v>358294.39565414866</v>
      </c>
      <c r="AE25" s="141">
        <v>1163.829798933313</v>
      </c>
      <c r="AF25" s="142">
        <v>233.94303164399082</v>
      </c>
      <c r="AG25" s="141">
        <v>721.9374058279968</v>
      </c>
      <c r="AH25" s="141">
        <v>819.045834057578</v>
      </c>
      <c r="AI25" s="141">
        <v>160.37604056097484</v>
      </c>
      <c r="AJ25" s="141">
        <v>607.1728997384919</v>
      </c>
      <c r="AK25" s="141">
        <v>1835.7416508248589</v>
      </c>
      <c r="AL25" s="141">
        <v>107.89825358842344</v>
      </c>
      <c r="AM25" s="141">
        <v>263.86027468441733</v>
      </c>
      <c r="AN25" s="141">
        <v>1966.1563081507572</v>
      </c>
      <c r="AO25" s="141">
        <v>770.0698358605782</v>
      </c>
      <c r="AP25" s="141">
        <v>1225.1111025054652</v>
      </c>
      <c r="AQ25" s="141">
        <v>1050.0461860582482</v>
      </c>
      <c r="AR25" s="141">
        <v>591.6747869503366</v>
      </c>
      <c r="AS25" s="141">
        <v>375.6821011306016</v>
      </c>
      <c r="AT25" s="141">
        <v>221.68186646348818</v>
      </c>
      <c r="AU25" s="141">
        <v>2458.6088419943944</v>
      </c>
      <c r="AV25" s="141">
        <v>1743.0472420602587</v>
      </c>
      <c r="AW25" s="141">
        <v>190.78373020862145</v>
      </c>
      <c r="AX25" s="141">
        <v>1028.4665353405635</v>
      </c>
      <c r="AY25" s="141">
        <v>0</v>
      </c>
      <c r="AZ25" s="141">
        <v>1.4713398216603195</v>
      </c>
      <c r="BA25" s="141">
        <v>388.9241595255445</v>
      </c>
      <c r="BB25" s="141">
        <v>316.3380616569687</v>
      </c>
      <c r="BC25" s="141">
        <v>24.522330361005327</v>
      </c>
      <c r="BD25" s="141">
        <v>50.02555393645087</v>
      </c>
      <c r="BE25" s="141">
        <v>963.7275831875095</v>
      </c>
      <c r="BF25" s="141">
        <v>1162.3584591116526</v>
      </c>
      <c r="BG25" s="141">
        <v>21.57965071768469</v>
      </c>
      <c r="BH25" s="141">
        <v>126.53522466278748</v>
      </c>
      <c r="BI25" s="141">
        <v>545.3766272287585</v>
      </c>
      <c r="BJ25" s="141">
        <v>0</v>
      </c>
      <c r="BK25" s="141">
        <v>308.0004693342269</v>
      </c>
      <c r="BL25" s="141">
        <v>0</v>
      </c>
      <c r="BM25" s="141">
        <v>1065.7404774892916</v>
      </c>
      <c r="BN25" s="141">
        <v>2366.6991478013465</v>
      </c>
      <c r="BO25" s="141">
        <v>1154.0208667889108</v>
      </c>
      <c r="BP25" s="141">
        <v>30.407689647646606</v>
      </c>
      <c r="BQ25" s="141">
        <v>378.13433416670216</v>
      </c>
      <c r="BR25" s="141">
        <v>33.350369290967244</v>
      </c>
      <c r="BS25" s="141">
        <v>1813.6715534999541</v>
      </c>
      <c r="BT25" s="141">
        <v>65.71984536749427</v>
      </c>
      <c r="BU25" s="141">
        <v>16722.954145026863</v>
      </c>
      <c r="BV25" s="141">
        <v>115.74539930394515</v>
      </c>
      <c r="BW25" s="141">
        <v>966.67026283083</v>
      </c>
      <c r="BX25" s="141">
        <v>661.1220265327037</v>
      </c>
      <c r="BY25" s="141">
        <v>864.6573685290479</v>
      </c>
      <c r="BZ25" s="141">
        <v>0</v>
      </c>
      <c r="CA25" s="141">
        <v>65.71984536749427</v>
      </c>
      <c r="CB25" s="141">
        <v>1459.6671924084815</v>
      </c>
      <c r="CC25" s="141">
        <v>190.78373020862145</v>
      </c>
      <c r="CD25" s="141">
        <v>94.65619519348057</v>
      </c>
      <c r="CE25" s="141">
        <v>153.50978805989334</v>
      </c>
      <c r="CF25" s="141">
        <v>0</v>
      </c>
      <c r="CG25" s="141">
        <v>0</v>
      </c>
      <c r="CH25" s="141">
        <v>0</v>
      </c>
      <c r="CI25" s="141">
        <v>920.07783514492</v>
      </c>
      <c r="CJ25" s="141">
        <v>441.4019464980959</v>
      </c>
      <c r="CK25" s="145">
        <v>2960.335721180563</v>
      </c>
      <c r="CL25" s="136"/>
      <c r="CM25" s="136"/>
      <c r="CN25" s="136"/>
      <c r="CO25" s="136"/>
      <c r="CP25" s="136"/>
      <c r="CQ25" s="136"/>
      <c r="CR25" s="136"/>
      <c r="CS25" s="136"/>
      <c r="CT25" s="136"/>
      <c r="CU25" s="136"/>
      <c r="CV25" s="139"/>
      <c r="CW25" s="139"/>
      <c r="CX25" s="139"/>
    </row>
    <row r="26" spans="1:102" ht="12">
      <c r="A26" s="67" t="s">
        <v>36</v>
      </c>
      <c r="B26" s="60" t="s">
        <v>122</v>
      </c>
      <c r="C26" s="43" t="s">
        <v>90</v>
      </c>
      <c r="D26" s="128" t="s">
        <v>91</v>
      </c>
      <c r="E26" s="71">
        <v>7809964</v>
      </c>
      <c r="F26" s="120">
        <v>8169621.908690468</v>
      </c>
      <c r="G26" s="159">
        <v>1338171.6124619755</v>
      </c>
      <c r="H26" s="159">
        <v>350688.4912334895</v>
      </c>
      <c r="I26" s="159">
        <v>218637.2612806191</v>
      </c>
      <c r="J26" s="159">
        <v>1456888.4575252207</v>
      </c>
      <c r="K26" s="159">
        <v>330346.7510192142</v>
      </c>
      <c r="L26" s="159">
        <v>104634.10183797765</v>
      </c>
      <c r="M26" s="159">
        <v>102962.44425706254</v>
      </c>
      <c r="N26" s="159">
        <v>1418994.3127113369</v>
      </c>
      <c r="O26" s="159">
        <v>111544.2677683884</v>
      </c>
      <c r="P26" s="159">
        <v>332241.9442068796</v>
      </c>
      <c r="Q26" s="159">
        <v>1729.9712174586682</v>
      </c>
      <c r="R26" s="159">
        <v>61336.226704391316</v>
      </c>
      <c r="S26" s="159">
        <v>61180.72367360852</v>
      </c>
      <c r="T26" s="159">
        <v>35911.481171403255</v>
      </c>
      <c r="U26" s="159">
        <v>183075.66192847714</v>
      </c>
      <c r="V26" s="159">
        <v>10875.49321537219</v>
      </c>
      <c r="W26" s="159">
        <v>57118.206994407825</v>
      </c>
      <c r="X26" s="159">
        <v>67023.75005527229</v>
      </c>
      <c r="Y26" s="159">
        <v>55359.07895867738</v>
      </c>
      <c r="Z26" s="159">
        <v>52725.24637479368</v>
      </c>
      <c r="AA26" s="159">
        <v>294794.8706064962</v>
      </c>
      <c r="AB26" s="159">
        <v>433834.0180051687</v>
      </c>
      <c r="AC26" s="160">
        <v>20069.609910405336</v>
      </c>
      <c r="AD26" s="144">
        <f t="shared" si="0"/>
        <v>7100143.983118095</v>
      </c>
      <c r="AE26" s="137">
        <v>23063.04325297427</v>
      </c>
      <c r="AF26" s="138">
        <v>4635.934105212274</v>
      </c>
      <c r="AG26" s="137">
        <v>14306.27883201775</v>
      </c>
      <c r="AH26" s="137">
        <v>16230.62883795492</v>
      </c>
      <c r="AI26" s="137">
        <v>3178.0931916235086</v>
      </c>
      <c r="AJ26" s="137">
        <v>12032.047006819275</v>
      </c>
      <c r="AK26" s="137">
        <v>36377.990263751664</v>
      </c>
      <c r="AL26" s="137">
        <v>2138.1666732635226</v>
      </c>
      <c r="AM26" s="137">
        <v>5228.789410071705</v>
      </c>
      <c r="AN26" s="137">
        <v>38962.35344596758</v>
      </c>
      <c r="AO26" s="137">
        <v>15260.09554708176</v>
      </c>
      <c r="AP26" s="137">
        <v>24277.42473399371</v>
      </c>
      <c r="AQ26" s="137">
        <v>20808.249306623646</v>
      </c>
      <c r="AR26" s="137">
        <v>11724.928521023245</v>
      </c>
      <c r="AS26" s="137">
        <v>7444.707598726628</v>
      </c>
      <c r="AT26" s="137">
        <v>4392.960619614147</v>
      </c>
      <c r="AU26" s="137">
        <v>48721.04333213654</v>
      </c>
      <c r="AV26" s="137">
        <v>34541.110712629816</v>
      </c>
      <c r="AW26" s="137">
        <v>3780.6674359068647</v>
      </c>
      <c r="AX26" s="137">
        <v>20380.61597197094</v>
      </c>
      <c r="AY26" s="137">
        <v>0</v>
      </c>
      <c r="AZ26" s="137">
        <v>29.156818271775307</v>
      </c>
      <c r="BA26" s="137">
        <v>7707.1189631726065</v>
      </c>
      <c r="BB26" s="137">
        <v>6268.715928431691</v>
      </c>
      <c r="BC26" s="137">
        <v>485.9469711962551</v>
      </c>
      <c r="BD26" s="137">
        <v>991.3318212403605</v>
      </c>
      <c r="BE26" s="137">
        <v>19097.715968012828</v>
      </c>
      <c r="BF26" s="137">
        <v>23033.88643470249</v>
      </c>
      <c r="BG26" s="137">
        <v>427.6333346527045</v>
      </c>
      <c r="BH26" s="137">
        <v>2507.4863713726763</v>
      </c>
      <c r="BI26" s="137">
        <v>10807.460639404713</v>
      </c>
      <c r="BJ26" s="137">
        <v>0</v>
      </c>
      <c r="BK26" s="137">
        <v>6103.4939582249635</v>
      </c>
      <c r="BL26" s="137">
        <v>0</v>
      </c>
      <c r="BM26" s="137">
        <v>21119.25536818925</v>
      </c>
      <c r="BN26" s="137">
        <v>46899.71408409298</v>
      </c>
      <c r="BO26" s="137">
        <v>22868.664464495767</v>
      </c>
      <c r="BP26" s="137">
        <v>602.5742442833563</v>
      </c>
      <c r="BQ26" s="137">
        <v>7493.302295846254</v>
      </c>
      <c r="BR26" s="137">
        <v>660.887880826907</v>
      </c>
      <c r="BS26" s="137">
        <v>35940.63798967503</v>
      </c>
      <c r="BT26" s="137">
        <v>1302.3378828059635</v>
      </c>
      <c r="BU26" s="137">
        <v>331390.56511334376</v>
      </c>
      <c r="BV26" s="137">
        <v>2293.669704046324</v>
      </c>
      <c r="BW26" s="137">
        <v>19156.029604556377</v>
      </c>
      <c r="BX26" s="137">
        <v>13101.130343451037</v>
      </c>
      <c r="BY26" s="137">
        <v>17134.490204379956</v>
      </c>
      <c r="BZ26" s="137">
        <v>0</v>
      </c>
      <c r="CA26" s="137">
        <v>1302.3378828059635</v>
      </c>
      <c r="CB26" s="137">
        <v>28925.507513485896</v>
      </c>
      <c r="CC26" s="137">
        <v>3780.6674359068647</v>
      </c>
      <c r="CD26" s="137">
        <v>1875.7553088175448</v>
      </c>
      <c r="CE26" s="137">
        <v>3042.028039688557</v>
      </c>
      <c r="CF26" s="137">
        <v>0</v>
      </c>
      <c r="CG26" s="137">
        <v>0</v>
      </c>
      <c r="CH26" s="137">
        <v>0</v>
      </c>
      <c r="CI26" s="137">
        <v>18232.730359283494</v>
      </c>
      <c r="CJ26" s="137">
        <v>8747.045481532592</v>
      </c>
      <c r="CK26" s="143">
        <v>58663.51836281191</v>
      </c>
      <c r="CL26" s="136"/>
      <c r="CM26" s="136"/>
      <c r="CN26" s="136"/>
      <c r="CO26" s="136"/>
      <c r="CP26" s="136"/>
      <c r="CQ26" s="136"/>
      <c r="CR26" s="136"/>
      <c r="CS26" s="136"/>
      <c r="CT26" s="136"/>
      <c r="CU26" s="136"/>
      <c r="CV26" s="139"/>
      <c r="CW26" s="139"/>
      <c r="CX26" s="139"/>
    </row>
    <row r="27" spans="1:102" ht="12">
      <c r="A27" s="69" t="s">
        <v>240</v>
      </c>
      <c r="B27" s="22" t="s">
        <v>137</v>
      </c>
      <c r="C27" s="25" t="s">
        <v>133</v>
      </c>
      <c r="D27" s="39" t="s">
        <v>134</v>
      </c>
      <c r="E27" s="72">
        <v>992517</v>
      </c>
      <c r="F27" s="73">
        <v>992517</v>
      </c>
      <c r="G27" s="122">
        <v>145180.1538291928</v>
      </c>
      <c r="H27" s="122">
        <v>4967.843711884606</v>
      </c>
      <c r="I27" s="122">
        <v>34844.160310030784</v>
      </c>
      <c r="J27" s="122">
        <v>298994.0137375902</v>
      </c>
      <c r="K27" s="122">
        <v>7331.724734640106</v>
      </c>
      <c r="L27" s="122">
        <v>9049.2320402359</v>
      </c>
      <c r="M27" s="122">
        <v>32.31868585798536</v>
      </c>
      <c r="N27" s="122">
        <v>181940.35051508987</v>
      </c>
      <c r="O27" s="122">
        <v>11717.832101080976</v>
      </c>
      <c r="P27" s="122">
        <v>25148.554552635174</v>
      </c>
      <c r="Q27" s="122">
        <v>0</v>
      </c>
      <c r="R27" s="122">
        <v>5004.779352865161</v>
      </c>
      <c r="S27" s="122">
        <v>5641.91915977973</v>
      </c>
      <c r="T27" s="122">
        <v>618.6719864242912</v>
      </c>
      <c r="U27" s="122">
        <v>52877.98701878661</v>
      </c>
      <c r="V27" s="122">
        <v>1689.8055748603772</v>
      </c>
      <c r="W27" s="122">
        <v>16468.678922204825</v>
      </c>
      <c r="X27" s="122">
        <v>540.6454448528692</v>
      </c>
      <c r="Y27" s="122">
        <v>7294.789093659552</v>
      </c>
      <c r="Z27" s="122">
        <v>1791.3785875569026</v>
      </c>
      <c r="AA27" s="122">
        <v>3522.7367585204042</v>
      </c>
      <c r="AB27" s="122">
        <v>153490.6730498176</v>
      </c>
      <c r="AC27" s="161">
        <v>5752.726082721393</v>
      </c>
      <c r="AD27" s="144">
        <f t="shared" si="0"/>
        <v>973900.9752502881</v>
      </c>
      <c r="AE27" s="82">
        <v>101.57301269652541</v>
      </c>
      <c r="AF27" s="140">
        <v>0</v>
      </c>
      <c r="AG27" s="82">
        <v>0</v>
      </c>
      <c r="AH27" s="82">
        <v>0</v>
      </c>
      <c r="AI27" s="82">
        <v>0</v>
      </c>
      <c r="AJ27" s="82">
        <v>0</v>
      </c>
      <c r="AK27" s="82">
        <v>0</v>
      </c>
      <c r="AL27" s="82">
        <v>0</v>
      </c>
      <c r="AM27" s="82">
        <v>-323.1868585798536</v>
      </c>
      <c r="AN27" s="82">
        <v>140.95563989204186</v>
      </c>
      <c r="AO27" s="82">
        <v>72.11683901453304</v>
      </c>
      <c r="AP27" s="82">
        <v>114.73133479584801</v>
      </c>
      <c r="AQ27" s="82">
        <v>8799.916463617155</v>
      </c>
      <c r="AR27" s="82">
        <v>0</v>
      </c>
      <c r="AS27" s="82">
        <v>1343.5339406676771</v>
      </c>
      <c r="AT27" s="82">
        <v>0</v>
      </c>
      <c r="AU27" s="82">
        <v>0</v>
      </c>
      <c r="AV27" s="82">
        <v>0</v>
      </c>
      <c r="AW27" s="82">
        <v>0</v>
      </c>
      <c r="AX27" s="82">
        <v>397.05814054096294</v>
      </c>
      <c r="AY27" s="82">
        <v>0</v>
      </c>
      <c r="AZ27" s="82">
        <v>0</v>
      </c>
      <c r="BA27" s="82">
        <v>0</v>
      </c>
      <c r="BB27" s="82">
        <v>115.42387806423342</v>
      </c>
      <c r="BC27" s="82">
        <v>0</v>
      </c>
      <c r="BD27" s="82">
        <v>0</v>
      </c>
      <c r="BE27" s="82">
        <v>410.90900590867096</v>
      </c>
      <c r="BF27" s="82">
        <v>0</v>
      </c>
      <c r="BG27" s="82">
        <v>27.70173073541602</v>
      </c>
      <c r="BH27" s="82">
        <v>0</v>
      </c>
      <c r="BI27" s="82">
        <v>0</v>
      </c>
      <c r="BJ27" s="82">
        <v>0</v>
      </c>
      <c r="BK27" s="82">
        <v>36.935640980554695</v>
      </c>
      <c r="BL27" s="82">
        <v>0</v>
      </c>
      <c r="BM27" s="82">
        <v>0</v>
      </c>
      <c r="BN27" s="82">
        <v>0</v>
      </c>
      <c r="BO27" s="82">
        <v>0</v>
      </c>
      <c r="BP27" s="82">
        <v>0</v>
      </c>
      <c r="BQ27" s="82">
        <v>0</v>
      </c>
      <c r="BR27" s="82">
        <v>0</v>
      </c>
      <c r="BS27" s="82">
        <v>337.0377239475616</v>
      </c>
      <c r="BT27" s="82">
        <v>0</v>
      </c>
      <c r="BU27" s="82">
        <v>683.3093581402618</v>
      </c>
      <c r="BV27" s="82">
        <v>0</v>
      </c>
      <c r="BW27" s="82">
        <v>23.08477561284668</v>
      </c>
      <c r="BX27" s="82">
        <v>0</v>
      </c>
      <c r="BY27" s="82">
        <v>3061.0412462634704</v>
      </c>
      <c r="BZ27" s="82">
        <v>0</v>
      </c>
      <c r="CA27" s="82">
        <v>129.27474343194143</v>
      </c>
      <c r="CB27" s="82">
        <v>3070.7368520208674</v>
      </c>
      <c r="CC27" s="82">
        <v>60.02041659340137</v>
      </c>
      <c r="CD27" s="82">
        <v>13.85086536770801</v>
      </c>
      <c r="CE27" s="82">
        <v>0</v>
      </c>
      <c r="CF27" s="82">
        <v>0</v>
      </c>
      <c r="CG27" s="82">
        <v>0</v>
      </c>
      <c r="CH27" s="82">
        <v>0</v>
      </c>
      <c r="CI27" s="82">
        <v>0</v>
      </c>
      <c r="CJ27" s="82">
        <v>0</v>
      </c>
      <c r="CK27" s="144">
        <v>0</v>
      </c>
      <c r="CL27" s="136"/>
      <c r="CM27" s="136"/>
      <c r="CN27" s="136"/>
      <c r="CO27" s="136"/>
      <c r="CP27" s="136"/>
      <c r="CQ27" s="136"/>
      <c r="CR27" s="136"/>
      <c r="CS27" s="136"/>
      <c r="CT27" s="136"/>
      <c r="CU27" s="136"/>
      <c r="CV27" s="139"/>
      <c r="CW27" s="139"/>
      <c r="CX27" s="139"/>
    </row>
    <row r="28" spans="1:102" ht="12">
      <c r="A28" s="67" t="s">
        <v>42</v>
      </c>
      <c r="B28" s="22" t="s">
        <v>259</v>
      </c>
      <c r="C28" s="25" t="s">
        <v>138</v>
      </c>
      <c r="D28" s="39" t="s">
        <v>139</v>
      </c>
      <c r="E28" s="72">
        <v>3023749</v>
      </c>
      <c r="F28" s="73">
        <v>3033649.344134404</v>
      </c>
      <c r="G28" s="122">
        <v>376313.6724560316</v>
      </c>
      <c r="H28" s="122">
        <v>186099.95049591348</v>
      </c>
      <c r="I28" s="122">
        <v>143403.50213500837</v>
      </c>
      <c r="J28" s="122">
        <v>569243.126359316</v>
      </c>
      <c r="K28" s="122">
        <v>279800.7372450433</v>
      </c>
      <c r="L28" s="122">
        <v>52418.44732904497</v>
      </c>
      <c r="M28" s="122">
        <v>56242.96923717272</v>
      </c>
      <c r="N28" s="122">
        <v>958605.1676783717</v>
      </c>
      <c r="O28" s="122">
        <v>69243.12984085064</v>
      </c>
      <c r="P28" s="122">
        <v>123541.69928439538</v>
      </c>
      <c r="Q28" s="122">
        <v>0</v>
      </c>
      <c r="R28" s="122">
        <v>5881.407640230062</v>
      </c>
      <c r="S28" s="122">
        <v>3213.8839564098694</v>
      </c>
      <c r="T28" s="122">
        <v>19958.21936930529</v>
      </c>
      <c r="U28" s="122">
        <v>0</v>
      </c>
      <c r="V28" s="122">
        <v>0</v>
      </c>
      <c r="W28" s="122">
        <v>22497.187694869084</v>
      </c>
      <c r="X28" s="122">
        <v>0</v>
      </c>
      <c r="Y28" s="122">
        <v>26112.80714583019</v>
      </c>
      <c r="Z28" s="122">
        <v>0</v>
      </c>
      <c r="AA28" s="122">
        <v>140607.4230929318</v>
      </c>
      <c r="AB28" s="122">
        <v>0</v>
      </c>
      <c r="AC28" s="161">
        <v>0</v>
      </c>
      <c r="AD28" s="144">
        <f>SUM(G28:AC28)</f>
        <v>3033183.3309607245</v>
      </c>
      <c r="AE28" s="82">
        <v>0</v>
      </c>
      <c r="AF28" s="140">
        <v>0</v>
      </c>
      <c r="AG28" s="82">
        <v>0</v>
      </c>
      <c r="AH28" s="82">
        <v>0</v>
      </c>
      <c r="AI28" s="82">
        <v>0</v>
      </c>
      <c r="AJ28" s="82">
        <v>0</v>
      </c>
      <c r="AK28" s="82">
        <v>0</v>
      </c>
      <c r="AL28" s="82">
        <v>0</v>
      </c>
      <c r="AM28" s="82">
        <v>0</v>
      </c>
      <c r="AN28" s="82">
        <v>0</v>
      </c>
      <c r="AO28" s="82">
        <v>0</v>
      </c>
      <c r="AP28" s="82">
        <v>0</v>
      </c>
      <c r="AQ28" s="82">
        <v>0</v>
      </c>
      <c r="AR28" s="82">
        <v>0</v>
      </c>
      <c r="AS28" s="82">
        <v>0</v>
      </c>
      <c r="AT28" s="82">
        <v>0</v>
      </c>
      <c r="AU28" s="82">
        <v>0</v>
      </c>
      <c r="AV28" s="82">
        <v>0</v>
      </c>
      <c r="AW28" s="82">
        <v>0</v>
      </c>
      <c r="AX28" s="82">
        <v>0</v>
      </c>
      <c r="AY28" s="82">
        <v>0</v>
      </c>
      <c r="AZ28" s="82">
        <v>0</v>
      </c>
      <c r="BA28" s="82">
        <v>466.013173679431</v>
      </c>
      <c r="BB28" s="82">
        <v>0</v>
      </c>
      <c r="BC28" s="82">
        <v>0</v>
      </c>
      <c r="BD28" s="82">
        <v>0</v>
      </c>
      <c r="BE28" s="82">
        <v>0</v>
      </c>
      <c r="BF28" s="82">
        <v>0</v>
      </c>
      <c r="BG28" s="82">
        <v>0</v>
      </c>
      <c r="BH28" s="82">
        <v>0</v>
      </c>
      <c r="BI28" s="82">
        <v>0</v>
      </c>
      <c r="BJ28" s="82">
        <v>0</v>
      </c>
      <c r="BK28" s="82">
        <v>0</v>
      </c>
      <c r="BL28" s="82">
        <v>0</v>
      </c>
      <c r="BM28" s="82">
        <v>0</v>
      </c>
      <c r="BN28" s="82">
        <v>0</v>
      </c>
      <c r="BO28" s="82">
        <v>0</v>
      </c>
      <c r="BP28" s="82">
        <v>0</v>
      </c>
      <c r="BQ28" s="82">
        <v>0</v>
      </c>
      <c r="BR28" s="82">
        <v>0</v>
      </c>
      <c r="BS28" s="82">
        <v>0</v>
      </c>
      <c r="BT28" s="82">
        <v>0</v>
      </c>
      <c r="BU28" s="82">
        <v>0</v>
      </c>
      <c r="BV28" s="82">
        <v>0</v>
      </c>
      <c r="BW28" s="82">
        <v>0</v>
      </c>
      <c r="BX28" s="82">
        <v>0</v>
      </c>
      <c r="BY28" s="82">
        <v>0</v>
      </c>
      <c r="BZ28" s="82">
        <v>0</v>
      </c>
      <c r="CA28" s="82">
        <v>0</v>
      </c>
      <c r="CB28" s="82">
        <v>0</v>
      </c>
      <c r="CC28" s="82">
        <v>0</v>
      </c>
      <c r="CD28" s="82">
        <v>0</v>
      </c>
      <c r="CE28" s="82">
        <v>0</v>
      </c>
      <c r="CF28" s="82">
        <v>0</v>
      </c>
      <c r="CG28" s="82">
        <v>0</v>
      </c>
      <c r="CH28" s="82">
        <v>0</v>
      </c>
      <c r="CI28" s="82">
        <v>0</v>
      </c>
      <c r="CJ28" s="82">
        <v>0</v>
      </c>
      <c r="CK28" s="144">
        <v>0</v>
      </c>
      <c r="CL28" s="136"/>
      <c r="CM28" s="136"/>
      <c r="CN28" s="136"/>
      <c r="CO28" s="136"/>
      <c r="CP28" s="136"/>
      <c r="CQ28" s="136"/>
      <c r="CR28" s="136"/>
      <c r="CS28" s="136"/>
      <c r="CT28" s="136"/>
      <c r="CU28" s="136"/>
      <c r="CV28" s="139"/>
      <c r="CW28" s="139"/>
      <c r="CX28" s="139"/>
    </row>
    <row r="29" spans="1:102" ht="12">
      <c r="A29" s="69" t="s">
        <v>236</v>
      </c>
      <c r="B29" s="22" t="s">
        <v>140</v>
      </c>
      <c r="C29" s="25" t="s">
        <v>138</v>
      </c>
      <c r="D29" s="39" t="s">
        <v>139</v>
      </c>
      <c r="E29" s="72">
        <v>602695</v>
      </c>
      <c r="F29" s="73">
        <v>690517.3838982692</v>
      </c>
      <c r="G29" s="122">
        <v>85656.2849400885</v>
      </c>
      <c r="H29" s="122">
        <v>42359.955414261036</v>
      </c>
      <c r="I29" s="122">
        <v>32641.416295386014</v>
      </c>
      <c r="J29" s="122">
        <v>129570.76768800474</v>
      </c>
      <c r="K29" s="122">
        <v>63688.07043201047</v>
      </c>
      <c r="L29" s="122">
        <v>11931.454499725369</v>
      </c>
      <c r="M29" s="122">
        <v>12801.989806572285</v>
      </c>
      <c r="N29" s="122">
        <v>218197.11426321798</v>
      </c>
      <c r="O29" s="122">
        <v>15761.078307577136</v>
      </c>
      <c r="P29" s="122">
        <v>28120.48503797935</v>
      </c>
      <c r="Q29" s="122">
        <v>0</v>
      </c>
      <c r="R29" s="122">
        <v>1338.7223626301304</v>
      </c>
      <c r="S29" s="122">
        <v>731.5422746612734</v>
      </c>
      <c r="T29" s="122">
        <v>4542.877525646508</v>
      </c>
      <c r="U29" s="122">
        <v>0</v>
      </c>
      <c r="V29" s="122">
        <v>0</v>
      </c>
      <c r="W29" s="122">
        <v>5120.795922628913</v>
      </c>
      <c r="X29" s="122">
        <v>0</v>
      </c>
      <c r="Y29" s="122">
        <v>5943.780981622846</v>
      </c>
      <c r="Z29" s="122">
        <v>0</v>
      </c>
      <c r="AA29" s="122">
        <v>32004.974516430713</v>
      </c>
      <c r="AB29" s="122">
        <v>0</v>
      </c>
      <c r="AC29" s="161">
        <v>0</v>
      </c>
      <c r="AD29" s="144">
        <f t="shared" si="0"/>
        <v>690411.3102684433</v>
      </c>
      <c r="AE29" s="82">
        <v>0</v>
      </c>
      <c r="AF29" s="140">
        <v>0</v>
      </c>
      <c r="AG29" s="82">
        <v>0</v>
      </c>
      <c r="AH29" s="82">
        <v>0</v>
      </c>
      <c r="AI29" s="82">
        <v>0</v>
      </c>
      <c r="AJ29" s="82">
        <v>0</v>
      </c>
      <c r="AK29" s="82">
        <v>0</v>
      </c>
      <c r="AL29" s="82">
        <v>0</v>
      </c>
      <c r="AM29" s="82">
        <v>0</v>
      </c>
      <c r="AN29" s="82">
        <v>0</v>
      </c>
      <c r="AO29" s="82">
        <v>0</v>
      </c>
      <c r="AP29" s="82">
        <v>0</v>
      </c>
      <c r="AQ29" s="82">
        <v>0</v>
      </c>
      <c r="AR29" s="82">
        <v>0</v>
      </c>
      <c r="AS29" s="82">
        <v>0</v>
      </c>
      <c r="AT29" s="82">
        <v>0</v>
      </c>
      <c r="AU29" s="82">
        <v>0</v>
      </c>
      <c r="AV29" s="82">
        <v>0</v>
      </c>
      <c r="AW29" s="82">
        <v>0</v>
      </c>
      <c r="AX29" s="82">
        <v>0</v>
      </c>
      <c r="AY29" s="82">
        <v>0</v>
      </c>
      <c r="AZ29" s="82">
        <v>0</v>
      </c>
      <c r="BA29" s="82">
        <v>106.07362982588464</v>
      </c>
      <c r="BB29" s="82">
        <v>0</v>
      </c>
      <c r="BC29" s="82">
        <v>0</v>
      </c>
      <c r="BD29" s="82">
        <v>0</v>
      </c>
      <c r="BE29" s="82">
        <v>0</v>
      </c>
      <c r="BF29" s="82">
        <v>0</v>
      </c>
      <c r="BG29" s="82">
        <v>0</v>
      </c>
      <c r="BH29" s="82">
        <v>0</v>
      </c>
      <c r="BI29" s="82">
        <v>0</v>
      </c>
      <c r="BJ29" s="82">
        <v>0</v>
      </c>
      <c r="BK29" s="82">
        <v>0</v>
      </c>
      <c r="BL29" s="82">
        <v>0</v>
      </c>
      <c r="BM29" s="82">
        <v>0</v>
      </c>
      <c r="BN29" s="82">
        <v>0</v>
      </c>
      <c r="BO29" s="82">
        <v>0</v>
      </c>
      <c r="BP29" s="82">
        <v>0</v>
      </c>
      <c r="BQ29" s="82">
        <v>0</v>
      </c>
      <c r="BR29" s="82">
        <v>0</v>
      </c>
      <c r="BS29" s="82">
        <v>0</v>
      </c>
      <c r="BT29" s="82">
        <v>0</v>
      </c>
      <c r="BU29" s="82">
        <v>0</v>
      </c>
      <c r="BV29" s="82">
        <v>0</v>
      </c>
      <c r="BW29" s="82">
        <v>0</v>
      </c>
      <c r="BX29" s="82">
        <v>0</v>
      </c>
      <c r="BY29" s="82">
        <v>0</v>
      </c>
      <c r="BZ29" s="82">
        <v>0</v>
      </c>
      <c r="CA29" s="82">
        <v>0</v>
      </c>
      <c r="CB29" s="82">
        <v>0</v>
      </c>
      <c r="CC29" s="82">
        <v>0</v>
      </c>
      <c r="CD29" s="82">
        <v>0</v>
      </c>
      <c r="CE29" s="82">
        <v>0</v>
      </c>
      <c r="CF29" s="82">
        <v>0</v>
      </c>
      <c r="CG29" s="82">
        <v>0</v>
      </c>
      <c r="CH29" s="82">
        <v>0</v>
      </c>
      <c r="CI29" s="82">
        <v>0</v>
      </c>
      <c r="CJ29" s="82">
        <v>0</v>
      </c>
      <c r="CK29" s="144">
        <v>0</v>
      </c>
      <c r="CL29" s="136"/>
      <c r="CM29" s="136"/>
      <c r="CN29" s="136"/>
      <c r="CO29" s="136"/>
      <c r="CP29" s="136"/>
      <c r="CQ29" s="136"/>
      <c r="CR29" s="136"/>
      <c r="CS29" s="136"/>
      <c r="CT29" s="136"/>
      <c r="CU29" s="136"/>
      <c r="CV29" s="139"/>
      <c r="CW29" s="139"/>
      <c r="CX29" s="139"/>
    </row>
    <row r="30" spans="1:102" ht="12">
      <c r="A30" s="67" t="s">
        <v>37</v>
      </c>
      <c r="B30" s="22" t="s">
        <v>248</v>
      </c>
      <c r="C30" s="25" t="s">
        <v>127</v>
      </c>
      <c r="D30" s="39" t="s">
        <v>128</v>
      </c>
      <c r="E30" s="72">
        <v>583487</v>
      </c>
      <c r="F30" s="119">
        <v>641702.3499343565</v>
      </c>
      <c r="G30" s="122">
        <v>229947.24215614278</v>
      </c>
      <c r="H30" s="122">
        <v>0</v>
      </c>
      <c r="I30" s="122">
        <v>0</v>
      </c>
      <c r="J30" s="122">
        <v>0</v>
      </c>
      <c r="K30" s="122">
        <v>0</v>
      </c>
      <c r="L30" s="122">
        <v>0</v>
      </c>
      <c r="M30" s="122">
        <v>0</v>
      </c>
      <c r="N30" s="122">
        <v>288170.8052678365</v>
      </c>
      <c r="O30" s="122">
        <v>0</v>
      </c>
      <c r="P30" s="122">
        <v>39832.17134757544</v>
      </c>
      <c r="Q30" s="122">
        <v>0</v>
      </c>
      <c r="R30" s="122">
        <v>0</v>
      </c>
      <c r="S30" s="122">
        <v>0</v>
      </c>
      <c r="T30" s="122">
        <v>0</v>
      </c>
      <c r="U30" s="122">
        <v>83752.13116280182</v>
      </c>
      <c r="V30" s="122">
        <v>0</v>
      </c>
      <c r="W30" s="122">
        <v>0</v>
      </c>
      <c r="X30" s="122">
        <v>0</v>
      </c>
      <c r="Y30" s="122">
        <v>0</v>
      </c>
      <c r="Z30" s="122">
        <v>0</v>
      </c>
      <c r="AA30" s="122">
        <v>0</v>
      </c>
      <c r="AB30" s="122">
        <v>0</v>
      </c>
      <c r="AC30" s="161">
        <v>0</v>
      </c>
      <c r="AD30" s="144">
        <f t="shared" si="0"/>
        <v>641702.3499343565</v>
      </c>
      <c r="AE30" s="82">
        <v>0</v>
      </c>
      <c r="AF30" s="140">
        <v>0</v>
      </c>
      <c r="AG30" s="82">
        <v>0</v>
      </c>
      <c r="AH30" s="82">
        <v>0</v>
      </c>
      <c r="AI30" s="82">
        <v>0</v>
      </c>
      <c r="AJ30" s="82">
        <v>0</v>
      </c>
      <c r="AK30" s="82">
        <v>0</v>
      </c>
      <c r="AL30" s="82">
        <v>0</v>
      </c>
      <c r="AM30" s="82">
        <v>0</v>
      </c>
      <c r="AN30" s="82">
        <v>0</v>
      </c>
      <c r="AO30" s="82">
        <v>0</v>
      </c>
      <c r="AP30" s="82">
        <v>0</v>
      </c>
      <c r="AQ30" s="82">
        <v>0</v>
      </c>
      <c r="AR30" s="82">
        <v>0</v>
      </c>
      <c r="AS30" s="82">
        <v>0</v>
      </c>
      <c r="AT30" s="82">
        <v>0</v>
      </c>
      <c r="AU30" s="82">
        <v>0</v>
      </c>
      <c r="AV30" s="82">
        <v>0</v>
      </c>
      <c r="AW30" s="82">
        <v>0</v>
      </c>
      <c r="AX30" s="82">
        <v>0</v>
      </c>
      <c r="AY30" s="82">
        <v>0</v>
      </c>
      <c r="AZ30" s="82">
        <v>0</v>
      </c>
      <c r="BA30" s="82">
        <v>0</v>
      </c>
      <c r="BB30" s="82">
        <v>0</v>
      </c>
      <c r="BC30" s="82">
        <v>0</v>
      </c>
      <c r="BD30" s="82">
        <v>0</v>
      </c>
      <c r="BE30" s="82">
        <v>0</v>
      </c>
      <c r="BF30" s="82">
        <v>0</v>
      </c>
      <c r="BG30" s="82">
        <v>0</v>
      </c>
      <c r="BH30" s="82">
        <v>0</v>
      </c>
      <c r="BI30" s="82">
        <v>0</v>
      </c>
      <c r="BJ30" s="82">
        <v>0</v>
      </c>
      <c r="BK30" s="82">
        <v>0</v>
      </c>
      <c r="BL30" s="82">
        <v>0</v>
      </c>
      <c r="BM30" s="82">
        <v>0</v>
      </c>
      <c r="BN30" s="82">
        <v>0</v>
      </c>
      <c r="BO30" s="82">
        <v>0</v>
      </c>
      <c r="BP30" s="82">
        <v>0</v>
      </c>
      <c r="BQ30" s="82">
        <v>0</v>
      </c>
      <c r="BR30" s="82">
        <v>0</v>
      </c>
      <c r="BS30" s="82">
        <v>0</v>
      </c>
      <c r="BT30" s="82">
        <v>0</v>
      </c>
      <c r="BU30" s="82">
        <v>0</v>
      </c>
      <c r="BV30" s="82">
        <v>0</v>
      </c>
      <c r="BW30" s="82">
        <v>0</v>
      </c>
      <c r="BX30" s="82">
        <v>0</v>
      </c>
      <c r="BY30" s="82">
        <v>0</v>
      </c>
      <c r="BZ30" s="82">
        <v>0</v>
      </c>
      <c r="CA30" s="82">
        <v>0</v>
      </c>
      <c r="CB30" s="82">
        <v>0</v>
      </c>
      <c r="CC30" s="82">
        <v>0</v>
      </c>
      <c r="CD30" s="82">
        <v>0</v>
      </c>
      <c r="CE30" s="82">
        <v>0</v>
      </c>
      <c r="CF30" s="82">
        <v>0</v>
      </c>
      <c r="CG30" s="82">
        <v>0</v>
      </c>
      <c r="CH30" s="82">
        <v>0</v>
      </c>
      <c r="CI30" s="82">
        <v>0</v>
      </c>
      <c r="CJ30" s="82">
        <v>0</v>
      </c>
      <c r="CK30" s="144">
        <v>0</v>
      </c>
      <c r="CL30" s="136"/>
      <c r="CM30" s="136"/>
      <c r="CN30" s="136"/>
      <c r="CO30" s="136"/>
      <c r="CP30" s="136"/>
      <c r="CQ30" s="136"/>
      <c r="CR30" s="136"/>
      <c r="CS30" s="136"/>
      <c r="CT30" s="136"/>
      <c r="CU30" s="136"/>
      <c r="CV30" s="139"/>
      <c r="CW30" s="139"/>
      <c r="CX30" s="139"/>
    </row>
    <row r="31" spans="1:102" ht="12">
      <c r="A31" s="67" t="s">
        <v>38</v>
      </c>
      <c r="B31" s="22" t="s">
        <v>129</v>
      </c>
      <c r="C31" s="25" t="s">
        <v>113</v>
      </c>
      <c r="D31" s="39" t="s">
        <v>114</v>
      </c>
      <c r="E31" s="72">
        <v>53031</v>
      </c>
      <c r="F31" s="73">
        <v>55238.1245535222</v>
      </c>
      <c r="G31" s="122">
        <v>11089.603465879702</v>
      </c>
      <c r="H31" s="122">
        <v>2906.201470431757</v>
      </c>
      <c r="I31" s="122">
        <v>1811.8756278256467</v>
      </c>
      <c r="J31" s="122">
        <v>12073.425513972265</v>
      </c>
      <c r="K31" s="122">
        <v>2737.626804311599</v>
      </c>
      <c r="L31" s="122">
        <v>867.1165100093754</v>
      </c>
      <c r="M31" s="122">
        <v>853.2632646330413</v>
      </c>
      <c r="N31" s="122">
        <v>11759.391771400598</v>
      </c>
      <c r="O31" s="122">
        <v>924.381960373175</v>
      </c>
      <c r="P31" s="122">
        <v>2753.3325185463964</v>
      </c>
      <c r="Q31" s="122">
        <v>14.33649812202014</v>
      </c>
      <c r="R31" s="122">
        <v>508.3013463374669</v>
      </c>
      <c r="S31" s="122">
        <v>507.01267234897074</v>
      </c>
      <c r="T31" s="122">
        <v>297.6031492183394</v>
      </c>
      <c r="U31" s="122">
        <v>1517.1719950814236</v>
      </c>
      <c r="V31" s="122">
        <v>90.12663707045245</v>
      </c>
      <c r="W31" s="122">
        <v>473.3460643995077</v>
      </c>
      <c r="X31" s="122">
        <v>0</v>
      </c>
      <c r="Y31" s="122">
        <v>458.7679399046445</v>
      </c>
      <c r="Z31" s="122">
        <v>0</v>
      </c>
      <c r="AA31" s="122">
        <v>0</v>
      </c>
      <c r="AB31" s="122">
        <v>3595.2393436558145</v>
      </c>
      <c r="AC31" s="161">
        <v>0</v>
      </c>
      <c r="AD31" s="144">
        <f t="shared" si="0"/>
        <v>55238.124553522204</v>
      </c>
      <c r="AE31" s="82">
        <v>0</v>
      </c>
      <c r="AF31" s="140">
        <v>0</v>
      </c>
      <c r="AG31" s="82">
        <v>0</v>
      </c>
      <c r="AH31" s="82">
        <v>0</v>
      </c>
      <c r="AI31" s="82">
        <v>0</v>
      </c>
      <c r="AJ31" s="82">
        <v>0</v>
      </c>
      <c r="AK31" s="82">
        <v>0</v>
      </c>
      <c r="AL31" s="82">
        <v>0</v>
      </c>
      <c r="AM31" s="82">
        <v>0</v>
      </c>
      <c r="AN31" s="82">
        <v>0</v>
      </c>
      <c r="AO31" s="82">
        <v>0</v>
      </c>
      <c r="AP31" s="82">
        <v>0</v>
      </c>
      <c r="AQ31" s="82">
        <v>0</v>
      </c>
      <c r="AR31" s="82">
        <v>0</v>
      </c>
      <c r="AS31" s="82">
        <v>0</v>
      </c>
      <c r="AT31" s="82">
        <v>0</v>
      </c>
      <c r="AU31" s="82">
        <v>0</v>
      </c>
      <c r="AV31" s="82">
        <v>0</v>
      </c>
      <c r="AW31" s="82">
        <v>0</v>
      </c>
      <c r="AX31" s="82">
        <v>0</v>
      </c>
      <c r="AY31" s="82">
        <v>0</v>
      </c>
      <c r="AZ31" s="82">
        <v>0</v>
      </c>
      <c r="BA31" s="82">
        <v>0</v>
      </c>
      <c r="BB31" s="82">
        <v>0</v>
      </c>
      <c r="BC31" s="82">
        <v>0</v>
      </c>
      <c r="BD31" s="82">
        <v>0</v>
      </c>
      <c r="BE31" s="82">
        <v>0</v>
      </c>
      <c r="BF31" s="82">
        <v>0</v>
      </c>
      <c r="BG31" s="82">
        <v>0</v>
      </c>
      <c r="BH31" s="82">
        <v>0</v>
      </c>
      <c r="BI31" s="82">
        <v>0</v>
      </c>
      <c r="BJ31" s="82">
        <v>0</v>
      </c>
      <c r="BK31" s="82">
        <v>0</v>
      </c>
      <c r="BL31" s="82">
        <v>0</v>
      </c>
      <c r="BM31" s="82">
        <v>0</v>
      </c>
      <c r="BN31" s="82">
        <v>0</v>
      </c>
      <c r="BO31" s="82">
        <v>0</v>
      </c>
      <c r="BP31" s="82">
        <v>0</v>
      </c>
      <c r="BQ31" s="82">
        <v>0</v>
      </c>
      <c r="BR31" s="82">
        <v>0</v>
      </c>
      <c r="BS31" s="82">
        <v>0</v>
      </c>
      <c r="BT31" s="82">
        <v>0</v>
      </c>
      <c r="BU31" s="82">
        <v>0</v>
      </c>
      <c r="BV31" s="82">
        <v>0</v>
      </c>
      <c r="BW31" s="82">
        <v>0</v>
      </c>
      <c r="BX31" s="82">
        <v>0</v>
      </c>
      <c r="BY31" s="82">
        <v>0</v>
      </c>
      <c r="BZ31" s="82">
        <v>0</v>
      </c>
      <c r="CA31" s="82">
        <v>0</v>
      </c>
      <c r="CB31" s="82">
        <v>0</v>
      </c>
      <c r="CC31" s="82">
        <v>0</v>
      </c>
      <c r="CD31" s="82">
        <v>0</v>
      </c>
      <c r="CE31" s="82">
        <v>0</v>
      </c>
      <c r="CF31" s="82">
        <v>0</v>
      </c>
      <c r="CG31" s="82">
        <v>0</v>
      </c>
      <c r="CH31" s="82">
        <v>0</v>
      </c>
      <c r="CI31" s="82">
        <v>0</v>
      </c>
      <c r="CJ31" s="82">
        <v>0</v>
      </c>
      <c r="CK31" s="144">
        <v>0</v>
      </c>
      <c r="CL31" s="136"/>
      <c r="CM31" s="136"/>
      <c r="CN31" s="136"/>
      <c r="CO31" s="136"/>
      <c r="CP31" s="136"/>
      <c r="CQ31" s="136"/>
      <c r="CR31" s="136"/>
      <c r="CS31" s="136"/>
      <c r="CT31" s="136"/>
      <c r="CU31" s="136"/>
      <c r="CV31" s="139"/>
      <c r="CW31" s="139"/>
      <c r="CX31" s="139"/>
    </row>
    <row r="32" spans="1:102" ht="12">
      <c r="A32" s="69" t="s">
        <v>282</v>
      </c>
      <c r="B32" s="22" t="s">
        <v>281</v>
      </c>
      <c r="C32" s="25" t="s">
        <v>131</v>
      </c>
      <c r="D32" s="39" t="s">
        <v>132</v>
      </c>
      <c r="E32" s="72"/>
      <c r="F32" s="73">
        <v>109767.82154932813</v>
      </c>
      <c r="G32" s="122">
        <v>44885.84323000767</v>
      </c>
      <c r="H32" s="122">
        <v>0</v>
      </c>
      <c r="I32" s="122">
        <v>0</v>
      </c>
      <c r="J32" s="122">
        <v>0</v>
      </c>
      <c r="K32" s="122">
        <v>0</v>
      </c>
      <c r="L32" s="122">
        <v>0</v>
      </c>
      <c r="M32" s="122">
        <v>0</v>
      </c>
      <c r="N32" s="122">
        <v>47596.85205655443</v>
      </c>
      <c r="O32" s="122">
        <v>0</v>
      </c>
      <c r="P32" s="122">
        <v>11144.280511724508</v>
      </c>
      <c r="Q32" s="122">
        <v>0</v>
      </c>
      <c r="R32" s="122">
        <v>0</v>
      </c>
      <c r="S32" s="122">
        <v>0</v>
      </c>
      <c r="T32" s="122">
        <v>0</v>
      </c>
      <c r="U32" s="122">
        <v>6140.845751041525</v>
      </c>
      <c r="V32" s="122">
        <v>0</v>
      </c>
      <c r="W32" s="122">
        <v>0</v>
      </c>
      <c r="X32" s="122">
        <v>0</v>
      </c>
      <c r="Y32" s="122">
        <v>0</v>
      </c>
      <c r="Z32" s="122">
        <v>0</v>
      </c>
      <c r="AA32" s="122">
        <v>0</v>
      </c>
      <c r="AB32" s="122">
        <v>0</v>
      </c>
      <c r="AC32" s="161">
        <v>0</v>
      </c>
      <c r="AD32" s="144"/>
      <c r="AE32" s="82">
        <v>0</v>
      </c>
      <c r="AF32" s="140">
        <v>0</v>
      </c>
      <c r="AG32" s="82">
        <v>0</v>
      </c>
      <c r="AH32" s="82">
        <v>0</v>
      </c>
      <c r="AI32" s="82">
        <v>0</v>
      </c>
      <c r="AJ32" s="82">
        <v>0</v>
      </c>
      <c r="AK32" s="82">
        <v>0</v>
      </c>
      <c r="AL32" s="82">
        <v>0</v>
      </c>
      <c r="AM32" s="82">
        <v>0</v>
      </c>
      <c r="AN32" s="82">
        <v>0</v>
      </c>
      <c r="AO32" s="82">
        <v>0</v>
      </c>
      <c r="AP32" s="82">
        <v>0</v>
      </c>
      <c r="AQ32" s="82">
        <v>0</v>
      </c>
      <c r="AR32" s="82">
        <v>0</v>
      </c>
      <c r="AS32" s="82">
        <v>0</v>
      </c>
      <c r="AT32" s="82">
        <v>0</v>
      </c>
      <c r="AU32" s="82">
        <v>0</v>
      </c>
      <c r="AV32" s="82">
        <v>0</v>
      </c>
      <c r="AW32" s="82">
        <v>0</v>
      </c>
      <c r="AX32" s="82">
        <v>0</v>
      </c>
      <c r="AY32" s="82">
        <v>0</v>
      </c>
      <c r="AZ32" s="82">
        <v>0</v>
      </c>
      <c r="BA32" s="82">
        <v>0</v>
      </c>
      <c r="BB32" s="82">
        <v>0</v>
      </c>
      <c r="BC32" s="82">
        <v>0</v>
      </c>
      <c r="BD32" s="82">
        <v>0</v>
      </c>
      <c r="BE32" s="82">
        <v>0</v>
      </c>
      <c r="BF32" s="82">
        <v>0</v>
      </c>
      <c r="BG32" s="82">
        <v>0</v>
      </c>
      <c r="BH32" s="82">
        <v>0</v>
      </c>
      <c r="BI32" s="82">
        <v>0</v>
      </c>
      <c r="BJ32" s="82">
        <v>0</v>
      </c>
      <c r="BK32" s="82">
        <v>0</v>
      </c>
      <c r="BL32" s="82">
        <v>0</v>
      </c>
      <c r="BM32" s="82">
        <v>0</v>
      </c>
      <c r="BN32" s="82">
        <v>0</v>
      </c>
      <c r="BO32" s="82">
        <v>0</v>
      </c>
      <c r="BP32" s="82">
        <v>0</v>
      </c>
      <c r="BQ32" s="82">
        <v>0</v>
      </c>
      <c r="BR32" s="82">
        <v>0</v>
      </c>
      <c r="BS32" s="82">
        <v>0</v>
      </c>
      <c r="BT32" s="82">
        <v>0</v>
      </c>
      <c r="BU32" s="82">
        <v>0</v>
      </c>
      <c r="BV32" s="82">
        <v>0</v>
      </c>
      <c r="BW32" s="82">
        <v>0</v>
      </c>
      <c r="BX32" s="82">
        <v>0</v>
      </c>
      <c r="BY32" s="82">
        <v>0</v>
      </c>
      <c r="BZ32" s="82">
        <v>0</v>
      </c>
      <c r="CA32" s="82">
        <v>0</v>
      </c>
      <c r="CB32" s="82">
        <v>0</v>
      </c>
      <c r="CC32" s="82">
        <v>0</v>
      </c>
      <c r="CD32" s="82">
        <v>0</v>
      </c>
      <c r="CE32" s="82">
        <v>0</v>
      </c>
      <c r="CF32" s="82">
        <v>0</v>
      </c>
      <c r="CG32" s="82">
        <v>0</v>
      </c>
      <c r="CH32" s="82">
        <v>0</v>
      </c>
      <c r="CI32" s="82">
        <v>0</v>
      </c>
      <c r="CJ32" s="82">
        <v>0</v>
      </c>
      <c r="CK32" s="144">
        <v>0</v>
      </c>
      <c r="CL32" s="136"/>
      <c r="CM32" s="136"/>
      <c r="CN32" s="136"/>
      <c r="CO32" s="136"/>
      <c r="CP32" s="136"/>
      <c r="CQ32" s="136"/>
      <c r="CR32" s="136"/>
      <c r="CS32" s="136"/>
      <c r="CT32" s="136"/>
      <c r="CU32" s="136"/>
      <c r="CV32" s="139"/>
      <c r="CW32" s="139"/>
      <c r="CX32" s="139"/>
    </row>
    <row r="33" spans="1:102" ht="12">
      <c r="A33" s="67" t="s">
        <v>39</v>
      </c>
      <c r="B33" s="22" t="s">
        <v>130</v>
      </c>
      <c r="C33" s="25" t="s">
        <v>131</v>
      </c>
      <c r="D33" s="39" t="s">
        <v>132</v>
      </c>
      <c r="E33" s="72">
        <v>883823</v>
      </c>
      <c r="F33" s="73">
        <v>1050307.03823291</v>
      </c>
      <c r="G33" s="122">
        <v>429487.5893142349</v>
      </c>
      <c r="H33" s="122">
        <v>0</v>
      </c>
      <c r="I33" s="122">
        <v>0</v>
      </c>
      <c r="J33" s="122">
        <v>0</v>
      </c>
      <c r="K33" s="122">
        <v>0</v>
      </c>
      <c r="L33" s="122">
        <v>0</v>
      </c>
      <c r="M33" s="122">
        <v>0</v>
      </c>
      <c r="N33" s="122">
        <v>455427.7201380395</v>
      </c>
      <c r="O33" s="122">
        <v>0</v>
      </c>
      <c r="P33" s="122">
        <v>106633.40214186613</v>
      </c>
      <c r="Q33" s="122">
        <v>0</v>
      </c>
      <c r="R33" s="122">
        <v>0</v>
      </c>
      <c r="S33" s="122">
        <v>0</v>
      </c>
      <c r="T33" s="122">
        <v>0</v>
      </c>
      <c r="U33" s="122">
        <v>58758.32663876941</v>
      </c>
      <c r="V33" s="122">
        <v>0</v>
      </c>
      <c r="W33" s="122">
        <v>0</v>
      </c>
      <c r="X33" s="122">
        <v>0</v>
      </c>
      <c r="Y33" s="122">
        <v>0</v>
      </c>
      <c r="Z33" s="122">
        <v>0</v>
      </c>
      <c r="AA33" s="122">
        <v>0</v>
      </c>
      <c r="AB33" s="122">
        <v>0</v>
      </c>
      <c r="AC33" s="161">
        <v>0</v>
      </c>
      <c r="AD33" s="144">
        <f t="shared" si="0"/>
        <v>1050307.03823291</v>
      </c>
      <c r="AE33" s="82">
        <v>0</v>
      </c>
      <c r="AF33" s="140">
        <v>0</v>
      </c>
      <c r="AG33" s="82">
        <v>0</v>
      </c>
      <c r="AH33" s="82">
        <v>0</v>
      </c>
      <c r="AI33" s="82">
        <v>0</v>
      </c>
      <c r="AJ33" s="82">
        <v>0</v>
      </c>
      <c r="AK33" s="82">
        <v>0</v>
      </c>
      <c r="AL33" s="82">
        <v>0</v>
      </c>
      <c r="AM33" s="82">
        <v>0</v>
      </c>
      <c r="AN33" s="82">
        <v>0</v>
      </c>
      <c r="AO33" s="82">
        <v>0</v>
      </c>
      <c r="AP33" s="82">
        <v>0</v>
      </c>
      <c r="AQ33" s="82">
        <v>0</v>
      </c>
      <c r="AR33" s="82">
        <v>0</v>
      </c>
      <c r="AS33" s="82">
        <v>0</v>
      </c>
      <c r="AT33" s="82">
        <v>0</v>
      </c>
      <c r="AU33" s="82">
        <v>0</v>
      </c>
      <c r="AV33" s="82">
        <v>0</v>
      </c>
      <c r="AW33" s="82">
        <v>0</v>
      </c>
      <c r="AX33" s="82">
        <v>0</v>
      </c>
      <c r="AY33" s="82">
        <v>0</v>
      </c>
      <c r="AZ33" s="82">
        <v>0</v>
      </c>
      <c r="BA33" s="82">
        <v>0</v>
      </c>
      <c r="BB33" s="82">
        <v>0</v>
      </c>
      <c r="BC33" s="82">
        <v>0</v>
      </c>
      <c r="BD33" s="82">
        <v>0</v>
      </c>
      <c r="BE33" s="82">
        <v>0</v>
      </c>
      <c r="BF33" s="82">
        <v>0</v>
      </c>
      <c r="BG33" s="82">
        <v>0</v>
      </c>
      <c r="BH33" s="82">
        <v>0</v>
      </c>
      <c r="BI33" s="82">
        <v>0</v>
      </c>
      <c r="BJ33" s="82">
        <v>0</v>
      </c>
      <c r="BK33" s="82">
        <v>0</v>
      </c>
      <c r="BL33" s="82">
        <v>0</v>
      </c>
      <c r="BM33" s="82">
        <v>0</v>
      </c>
      <c r="BN33" s="82">
        <v>0</v>
      </c>
      <c r="BO33" s="82">
        <v>0</v>
      </c>
      <c r="BP33" s="82">
        <v>0</v>
      </c>
      <c r="BQ33" s="82">
        <v>0</v>
      </c>
      <c r="BR33" s="82">
        <v>0</v>
      </c>
      <c r="BS33" s="82">
        <v>0</v>
      </c>
      <c r="BT33" s="82">
        <v>0</v>
      </c>
      <c r="BU33" s="82">
        <v>0</v>
      </c>
      <c r="BV33" s="82">
        <v>0</v>
      </c>
      <c r="BW33" s="82">
        <v>0</v>
      </c>
      <c r="BX33" s="82">
        <v>0</v>
      </c>
      <c r="BY33" s="82">
        <v>0</v>
      </c>
      <c r="BZ33" s="82">
        <v>0</v>
      </c>
      <c r="CA33" s="82">
        <v>0</v>
      </c>
      <c r="CB33" s="82">
        <v>0</v>
      </c>
      <c r="CC33" s="82">
        <v>0</v>
      </c>
      <c r="CD33" s="82">
        <v>0</v>
      </c>
      <c r="CE33" s="82">
        <v>0</v>
      </c>
      <c r="CF33" s="82">
        <v>0</v>
      </c>
      <c r="CG33" s="82">
        <v>0</v>
      </c>
      <c r="CH33" s="82">
        <v>0</v>
      </c>
      <c r="CI33" s="82">
        <v>0</v>
      </c>
      <c r="CJ33" s="82">
        <v>0</v>
      </c>
      <c r="CK33" s="144">
        <v>0</v>
      </c>
      <c r="CL33" s="136"/>
      <c r="CM33" s="136"/>
      <c r="CN33" s="136"/>
      <c r="CO33" s="136"/>
      <c r="CP33" s="136"/>
      <c r="CQ33" s="136"/>
      <c r="CR33" s="136"/>
      <c r="CS33" s="136"/>
      <c r="CT33" s="136"/>
      <c r="CU33" s="136"/>
      <c r="CV33" s="139"/>
      <c r="CW33" s="139"/>
      <c r="CX33" s="139"/>
    </row>
    <row r="34" spans="1:102" ht="12">
      <c r="A34" s="17" t="s">
        <v>40</v>
      </c>
      <c r="B34" s="22" t="s">
        <v>260</v>
      </c>
      <c r="C34" s="25" t="s">
        <v>133</v>
      </c>
      <c r="D34" s="39" t="s">
        <v>134</v>
      </c>
      <c r="E34" s="72">
        <v>249577</v>
      </c>
      <c r="F34" s="73">
        <v>323455.5869101385</v>
      </c>
      <c r="G34" s="122">
        <v>47313.37787113545</v>
      </c>
      <c r="H34" s="122">
        <v>1618.9917185352758</v>
      </c>
      <c r="I34" s="122">
        <v>11355.51161690123</v>
      </c>
      <c r="J34" s="122">
        <v>97440.43094084058</v>
      </c>
      <c r="K34" s="122">
        <v>2389.3669600687895</v>
      </c>
      <c r="L34" s="122">
        <v>2949.0927214954836</v>
      </c>
      <c r="M34" s="122">
        <v>10.532474005341014</v>
      </c>
      <c r="N34" s="122">
        <v>59293.314732639046</v>
      </c>
      <c r="O34" s="122">
        <v>3818.774146507927</v>
      </c>
      <c r="P34" s="122">
        <v>8195.769415298928</v>
      </c>
      <c r="Q34" s="122">
        <v>0</v>
      </c>
      <c r="R34" s="122">
        <v>1631.028831684237</v>
      </c>
      <c r="S34" s="122">
        <v>1838.669033503817</v>
      </c>
      <c r="T34" s="122">
        <v>201.6216452450994</v>
      </c>
      <c r="U34" s="122">
        <v>17232.632111881518</v>
      </c>
      <c r="V34" s="122">
        <v>550.6979265649729</v>
      </c>
      <c r="W34" s="122">
        <v>5367.047825293056</v>
      </c>
      <c r="X34" s="122">
        <v>176.19324371791893</v>
      </c>
      <c r="Y34" s="122">
        <v>2377.329846919829</v>
      </c>
      <c r="Z34" s="122">
        <v>583.7999877246161</v>
      </c>
      <c r="AA34" s="122">
        <v>1148.0396665821704</v>
      </c>
      <c r="AB34" s="122">
        <v>50021.72832965171</v>
      </c>
      <c r="AC34" s="161">
        <v>1874.7803729507004</v>
      </c>
      <c r="AD34" s="144">
        <f t="shared" si="0"/>
        <v>317388.7314191477</v>
      </c>
      <c r="AE34" s="82">
        <v>33.102061159643185</v>
      </c>
      <c r="AF34" s="140">
        <v>0</v>
      </c>
      <c r="AG34" s="82">
        <v>0</v>
      </c>
      <c r="AH34" s="82">
        <v>0</v>
      </c>
      <c r="AI34" s="82">
        <v>0</v>
      </c>
      <c r="AJ34" s="82">
        <v>0</v>
      </c>
      <c r="AK34" s="82">
        <v>0</v>
      </c>
      <c r="AL34" s="82">
        <v>0</v>
      </c>
      <c r="AM34" s="82">
        <v>-105.32474005341014</v>
      </c>
      <c r="AN34" s="82">
        <v>45.93663305472302</v>
      </c>
      <c r="AO34" s="82">
        <v>23.50246342334666</v>
      </c>
      <c r="AP34" s="82">
        <v>37.3902827189606</v>
      </c>
      <c r="AQ34" s="82">
        <v>2867.8422077399955</v>
      </c>
      <c r="AR34" s="82">
        <v>0</v>
      </c>
      <c r="AS34" s="82">
        <v>437.84999079346215</v>
      </c>
      <c r="AT34" s="82">
        <v>0</v>
      </c>
      <c r="AU34" s="82">
        <v>0</v>
      </c>
      <c r="AV34" s="82">
        <v>0</v>
      </c>
      <c r="AW34" s="82">
        <v>0</v>
      </c>
      <c r="AX34" s="82">
        <v>129.39896635133243</v>
      </c>
      <c r="AY34" s="82">
        <v>0</v>
      </c>
      <c r="AZ34" s="82">
        <v>0</v>
      </c>
      <c r="BA34" s="82">
        <v>0</v>
      </c>
      <c r="BB34" s="82">
        <v>37.615978590503616</v>
      </c>
      <c r="BC34" s="82">
        <v>0</v>
      </c>
      <c r="BD34" s="82">
        <v>0</v>
      </c>
      <c r="BE34" s="82">
        <v>133.9128837821929</v>
      </c>
      <c r="BF34" s="82">
        <v>0</v>
      </c>
      <c r="BG34" s="82">
        <v>9.02783486172087</v>
      </c>
      <c r="BH34" s="82">
        <v>0</v>
      </c>
      <c r="BI34" s="82">
        <v>0</v>
      </c>
      <c r="BJ34" s="82">
        <v>0</v>
      </c>
      <c r="BK34" s="82">
        <v>12.037113148961158</v>
      </c>
      <c r="BL34" s="82">
        <v>0</v>
      </c>
      <c r="BM34" s="82">
        <v>0</v>
      </c>
      <c r="BN34" s="82">
        <v>0</v>
      </c>
      <c r="BO34" s="82">
        <v>0</v>
      </c>
      <c r="BP34" s="82">
        <v>0</v>
      </c>
      <c r="BQ34" s="82">
        <v>0</v>
      </c>
      <c r="BR34" s="82">
        <v>0</v>
      </c>
      <c r="BS34" s="82">
        <v>109.83865748427056</v>
      </c>
      <c r="BT34" s="82">
        <v>0</v>
      </c>
      <c r="BU34" s="82">
        <v>222.68659325578142</v>
      </c>
      <c r="BV34" s="82">
        <v>0</v>
      </c>
      <c r="BW34" s="82">
        <v>7.523195718100723</v>
      </c>
      <c r="BX34" s="82">
        <v>0</v>
      </c>
      <c r="BY34" s="82">
        <v>997.575752220156</v>
      </c>
      <c r="BZ34" s="82">
        <v>0</v>
      </c>
      <c r="CA34" s="82">
        <v>42.129896021364054</v>
      </c>
      <c r="CB34" s="82">
        <v>1000.7354944217589</v>
      </c>
      <c r="CC34" s="82">
        <v>19.56030886706188</v>
      </c>
      <c r="CD34" s="82">
        <v>4.513917430860435</v>
      </c>
      <c r="CE34" s="82">
        <v>0</v>
      </c>
      <c r="CF34" s="82">
        <v>0</v>
      </c>
      <c r="CG34" s="82">
        <v>0</v>
      </c>
      <c r="CH34" s="82">
        <v>0</v>
      </c>
      <c r="CI34" s="82">
        <v>0</v>
      </c>
      <c r="CJ34" s="82">
        <v>0</v>
      </c>
      <c r="CK34" s="144">
        <v>0</v>
      </c>
      <c r="CL34" s="136"/>
      <c r="CM34" s="136"/>
      <c r="CN34" s="136"/>
      <c r="CO34" s="136"/>
      <c r="CP34" s="136"/>
      <c r="CQ34" s="136"/>
      <c r="CR34" s="136"/>
      <c r="CS34" s="136"/>
      <c r="CT34" s="136"/>
      <c r="CU34" s="136"/>
      <c r="CV34" s="139"/>
      <c r="CW34" s="139"/>
      <c r="CX34" s="139"/>
    </row>
    <row r="35" spans="1:102" ht="12">
      <c r="A35" s="69" t="s">
        <v>239</v>
      </c>
      <c r="B35" s="22" t="s">
        <v>141</v>
      </c>
      <c r="C35" s="25" t="s">
        <v>113</v>
      </c>
      <c r="D35" s="39" t="s">
        <v>114</v>
      </c>
      <c r="E35" s="72">
        <v>27508</v>
      </c>
      <c r="F35" s="73">
        <v>29457.52242988075</v>
      </c>
      <c r="G35" s="122">
        <v>5913.890912753749</v>
      </c>
      <c r="H35" s="122">
        <v>1549.8262421644276</v>
      </c>
      <c r="I35" s="122">
        <v>966.2414750361934</v>
      </c>
      <c r="J35" s="122">
        <v>6438.545945540338</v>
      </c>
      <c r="K35" s="122">
        <v>1459.9283311024276</v>
      </c>
      <c r="L35" s="122">
        <v>462.4180174359733</v>
      </c>
      <c r="M35" s="122">
        <v>455.03032479256007</v>
      </c>
      <c r="N35" s="122">
        <v>6271.077261722498</v>
      </c>
      <c r="O35" s="122">
        <v>492.956677142176</v>
      </c>
      <c r="P35" s="122">
        <v>1468.3039128783903</v>
      </c>
      <c r="Q35" s="122">
        <v>7.6454028519044455</v>
      </c>
      <c r="R35" s="122">
        <v>271.06818763128626</v>
      </c>
      <c r="S35" s="122">
        <v>270.3809604086432</v>
      </c>
      <c r="T35" s="122">
        <v>158.70653672914003</v>
      </c>
      <c r="U35" s="122">
        <v>809.0811995580002</v>
      </c>
      <c r="V35" s="122">
        <v>48.06295388360154</v>
      </c>
      <c r="W35" s="122">
        <v>252.4271492170923</v>
      </c>
      <c r="X35" s="122">
        <v>0</v>
      </c>
      <c r="Y35" s="122">
        <v>244.65289126094225</v>
      </c>
      <c r="Z35" s="122">
        <v>0</v>
      </c>
      <c r="AA35" s="122">
        <v>0</v>
      </c>
      <c r="AB35" s="122">
        <v>1917.278047771408</v>
      </c>
      <c r="AC35" s="161">
        <v>0</v>
      </c>
      <c r="AD35" s="144">
        <f t="shared" si="0"/>
        <v>29457.522429880744</v>
      </c>
      <c r="AE35" s="82">
        <v>0</v>
      </c>
      <c r="AF35" s="140">
        <v>0</v>
      </c>
      <c r="AG35" s="82">
        <v>0</v>
      </c>
      <c r="AH35" s="82">
        <v>0</v>
      </c>
      <c r="AI35" s="82">
        <v>0</v>
      </c>
      <c r="AJ35" s="82">
        <v>0</v>
      </c>
      <c r="AK35" s="82">
        <v>0</v>
      </c>
      <c r="AL35" s="82">
        <v>0</v>
      </c>
      <c r="AM35" s="82">
        <v>0</v>
      </c>
      <c r="AN35" s="82">
        <v>0</v>
      </c>
      <c r="AO35" s="82">
        <v>0</v>
      </c>
      <c r="AP35" s="82">
        <v>0</v>
      </c>
      <c r="AQ35" s="82">
        <v>0</v>
      </c>
      <c r="AR35" s="82">
        <v>0</v>
      </c>
      <c r="AS35" s="82">
        <v>0</v>
      </c>
      <c r="AT35" s="82">
        <v>0</v>
      </c>
      <c r="AU35" s="82">
        <v>0</v>
      </c>
      <c r="AV35" s="82">
        <v>0</v>
      </c>
      <c r="AW35" s="82">
        <v>0</v>
      </c>
      <c r="AX35" s="82">
        <v>0</v>
      </c>
      <c r="AY35" s="82">
        <v>0</v>
      </c>
      <c r="AZ35" s="82">
        <v>0</v>
      </c>
      <c r="BA35" s="82">
        <v>0</v>
      </c>
      <c r="BB35" s="82">
        <v>0</v>
      </c>
      <c r="BC35" s="82">
        <v>0</v>
      </c>
      <c r="BD35" s="82">
        <v>0</v>
      </c>
      <c r="BE35" s="82">
        <v>0</v>
      </c>
      <c r="BF35" s="82">
        <v>0</v>
      </c>
      <c r="BG35" s="82">
        <v>0</v>
      </c>
      <c r="BH35" s="82">
        <v>0</v>
      </c>
      <c r="BI35" s="82">
        <v>0</v>
      </c>
      <c r="BJ35" s="82">
        <v>0</v>
      </c>
      <c r="BK35" s="82">
        <v>0</v>
      </c>
      <c r="BL35" s="82">
        <v>0</v>
      </c>
      <c r="BM35" s="82">
        <v>0</v>
      </c>
      <c r="BN35" s="82">
        <v>0</v>
      </c>
      <c r="BO35" s="82">
        <v>0</v>
      </c>
      <c r="BP35" s="82">
        <v>0</v>
      </c>
      <c r="BQ35" s="82">
        <v>0</v>
      </c>
      <c r="BR35" s="82">
        <v>0</v>
      </c>
      <c r="BS35" s="82">
        <v>0</v>
      </c>
      <c r="BT35" s="82">
        <v>0</v>
      </c>
      <c r="BU35" s="82">
        <v>0</v>
      </c>
      <c r="BV35" s="82">
        <v>0</v>
      </c>
      <c r="BW35" s="82">
        <v>0</v>
      </c>
      <c r="BX35" s="82">
        <v>0</v>
      </c>
      <c r="BY35" s="82">
        <v>0</v>
      </c>
      <c r="BZ35" s="82">
        <v>0</v>
      </c>
      <c r="CA35" s="82">
        <v>0</v>
      </c>
      <c r="CB35" s="82">
        <v>0</v>
      </c>
      <c r="CC35" s="82">
        <v>0</v>
      </c>
      <c r="CD35" s="82">
        <v>0</v>
      </c>
      <c r="CE35" s="82">
        <v>0</v>
      </c>
      <c r="CF35" s="82">
        <v>0</v>
      </c>
      <c r="CG35" s="82">
        <v>0</v>
      </c>
      <c r="CH35" s="82">
        <v>0</v>
      </c>
      <c r="CI35" s="82">
        <v>0</v>
      </c>
      <c r="CJ35" s="82">
        <v>0</v>
      </c>
      <c r="CK35" s="144">
        <v>0</v>
      </c>
      <c r="CL35" s="136"/>
      <c r="CM35" s="136"/>
      <c r="CN35" s="136"/>
      <c r="CO35" s="136"/>
      <c r="CP35" s="136"/>
      <c r="CQ35" s="136"/>
      <c r="CR35" s="136"/>
      <c r="CS35" s="136"/>
      <c r="CT35" s="136"/>
      <c r="CU35" s="136"/>
      <c r="CV35" s="139"/>
      <c r="CW35" s="139"/>
      <c r="CX35" s="139"/>
    </row>
    <row r="36" spans="1:102" ht="12">
      <c r="A36" s="99" t="s">
        <v>237</v>
      </c>
      <c r="B36" s="17" t="s">
        <v>238</v>
      </c>
      <c r="C36" s="25" t="s">
        <v>133</v>
      </c>
      <c r="D36" s="39" t="s">
        <v>134</v>
      </c>
      <c r="E36" s="74">
        <v>0</v>
      </c>
      <c r="F36" s="121">
        <v>8531.934651226162</v>
      </c>
      <c r="G36" s="162">
        <v>1248.0064171451315</v>
      </c>
      <c r="H36" s="162">
        <v>42.70487851321869</v>
      </c>
      <c r="I36" s="162">
        <v>299.5294778245924</v>
      </c>
      <c r="J36" s="162">
        <v>2570.2304205539426</v>
      </c>
      <c r="K36" s="162">
        <v>63.025415500921255</v>
      </c>
      <c r="L36" s="162">
        <v>77.7895556560489</v>
      </c>
      <c r="M36" s="162">
        <v>0.2778198416287461</v>
      </c>
      <c r="N36" s="162">
        <v>1564.0066427234283</v>
      </c>
      <c r="O36" s="162">
        <v>100.7295368648225</v>
      </c>
      <c r="P36" s="162">
        <v>216.18352533596854</v>
      </c>
      <c r="Q36" s="162">
        <v>0</v>
      </c>
      <c r="R36" s="162">
        <v>43.02238690365154</v>
      </c>
      <c r="S36" s="162">
        <v>48.49940663861825</v>
      </c>
      <c r="T36" s="162">
        <v>5.318265539750282</v>
      </c>
      <c r="U36" s="162">
        <v>454.5529494534327</v>
      </c>
      <c r="V36" s="162">
        <v>14.52600886230301</v>
      </c>
      <c r="W36" s="162">
        <v>141.5690535842482</v>
      </c>
      <c r="X36" s="162">
        <v>4.647529064960881</v>
      </c>
      <c r="Y36" s="162">
        <v>62.70790711048841</v>
      </c>
      <c r="Z36" s="162">
        <v>15.399156935993354</v>
      </c>
      <c r="AA36" s="162">
        <v>30.282362737533326</v>
      </c>
      <c r="AB36" s="162">
        <v>1319.4458049925233</v>
      </c>
      <c r="AC36" s="163">
        <v>49.45193180991681</v>
      </c>
      <c r="AD36" s="144">
        <f t="shared" si="0"/>
        <v>8371.906453593123</v>
      </c>
      <c r="AE36" s="82">
        <v>0.8731480736903449</v>
      </c>
      <c r="AF36" s="140">
        <v>0</v>
      </c>
      <c r="AG36" s="82">
        <v>0</v>
      </c>
      <c r="AH36" s="82">
        <v>0</v>
      </c>
      <c r="AI36" s="82">
        <v>0</v>
      </c>
      <c r="AJ36" s="82">
        <v>0</v>
      </c>
      <c r="AK36" s="82">
        <v>0</v>
      </c>
      <c r="AL36" s="82">
        <v>0</v>
      </c>
      <c r="AM36" s="82">
        <v>-2.778198416287461</v>
      </c>
      <c r="AN36" s="82">
        <v>1.211691394989374</v>
      </c>
      <c r="AO36" s="82">
        <v>0.6199351323201449</v>
      </c>
      <c r="AP36" s="82">
        <v>0.9862604377820486</v>
      </c>
      <c r="AQ36" s="82">
        <v>75.64637402062715</v>
      </c>
      <c r="AR36" s="82">
        <v>0</v>
      </c>
      <c r="AS36" s="82">
        <v>11.549367701995017</v>
      </c>
      <c r="AT36" s="82">
        <v>0</v>
      </c>
      <c r="AU36" s="82">
        <v>0</v>
      </c>
      <c r="AV36" s="82">
        <v>0</v>
      </c>
      <c r="AW36" s="82">
        <v>0</v>
      </c>
      <c r="AX36" s="82">
        <v>3.4132151971531663</v>
      </c>
      <c r="AY36" s="82">
        <v>0</v>
      </c>
      <c r="AZ36" s="82">
        <v>0</v>
      </c>
      <c r="BA36" s="82">
        <v>0</v>
      </c>
      <c r="BB36" s="82">
        <v>0.9922137201026646</v>
      </c>
      <c r="BC36" s="82">
        <v>0</v>
      </c>
      <c r="BD36" s="82">
        <v>0</v>
      </c>
      <c r="BE36" s="82">
        <v>3.532280843565486</v>
      </c>
      <c r="BF36" s="82">
        <v>0</v>
      </c>
      <c r="BG36" s="82">
        <v>0.23813129282463952</v>
      </c>
      <c r="BH36" s="82">
        <v>0</v>
      </c>
      <c r="BI36" s="82">
        <v>0</v>
      </c>
      <c r="BJ36" s="82">
        <v>0</v>
      </c>
      <c r="BK36" s="82">
        <v>0.31750839043285267</v>
      </c>
      <c r="BL36" s="82">
        <v>0</v>
      </c>
      <c r="BM36" s="82">
        <v>0</v>
      </c>
      <c r="BN36" s="82">
        <v>0</v>
      </c>
      <c r="BO36" s="82">
        <v>0</v>
      </c>
      <c r="BP36" s="82">
        <v>0</v>
      </c>
      <c r="BQ36" s="82">
        <v>0</v>
      </c>
      <c r="BR36" s="82">
        <v>0</v>
      </c>
      <c r="BS36" s="82">
        <v>2.8972640626997803</v>
      </c>
      <c r="BT36" s="82">
        <v>0</v>
      </c>
      <c r="BU36" s="82">
        <v>5.873905223007775</v>
      </c>
      <c r="BV36" s="82">
        <v>0</v>
      </c>
      <c r="BW36" s="82">
        <v>0.1984427440205329</v>
      </c>
      <c r="BX36" s="82">
        <v>0</v>
      </c>
      <c r="BY36" s="82">
        <v>26.313507857122666</v>
      </c>
      <c r="BZ36" s="82">
        <v>0</v>
      </c>
      <c r="CA36" s="82">
        <v>1.1112793665149845</v>
      </c>
      <c r="CB36" s="82">
        <v>26.396853809611304</v>
      </c>
      <c r="CC36" s="82">
        <v>0.5159511344533856</v>
      </c>
      <c r="CD36" s="82">
        <v>0.11906564641231976</v>
      </c>
      <c r="CE36" s="82">
        <v>0</v>
      </c>
      <c r="CF36" s="82">
        <v>0</v>
      </c>
      <c r="CG36" s="82">
        <v>0</v>
      </c>
      <c r="CH36" s="82">
        <v>0</v>
      </c>
      <c r="CI36" s="82">
        <v>0</v>
      </c>
      <c r="CJ36" s="82">
        <v>0</v>
      </c>
      <c r="CK36" s="144">
        <v>0</v>
      </c>
      <c r="CL36" s="136"/>
      <c r="CM36" s="136"/>
      <c r="CN36" s="136"/>
      <c r="CO36" s="136"/>
      <c r="CP36" s="136"/>
      <c r="CQ36" s="136"/>
      <c r="CR36" s="136"/>
      <c r="CS36" s="136"/>
      <c r="CT36" s="136"/>
      <c r="CU36" s="136"/>
      <c r="CV36" s="139"/>
      <c r="CW36" s="139"/>
      <c r="CX36" s="139"/>
    </row>
    <row r="37" spans="1:102" ht="12">
      <c r="A37" s="66" t="s">
        <v>41</v>
      </c>
      <c r="B37" s="60" t="s">
        <v>205</v>
      </c>
      <c r="C37" s="43" t="s">
        <v>135</v>
      </c>
      <c r="D37" s="128" t="s">
        <v>136</v>
      </c>
      <c r="E37" s="71">
        <v>1138120</v>
      </c>
      <c r="F37" s="120">
        <v>1225953.1963591515</v>
      </c>
      <c r="G37" s="159">
        <v>145746.59951540738</v>
      </c>
      <c r="H37" s="159">
        <v>95518.52493493549</v>
      </c>
      <c r="I37" s="159">
        <v>68804.06032377697</v>
      </c>
      <c r="J37" s="159">
        <v>221527.02414524136</v>
      </c>
      <c r="K37" s="159">
        <v>81044.71541497203</v>
      </c>
      <c r="L37" s="159">
        <v>17070.51684759867</v>
      </c>
      <c r="M37" s="159">
        <v>51494.87260989245</v>
      </c>
      <c r="N37" s="159">
        <v>275937.2018510933</v>
      </c>
      <c r="O37" s="159">
        <v>24545.62180818895</v>
      </c>
      <c r="P37" s="159">
        <v>58408.82449646892</v>
      </c>
      <c r="Q37" s="159">
        <v>0</v>
      </c>
      <c r="R37" s="159">
        <v>4697.649959666957</v>
      </c>
      <c r="S37" s="159">
        <v>2374.835078310209</v>
      </c>
      <c r="T37" s="159">
        <v>12094.353102635363</v>
      </c>
      <c r="U37" s="159">
        <v>9445.058368593747</v>
      </c>
      <c r="V37" s="159">
        <v>938.6252928559401</v>
      </c>
      <c r="W37" s="159">
        <v>22585.51870134773</v>
      </c>
      <c r="X37" s="159">
        <v>2977.5908386622764</v>
      </c>
      <c r="Y37" s="159">
        <v>26513.48410400921</v>
      </c>
      <c r="Z37" s="159">
        <v>2001.6467088614622</v>
      </c>
      <c r="AA37" s="159">
        <v>14221.869497537711</v>
      </c>
      <c r="AB37" s="159">
        <v>19360.560257462275</v>
      </c>
      <c r="AC37" s="160">
        <v>4037.2196331273562</v>
      </c>
      <c r="AD37" s="143">
        <f t="shared" si="0"/>
        <v>1161346.373490646</v>
      </c>
      <c r="AE37" s="137">
        <v>1130.8738468143854</v>
      </c>
      <c r="AF37" s="138">
        <v>565.4369234071927</v>
      </c>
      <c r="AG37" s="137">
        <v>1783.3880564262859</v>
      </c>
      <c r="AH37" s="137">
        <v>2996.8156940581216</v>
      </c>
      <c r="AI37" s="137">
        <v>169.63107702215783</v>
      </c>
      <c r="AJ37" s="137">
        <v>0</v>
      </c>
      <c r="AK37" s="137">
        <v>1004.2159759711744</v>
      </c>
      <c r="AL37" s="137">
        <v>282.71846170359635</v>
      </c>
      <c r="AM37" s="137">
        <v>543.9503203177194</v>
      </c>
      <c r="AN37" s="137">
        <v>7601.926246840257</v>
      </c>
      <c r="AO37" s="137">
        <v>3438.060051608158</v>
      </c>
      <c r="AP37" s="137">
        <v>5469.640991194798</v>
      </c>
      <c r="AQ37" s="137">
        <v>735.0680004293506</v>
      </c>
      <c r="AR37" s="137">
        <v>258.9701109204943</v>
      </c>
      <c r="AS37" s="137">
        <v>452.34953872575414</v>
      </c>
      <c r="AT37" s="137">
        <v>395.8058463850349</v>
      </c>
      <c r="AU37" s="137">
        <v>4455.642956448679</v>
      </c>
      <c r="AV37" s="137">
        <v>2101.163607381128</v>
      </c>
      <c r="AW37" s="137">
        <v>627.634984981984</v>
      </c>
      <c r="AX37" s="137">
        <v>1300.5049238365434</v>
      </c>
      <c r="AY37" s="137">
        <v>0</v>
      </c>
      <c r="AZ37" s="137">
        <v>0</v>
      </c>
      <c r="BA37" s="137">
        <v>301.94331709944095</v>
      </c>
      <c r="BB37" s="137">
        <v>474.9670156620419</v>
      </c>
      <c r="BC37" s="137">
        <v>0</v>
      </c>
      <c r="BD37" s="137">
        <v>282.71846170359635</v>
      </c>
      <c r="BE37" s="137">
        <v>3478.5679528010496</v>
      </c>
      <c r="BF37" s="137">
        <v>1164.8000622188172</v>
      </c>
      <c r="BG37" s="137">
        <v>67.85243080886312</v>
      </c>
      <c r="BH37" s="137">
        <v>226.17476936287707</v>
      </c>
      <c r="BI37" s="137">
        <v>701.141785024919</v>
      </c>
      <c r="BJ37" s="137">
        <v>0</v>
      </c>
      <c r="BK37" s="137">
        <v>0</v>
      </c>
      <c r="BL37" s="137">
        <v>0</v>
      </c>
      <c r="BM37" s="137">
        <v>536.0342033900188</v>
      </c>
      <c r="BN37" s="137">
        <v>1701.9651394556502</v>
      </c>
      <c r="BO37" s="137">
        <v>1950.7573857548148</v>
      </c>
      <c r="BP37" s="137">
        <v>0</v>
      </c>
      <c r="BQ37" s="137">
        <v>226.17476936287707</v>
      </c>
      <c r="BR37" s="137">
        <v>0</v>
      </c>
      <c r="BS37" s="137">
        <v>226.17476936287707</v>
      </c>
      <c r="BT37" s="137">
        <v>226.17476936287707</v>
      </c>
      <c r="BU37" s="137">
        <v>3392.6215404431564</v>
      </c>
      <c r="BV37" s="137">
        <v>0</v>
      </c>
      <c r="BW37" s="137">
        <v>1068.6757852395942</v>
      </c>
      <c r="BX37" s="137">
        <v>1497.2769731822464</v>
      </c>
      <c r="BY37" s="137">
        <v>1696.3107702215782</v>
      </c>
      <c r="BZ37" s="137">
        <v>0</v>
      </c>
      <c r="CA37" s="137">
        <v>109.69476314099539</v>
      </c>
      <c r="CB37" s="137">
        <v>2171.27778588362</v>
      </c>
      <c r="CC37" s="137">
        <v>678.5243080886313</v>
      </c>
      <c r="CD37" s="137">
        <v>4625.274033470836</v>
      </c>
      <c r="CE37" s="137">
        <v>2487.922462991648</v>
      </c>
      <c r="CF37" s="137">
        <v>0</v>
      </c>
      <c r="CG37" s="137">
        <v>0</v>
      </c>
      <c r="CH37" s="137">
        <v>0</v>
      </c>
      <c r="CI37" s="137">
        <v>0</v>
      </c>
      <c r="CJ37" s="137">
        <v>0</v>
      </c>
      <c r="CK37" s="143">
        <v>0</v>
      </c>
      <c r="CL37" s="136"/>
      <c r="CM37" s="136"/>
      <c r="CN37" s="136"/>
      <c r="CO37" s="136"/>
      <c r="CP37" s="136"/>
      <c r="CQ37" s="136"/>
      <c r="CR37" s="136"/>
      <c r="CS37" s="136"/>
      <c r="CT37" s="136"/>
      <c r="CU37" s="136"/>
      <c r="CV37" s="139"/>
      <c r="CW37" s="139"/>
      <c r="CX37" s="139"/>
    </row>
    <row r="38" spans="1:102" ht="12">
      <c r="A38" s="67">
        <v>2629</v>
      </c>
      <c r="B38" s="22" t="s">
        <v>203</v>
      </c>
      <c r="C38" s="25" t="s">
        <v>142</v>
      </c>
      <c r="D38" s="39" t="s">
        <v>143</v>
      </c>
      <c r="E38" s="72">
        <v>0</v>
      </c>
      <c r="F38" s="73">
        <v>0</v>
      </c>
      <c r="G38" s="122">
        <v>0</v>
      </c>
      <c r="H38" s="122">
        <v>0</v>
      </c>
      <c r="I38" s="122">
        <v>0</v>
      </c>
      <c r="J38" s="122">
        <v>0</v>
      </c>
      <c r="K38" s="122">
        <v>0</v>
      </c>
      <c r="L38" s="122">
        <v>0</v>
      </c>
      <c r="M38" s="122">
        <v>0</v>
      </c>
      <c r="N38" s="122">
        <v>0</v>
      </c>
      <c r="O38" s="122">
        <v>0</v>
      </c>
      <c r="P38" s="122">
        <v>0</v>
      </c>
      <c r="Q38" s="122">
        <v>0</v>
      </c>
      <c r="R38" s="122">
        <v>0</v>
      </c>
      <c r="S38" s="122">
        <v>0</v>
      </c>
      <c r="T38" s="122">
        <v>0</v>
      </c>
      <c r="U38" s="122">
        <v>0</v>
      </c>
      <c r="V38" s="122">
        <v>0</v>
      </c>
      <c r="W38" s="122">
        <v>0</v>
      </c>
      <c r="X38" s="122">
        <v>0</v>
      </c>
      <c r="Y38" s="122">
        <v>0</v>
      </c>
      <c r="Z38" s="122">
        <v>0</v>
      </c>
      <c r="AA38" s="122">
        <v>0</v>
      </c>
      <c r="AB38" s="122">
        <v>0</v>
      </c>
      <c r="AC38" s="161">
        <v>0</v>
      </c>
      <c r="AD38" s="144">
        <f t="shared" si="0"/>
        <v>0</v>
      </c>
      <c r="AE38" s="82">
        <v>0</v>
      </c>
      <c r="AF38" s="140">
        <v>0</v>
      </c>
      <c r="AG38" s="82">
        <v>0</v>
      </c>
      <c r="AH38" s="82">
        <v>0</v>
      </c>
      <c r="AI38" s="82">
        <v>0</v>
      </c>
      <c r="AJ38" s="82">
        <v>0</v>
      </c>
      <c r="AK38" s="82">
        <v>0</v>
      </c>
      <c r="AL38" s="82">
        <v>0</v>
      </c>
      <c r="AM38" s="82">
        <v>0</v>
      </c>
      <c r="AN38" s="82">
        <v>0</v>
      </c>
      <c r="AO38" s="82">
        <v>0</v>
      </c>
      <c r="AP38" s="82">
        <v>0</v>
      </c>
      <c r="AQ38" s="82">
        <v>0</v>
      </c>
      <c r="AR38" s="82">
        <v>0</v>
      </c>
      <c r="AS38" s="82">
        <v>0</v>
      </c>
      <c r="AT38" s="82">
        <v>0</v>
      </c>
      <c r="AU38" s="82">
        <v>0</v>
      </c>
      <c r="AV38" s="82">
        <v>0</v>
      </c>
      <c r="AW38" s="82">
        <v>0</v>
      </c>
      <c r="AX38" s="82">
        <v>0</v>
      </c>
      <c r="AY38" s="82">
        <v>0</v>
      </c>
      <c r="AZ38" s="82">
        <v>0</v>
      </c>
      <c r="BA38" s="82">
        <v>0</v>
      </c>
      <c r="BB38" s="82">
        <v>0</v>
      </c>
      <c r="BC38" s="82">
        <v>0</v>
      </c>
      <c r="BD38" s="82">
        <v>0</v>
      </c>
      <c r="BE38" s="82">
        <v>0</v>
      </c>
      <c r="BF38" s="82">
        <v>0</v>
      </c>
      <c r="BG38" s="82">
        <v>0</v>
      </c>
      <c r="BH38" s="82">
        <v>0</v>
      </c>
      <c r="BI38" s="82">
        <v>0</v>
      </c>
      <c r="BJ38" s="82">
        <v>0</v>
      </c>
      <c r="BK38" s="82">
        <v>0</v>
      </c>
      <c r="BL38" s="82">
        <v>0</v>
      </c>
      <c r="BM38" s="82">
        <v>0</v>
      </c>
      <c r="BN38" s="82">
        <v>0</v>
      </c>
      <c r="BO38" s="82">
        <v>0</v>
      </c>
      <c r="BP38" s="82">
        <v>0</v>
      </c>
      <c r="BQ38" s="82">
        <v>0</v>
      </c>
      <c r="BR38" s="82">
        <v>0</v>
      </c>
      <c r="BS38" s="82">
        <v>0</v>
      </c>
      <c r="BT38" s="82">
        <v>0</v>
      </c>
      <c r="BU38" s="82">
        <v>0</v>
      </c>
      <c r="BV38" s="82">
        <v>0</v>
      </c>
      <c r="BW38" s="82">
        <v>0</v>
      </c>
      <c r="BX38" s="82">
        <v>0</v>
      </c>
      <c r="BY38" s="82">
        <v>0</v>
      </c>
      <c r="BZ38" s="82">
        <v>0</v>
      </c>
      <c r="CA38" s="82">
        <v>0</v>
      </c>
      <c r="CB38" s="82">
        <v>0</v>
      </c>
      <c r="CC38" s="82">
        <v>0</v>
      </c>
      <c r="CD38" s="82">
        <v>0</v>
      </c>
      <c r="CE38" s="82">
        <v>0</v>
      </c>
      <c r="CF38" s="82">
        <v>0</v>
      </c>
      <c r="CG38" s="82">
        <v>0</v>
      </c>
      <c r="CH38" s="82">
        <v>0</v>
      </c>
      <c r="CI38" s="82">
        <v>0</v>
      </c>
      <c r="CJ38" s="82">
        <v>0</v>
      </c>
      <c r="CK38" s="144">
        <v>0</v>
      </c>
      <c r="CL38" s="136"/>
      <c r="CM38" s="136"/>
      <c r="CN38" s="136"/>
      <c r="CO38" s="136"/>
      <c r="CP38" s="136"/>
      <c r="CQ38" s="136"/>
      <c r="CR38" s="136"/>
      <c r="CS38" s="136"/>
      <c r="CT38" s="136"/>
      <c r="CU38" s="136"/>
      <c r="CV38" s="139"/>
      <c r="CW38" s="139"/>
      <c r="CX38" s="139"/>
    </row>
    <row r="39" spans="1:102" ht="12">
      <c r="A39" s="67">
        <v>2635</v>
      </c>
      <c r="B39" s="22" t="s">
        <v>204</v>
      </c>
      <c r="C39" s="25" t="s">
        <v>142</v>
      </c>
      <c r="D39" s="39" t="s">
        <v>143</v>
      </c>
      <c r="E39" s="72">
        <v>0</v>
      </c>
      <c r="F39" s="73">
        <v>18451.163829606787</v>
      </c>
      <c r="G39" s="122">
        <v>1012.2111818749805</v>
      </c>
      <c r="H39" s="122">
        <v>2088.047066610674</v>
      </c>
      <c r="I39" s="122">
        <v>1467.2242083940193</v>
      </c>
      <c r="J39" s="122">
        <v>4098.973281268969</v>
      </c>
      <c r="K39" s="122">
        <v>1392.0313777404492</v>
      </c>
      <c r="L39" s="122">
        <v>165.80983169761583</v>
      </c>
      <c r="M39" s="122">
        <v>1328.4066748797363</v>
      </c>
      <c r="N39" s="122">
        <v>4118.253494257064</v>
      </c>
      <c r="O39" s="122">
        <v>422.23666443927755</v>
      </c>
      <c r="P39" s="122">
        <v>965.9386707035528</v>
      </c>
      <c r="Q39" s="122">
        <v>0</v>
      </c>
      <c r="R39" s="122">
        <v>0</v>
      </c>
      <c r="S39" s="122">
        <v>0</v>
      </c>
      <c r="T39" s="122">
        <v>279.56308832737557</v>
      </c>
      <c r="U39" s="122">
        <v>0</v>
      </c>
      <c r="V39" s="122">
        <v>0</v>
      </c>
      <c r="W39" s="122">
        <v>487.7893885988001</v>
      </c>
      <c r="X39" s="122">
        <v>0</v>
      </c>
      <c r="Y39" s="122">
        <v>624.6789008142736</v>
      </c>
      <c r="Z39" s="122">
        <v>0</v>
      </c>
      <c r="AA39" s="122">
        <v>0</v>
      </c>
      <c r="AB39" s="122">
        <v>0</v>
      </c>
      <c r="AC39" s="161">
        <v>0</v>
      </c>
      <c r="AD39" s="144">
        <f t="shared" si="0"/>
        <v>18451.16382960679</v>
      </c>
      <c r="AE39" s="82">
        <v>0</v>
      </c>
      <c r="AF39" s="140">
        <v>0</v>
      </c>
      <c r="AG39" s="82">
        <v>0</v>
      </c>
      <c r="AH39" s="82">
        <v>0</v>
      </c>
      <c r="AI39" s="82">
        <v>0</v>
      </c>
      <c r="AJ39" s="82">
        <v>0</v>
      </c>
      <c r="AK39" s="82">
        <v>0</v>
      </c>
      <c r="AL39" s="82">
        <v>0</v>
      </c>
      <c r="AM39" s="82">
        <v>0</v>
      </c>
      <c r="AN39" s="82">
        <v>0</v>
      </c>
      <c r="AO39" s="82">
        <v>0</v>
      </c>
      <c r="AP39" s="82">
        <v>0</v>
      </c>
      <c r="AQ39" s="82">
        <v>0</v>
      </c>
      <c r="AR39" s="82">
        <v>0</v>
      </c>
      <c r="AS39" s="82">
        <v>0</v>
      </c>
      <c r="AT39" s="82">
        <v>0</v>
      </c>
      <c r="AU39" s="82">
        <v>0</v>
      </c>
      <c r="AV39" s="82">
        <v>0</v>
      </c>
      <c r="AW39" s="82">
        <v>0</v>
      </c>
      <c r="AX39" s="82">
        <v>0</v>
      </c>
      <c r="AY39" s="82">
        <v>0</v>
      </c>
      <c r="AZ39" s="82">
        <v>0</v>
      </c>
      <c r="BA39" s="82">
        <v>0</v>
      </c>
      <c r="BB39" s="82">
        <v>0</v>
      </c>
      <c r="BC39" s="82">
        <v>0</v>
      </c>
      <c r="BD39" s="82">
        <v>0</v>
      </c>
      <c r="BE39" s="82">
        <v>0</v>
      </c>
      <c r="BF39" s="82">
        <v>0</v>
      </c>
      <c r="BG39" s="82">
        <v>0</v>
      </c>
      <c r="BH39" s="82">
        <v>0</v>
      </c>
      <c r="BI39" s="82">
        <v>0</v>
      </c>
      <c r="BJ39" s="82">
        <v>0</v>
      </c>
      <c r="BK39" s="82">
        <v>0</v>
      </c>
      <c r="BL39" s="82">
        <v>0</v>
      </c>
      <c r="BM39" s="82">
        <v>0</v>
      </c>
      <c r="BN39" s="82">
        <v>0</v>
      </c>
      <c r="BO39" s="82">
        <v>0</v>
      </c>
      <c r="BP39" s="82">
        <v>0</v>
      </c>
      <c r="BQ39" s="82">
        <v>0</v>
      </c>
      <c r="BR39" s="82">
        <v>0</v>
      </c>
      <c r="BS39" s="82">
        <v>0</v>
      </c>
      <c r="BT39" s="82">
        <v>0</v>
      </c>
      <c r="BU39" s="82">
        <v>0</v>
      </c>
      <c r="BV39" s="82">
        <v>0</v>
      </c>
      <c r="BW39" s="82">
        <v>0</v>
      </c>
      <c r="BX39" s="82">
        <v>0</v>
      </c>
      <c r="BY39" s="82">
        <v>0</v>
      </c>
      <c r="BZ39" s="82">
        <v>0</v>
      </c>
      <c r="CA39" s="82">
        <v>0</v>
      </c>
      <c r="CB39" s="82">
        <v>0</v>
      </c>
      <c r="CC39" s="82">
        <v>0</v>
      </c>
      <c r="CD39" s="82">
        <v>0</v>
      </c>
      <c r="CE39" s="82">
        <v>0</v>
      </c>
      <c r="CF39" s="82">
        <v>0</v>
      </c>
      <c r="CG39" s="82">
        <v>0</v>
      </c>
      <c r="CH39" s="82">
        <v>0</v>
      </c>
      <c r="CI39" s="82">
        <v>0</v>
      </c>
      <c r="CJ39" s="82">
        <v>0</v>
      </c>
      <c r="CK39" s="144">
        <v>0</v>
      </c>
      <c r="CL39" s="136"/>
      <c r="CM39" s="136"/>
      <c r="CN39" s="136"/>
      <c r="CO39" s="136"/>
      <c r="CP39" s="136"/>
      <c r="CQ39" s="136"/>
      <c r="CR39" s="136"/>
      <c r="CS39" s="136"/>
      <c r="CT39" s="136"/>
      <c r="CU39" s="136"/>
      <c r="CV39" s="139"/>
      <c r="CW39" s="139"/>
      <c r="CX39" s="139"/>
    </row>
    <row r="40" spans="1:102" ht="12">
      <c r="A40" s="68" t="s">
        <v>43</v>
      </c>
      <c r="B40" s="23" t="s">
        <v>88</v>
      </c>
      <c r="C40" s="24" t="s">
        <v>142</v>
      </c>
      <c r="D40" s="108" t="s">
        <v>143</v>
      </c>
      <c r="E40" s="74">
        <v>2688056</v>
      </c>
      <c r="F40" s="121">
        <v>2690013.1338463635</v>
      </c>
      <c r="G40" s="162">
        <v>147571.25342417354</v>
      </c>
      <c r="H40" s="162">
        <v>304418.414206438</v>
      </c>
      <c r="I40" s="162">
        <v>213908.04543961157</v>
      </c>
      <c r="J40" s="162">
        <v>597593.3043424628</v>
      </c>
      <c r="K40" s="162">
        <v>202945.60947095868</v>
      </c>
      <c r="L40" s="162">
        <v>24173.576751388428</v>
      </c>
      <c r="M40" s="162">
        <v>193669.70211286776</v>
      </c>
      <c r="N40" s="162">
        <v>600404.1853600661</v>
      </c>
      <c r="O40" s="162">
        <v>61558.29428551239</v>
      </c>
      <c r="P40" s="162">
        <v>140825.13898192561</v>
      </c>
      <c r="Q40" s="162">
        <v>0</v>
      </c>
      <c r="R40" s="162">
        <v>0</v>
      </c>
      <c r="S40" s="162">
        <v>0</v>
      </c>
      <c r="T40" s="162">
        <v>40757.774755247934</v>
      </c>
      <c r="U40" s="162">
        <v>0</v>
      </c>
      <c r="V40" s="162">
        <v>0</v>
      </c>
      <c r="W40" s="162">
        <v>71115.28974536363</v>
      </c>
      <c r="X40" s="162">
        <v>0</v>
      </c>
      <c r="Y40" s="162">
        <v>91072.5449703471</v>
      </c>
      <c r="Z40" s="162">
        <v>0</v>
      </c>
      <c r="AA40" s="162">
        <v>0</v>
      </c>
      <c r="AB40" s="162">
        <v>0</v>
      </c>
      <c r="AC40" s="163">
        <v>0</v>
      </c>
      <c r="AD40" s="145">
        <f t="shared" si="0"/>
        <v>2690013.133846363</v>
      </c>
      <c r="AE40" s="141">
        <v>0</v>
      </c>
      <c r="AF40" s="142">
        <v>0</v>
      </c>
      <c r="AG40" s="141">
        <v>0</v>
      </c>
      <c r="AH40" s="141">
        <v>0</v>
      </c>
      <c r="AI40" s="141">
        <v>0</v>
      </c>
      <c r="AJ40" s="141">
        <v>0</v>
      </c>
      <c r="AK40" s="141">
        <v>0</v>
      </c>
      <c r="AL40" s="141">
        <v>0</v>
      </c>
      <c r="AM40" s="141">
        <v>0</v>
      </c>
      <c r="AN40" s="141">
        <v>0</v>
      </c>
      <c r="AO40" s="141">
        <v>0</v>
      </c>
      <c r="AP40" s="141">
        <v>0</v>
      </c>
      <c r="AQ40" s="141">
        <v>0</v>
      </c>
      <c r="AR40" s="141">
        <v>0</v>
      </c>
      <c r="AS40" s="141">
        <v>0</v>
      </c>
      <c r="AT40" s="141">
        <v>0</v>
      </c>
      <c r="AU40" s="141">
        <v>0</v>
      </c>
      <c r="AV40" s="141">
        <v>0</v>
      </c>
      <c r="AW40" s="141">
        <v>0</v>
      </c>
      <c r="AX40" s="141">
        <v>0</v>
      </c>
      <c r="AY40" s="141">
        <v>0</v>
      </c>
      <c r="AZ40" s="141">
        <v>0</v>
      </c>
      <c r="BA40" s="141">
        <v>0</v>
      </c>
      <c r="BB40" s="141">
        <v>0</v>
      </c>
      <c r="BC40" s="141">
        <v>0</v>
      </c>
      <c r="BD40" s="141">
        <v>0</v>
      </c>
      <c r="BE40" s="141">
        <v>0</v>
      </c>
      <c r="BF40" s="141">
        <v>0</v>
      </c>
      <c r="BG40" s="141">
        <v>0</v>
      </c>
      <c r="BH40" s="141">
        <v>0</v>
      </c>
      <c r="BI40" s="141">
        <v>0</v>
      </c>
      <c r="BJ40" s="141">
        <v>0</v>
      </c>
      <c r="BK40" s="141">
        <v>0</v>
      </c>
      <c r="BL40" s="141">
        <v>0</v>
      </c>
      <c r="BM40" s="141">
        <v>0</v>
      </c>
      <c r="BN40" s="141">
        <v>0</v>
      </c>
      <c r="BO40" s="141">
        <v>0</v>
      </c>
      <c r="BP40" s="141">
        <v>0</v>
      </c>
      <c r="BQ40" s="141">
        <v>0</v>
      </c>
      <c r="BR40" s="141">
        <v>0</v>
      </c>
      <c r="BS40" s="141">
        <v>0</v>
      </c>
      <c r="BT40" s="141">
        <v>0</v>
      </c>
      <c r="BU40" s="141">
        <v>0</v>
      </c>
      <c r="BV40" s="141">
        <v>0</v>
      </c>
      <c r="BW40" s="141">
        <v>0</v>
      </c>
      <c r="BX40" s="141">
        <v>0</v>
      </c>
      <c r="BY40" s="141">
        <v>0</v>
      </c>
      <c r="BZ40" s="141">
        <v>0</v>
      </c>
      <c r="CA40" s="141">
        <v>0</v>
      </c>
      <c r="CB40" s="141">
        <v>0</v>
      </c>
      <c r="CC40" s="141">
        <v>0</v>
      </c>
      <c r="CD40" s="141">
        <v>0</v>
      </c>
      <c r="CE40" s="141">
        <v>0</v>
      </c>
      <c r="CF40" s="141">
        <v>0</v>
      </c>
      <c r="CG40" s="141">
        <v>0</v>
      </c>
      <c r="CH40" s="141">
        <v>0</v>
      </c>
      <c r="CI40" s="141">
        <v>0</v>
      </c>
      <c r="CJ40" s="141">
        <v>0</v>
      </c>
      <c r="CK40" s="145">
        <v>0</v>
      </c>
      <c r="CL40" s="136"/>
      <c r="CM40" s="136"/>
      <c r="CN40" s="136"/>
      <c r="CO40" s="136"/>
      <c r="CP40" s="136"/>
      <c r="CQ40" s="136"/>
      <c r="CR40" s="136"/>
      <c r="CS40" s="136"/>
      <c r="CT40" s="136"/>
      <c r="CU40" s="136"/>
      <c r="CV40" s="139"/>
      <c r="CW40" s="139"/>
      <c r="CX40" s="139"/>
    </row>
    <row r="41" spans="1:102" ht="12">
      <c r="A41" s="66" t="s">
        <v>44</v>
      </c>
      <c r="B41" s="60" t="s">
        <v>144</v>
      </c>
      <c r="C41" s="43" t="s">
        <v>90</v>
      </c>
      <c r="D41" s="128" t="s">
        <v>91</v>
      </c>
      <c r="E41" s="71">
        <v>2287355</v>
      </c>
      <c r="F41" s="120">
        <v>2399231.80506246</v>
      </c>
      <c r="G41" s="159">
        <v>392990.51157253876</v>
      </c>
      <c r="H41" s="159">
        <v>102989.2192369063</v>
      </c>
      <c r="I41" s="159">
        <v>64208.781862745454</v>
      </c>
      <c r="J41" s="159">
        <v>427854.9439362228</v>
      </c>
      <c r="K41" s="159">
        <v>97015.3136341891</v>
      </c>
      <c r="L41" s="159">
        <v>30728.651561802875</v>
      </c>
      <c r="M41" s="159">
        <v>30237.723819964674</v>
      </c>
      <c r="N41" s="159">
        <v>416726.2970442045</v>
      </c>
      <c r="O41" s="159">
        <v>32758.009843471264</v>
      </c>
      <c r="P41" s="159">
        <v>97571.88869034286</v>
      </c>
      <c r="Q41" s="159">
        <v>508.0531281813963</v>
      </c>
      <c r="R41" s="159">
        <v>18013.052201981976</v>
      </c>
      <c r="S41" s="159">
        <v>17967.384505066795</v>
      </c>
      <c r="T41" s="159">
        <v>10546.383756349771</v>
      </c>
      <c r="U41" s="159">
        <v>53765.15042445484</v>
      </c>
      <c r="V41" s="159">
        <v>3193.884553005519</v>
      </c>
      <c r="W41" s="159">
        <v>16774.315923157672</v>
      </c>
      <c r="X41" s="159">
        <v>19683.348216654744</v>
      </c>
      <c r="Y41" s="159">
        <v>16257.700101804681</v>
      </c>
      <c r="Z41" s="159">
        <v>15484.20348530379</v>
      </c>
      <c r="AA41" s="159">
        <v>86574.53642695567</v>
      </c>
      <c r="AB41" s="159">
        <v>127407.1659312425</v>
      </c>
      <c r="AC41" s="160">
        <v>5893.987133115636</v>
      </c>
      <c r="AD41" s="144">
        <f t="shared" si="0"/>
        <v>2085150.5069896632</v>
      </c>
      <c r="AE41" s="82">
        <v>6773.090298732885</v>
      </c>
      <c r="AF41" s="140">
        <v>1361.468214283854</v>
      </c>
      <c r="AG41" s="82">
        <v>4201.428116196715</v>
      </c>
      <c r="AH41" s="82">
        <v>4766.565865522089</v>
      </c>
      <c r="AI41" s="82">
        <v>933.3335557040257</v>
      </c>
      <c r="AJ41" s="82">
        <v>3533.5380488121828</v>
      </c>
      <c r="AK41" s="82">
        <v>10683.386847095317</v>
      </c>
      <c r="AL41" s="82">
        <v>627.9308325837483</v>
      </c>
      <c r="AM41" s="82">
        <v>1535.576308772984</v>
      </c>
      <c r="AN41" s="82">
        <v>11442.355427515062</v>
      </c>
      <c r="AO41" s="82">
        <v>4481.542352150212</v>
      </c>
      <c r="AP41" s="82">
        <v>7129.72646932988</v>
      </c>
      <c r="AQ41" s="82">
        <v>6110.908693462749</v>
      </c>
      <c r="AR41" s="82">
        <v>3443.3443474046994</v>
      </c>
      <c r="AS41" s="82">
        <v>2186.340989814323</v>
      </c>
      <c r="AT41" s="82">
        <v>1290.1124378538827</v>
      </c>
      <c r="AU41" s="82">
        <v>14308.260289737862</v>
      </c>
      <c r="AV41" s="82">
        <v>10143.937177284732</v>
      </c>
      <c r="AW41" s="82">
        <v>1110.2958812503548</v>
      </c>
      <c r="AX41" s="82">
        <v>5985.322526946</v>
      </c>
      <c r="AY41" s="82">
        <v>0</v>
      </c>
      <c r="AZ41" s="82">
        <v>8.562693171596566</v>
      </c>
      <c r="BA41" s="82">
        <v>2263.4052283586925</v>
      </c>
      <c r="BB41" s="82">
        <v>1840.9790318932617</v>
      </c>
      <c r="BC41" s="82">
        <v>142.71155285994277</v>
      </c>
      <c r="BD41" s="82">
        <v>291.13156783428326</v>
      </c>
      <c r="BE41" s="82">
        <v>5608.5640273957515</v>
      </c>
      <c r="BF41" s="82">
        <v>6764.527605561287</v>
      </c>
      <c r="BG41" s="82">
        <v>125.58616651674964</v>
      </c>
      <c r="BH41" s="82">
        <v>736.3916127573046</v>
      </c>
      <c r="BI41" s="82">
        <v>3173.904935605127</v>
      </c>
      <c r="BJ41" s="82">
        <v>0</v>
      </c>
      <c r="BK41" s="82">
        <v>1792.457103920881</v>
      </c>
      <c r="BL41" s="82">
        <v>0</v>
      </c>
      <c r="BM41" s="82">
        <v>6202.244087293113</v>
      </c>
      <c r="BN41" s="82">
        <v>13773.377389618798</v>
      </c>
      <c r="BO41" s="82">
        <v>6716.005677588906</v>
      </c>
      <c r="BP41" s="82">
        <v>176.96232554632903</v>
      </c>
      <c r="BQ41" s="82">
        <v>2200.612145100318</v>
      </c>
      <c r="BR41" s="82">
        <v>194.08771188952215</v>
      </c>
      <c r="BS41" s="82">
        <v>10554.946449521367</v>
      </c>
      <c r="BT41" s="82">
        <v>382.4669616646466</v>
      </c>
      <c r="BU41" s="82">
        <v>97321.85804973225</v>
      </c>
      <c r="BV41" s="82">
        <v>673.5985294989299</v>
      </c>
      <c r="BW41" s="82">
        <v>5625.689413738944</v>
      </c>
      <c r="BX41" s="82">
        <v>3847.503465104057</v>
      </c>
      <c r="BY41" s="82">
        <v>5032.009353841582</v>
      </c>
      <c r="BZ41" s="82">
        <v>0</v>
      </c>
      <c r="CA41" s="82">
        <v>382.4669616646466</v>
      </c>
      <c r="CB41" s="82">
        <v>8494.762472435235</v>
      </c>
      <c r="CC41" s="82">
        <v>1110.2958812503548</v>
      </c>
      <c r="CD41" s="82">
        <v>550.8665940393792</v>
      </c>
      <c r="CE41" s="82">
        <v>893.3743209032417</v>
      </c>
      <c r="CF41" s="82">
        <v>0</v>
      </c>
      <c r="CG41" s="82">
        <v>0</v>
      </c>
      <c r="CH41" s="82">
        <v>0</v>
      </c>
      <c r="CI41" s="82">
        <v>5354.537463305053</v>
      </c>
      <c r="CJ41" s="82">
        <v>2568.80795147897</v>
      </c>
      <c r="CK41" s="144">
        <v>17228.13866125229</v>
      </c>
      <c r="CL41" s="136"/>
      <c r="CM41" s="136"/>
      <c r="CN41" s="136"/>
      <c r="CO41" s="136"/>
      <c r="CP41" s="136"/>
      <c r="CQ41" s="136"/>
      <c r="CR41" s="136"/>
      <c r="CS41" s="136"/>
      <c r="CT41" s="136"/>
      <c r="CU41" s="136"/>
      <c r="CV41" s="139"/>
      <c r="CW41" s="139"/>
      <c r="CX41" s="139"/>
    </row>
    <row r="42" spans="1:102" ht="12">
      <c r="A42" s="67" t="s">
        <v>45</v>
      </c>
      <c r="B42" s="22" t="s">
        <v>256</v>
      </c>
      <c r="C42" s="25" t="s">
        <v>100</v>
      </c>
      <c r="D42" s="39" t="s">
        <v>101</v>
      </c>
      <c r="E42" s="72">
        <v>1421264.7719999999</v>
      </c>
      <c r="F42" s="72">
        <v>1660490.8397765667</v>
      </c>
      <c r="G42" s="172">
        <v>218161.27897733037</v>
      </c>
      <c r="H42" s="82">
        <v>20765.64904452193</v>
      </c>
      <c r="I42" s="82">
        <v>24846.90517878443</v>
      </c>
      <c r="J42" s="82">
        <v>306662.33544580307</v>
      </c>
      <c r="K42" s="82">
        <v>154565.55695747727</v>
      </c>
      <c r="L42" s="82">
        <v>15040.998786837588</v>
      </c>
      <c r="M42" s="82">
        <v>14497.833487156393</v>
      </c>
      <c r="N42" s="82">
        <v>323618.7364617514</v>
      </c>
      <c r="O42" s="82">
        <v>37257.45227411111</v>
      </c>
      <c r="P42" s="82">
        <v>46948.76922424531</v>
      </c>
      <c r="Q42" s="82">
        <v>5364.714610010487</v>
      </c>
      <c r="R42" s="82">
        <v>22.407341344550517</v>
      </c>
      <c r="S42" s="82">
        <v>9833.702840703374</v>
      </c>
      <c r="T42" s="82">
        <v>2795.528560656834</v>
      </c>
      <c r="U42" s="82">
        <v>47049.74407891189</v>
      </c>
      <c r="V42" s="82">
        <v>5045.33908654259</v>
      </c>
      <c r="W42" s="82">
        <v>5011.5862559096595</v>
      </c>
      <c r="X42" s="82">
        <v>563.5871804002769</v>
      </c>
      <c r="Y42" s="82">
        <v>3054.489353664108</v>
      </c>
      <c r="Z42" s="82">
        <v>2564.9314908705105</v>
      </c>
      <c r="AA42" s="82">
        <v>211100.41371870707</v>
      </c>
      <c r="AB42" s="82">
        <v>25197.197160563162</v>
      </c>
      <c r="AC42" s="82">
        <v>11262.950853807044</v>
      </c>
      <c r="AD42" s="72">
        <v>1460122.3162481734</v>
      </c>
      <c r="AE42" s="82">
        <v>1883.067584638872</v>
      </c>
      <c r="AF42" s="82">
        <v>466.0159725202089</v>
      </c>
      <c r="AG42" s="82">
        <v>515.368850924662</v>
      </c>
      <c r="AH42" s="82">
        <v>1896.114897320509</v>
      </c>
      <c r="AI42" s="82">
        <v>0</v>
      </c>
      <c r="AJ42" s="82">
        <v>0</v>
      </c>
      <c r="AK42" s="82">
        <v>973.1593437107953</v>
      </c>
      <c r="AL42" s="82">
        <v>197.97878808223115</v>
      </c>
      <c r="AM42" s="82">
        <v>0</v>
      </c>
      <c r="AN42" s="82">
        <v>3989.286761718568</v>
      </c>
      <c r="AO42" s="82">
        <v>2389.660699598972</v>
      </c>
      <c r="AP42" s="82">
        <v>3760.799952939883</v>
      </c>
      <c r="AQ42" s="82">
        <v>0</v>
      </c>
      <c r="AR42" s="82">
        <v>795.687527517311</v>
      </c>
      <c r="AS42" s="82">
        <v>0</v>
      </c>
      <c r="AT42" s="82">
        <v>0</v>
      </c>
      <c r="AU42" s="82">
        <v>5981.62559006615</v>
      </c>
      <c r="AV42" s="82">
        <v>4727.38174923574</v>
      </c>
      <c r="AW42" s="82">
        <v>740.8604505312145</v>
      </c>
      <c r="AX42" s="82">
        <v>7388.1826245930615</v>
      </c>
      <c r="AY42" s="82">
        <v>0</v>
      </c>
      <c r="AZ42" s="82">
        <v>0</v>
      </c>
      <c r="BA42" s="82">
        <v>1376.775125144914</v>
      </c>
      <c r="BB42" s="82">
        <v>744.2640973177286</v>
      </c>
      <c r="BC42" s="82">
        <v>0</v>
      </c>
      <c r="BD42" s="82">
        <v>2861.6160357616477</v>
      </c>
      <c r="BE42" s="82">
        <v>2259.1705545486693</v>
      </c>
      <c r="BF42" s="82">
        <v>0</v>
      </c>
      <c r="BG42" s="82">
        <v>0</v>
      </c>
      <c r="BH42" s="82">
        <v>0</v>
      </c>
      <c r="BI42" s="82">
        <v>991.8794010366223</v>
      </c>
      <c r="BJ42" s="82">
        <v>0</v>
      </c>
      <c r="BK42" s="82">
        <v>0</v>
      </c>
      <c r="BL42" s="82">
        <v>0</v>
      </c>
      <c r="BM42" s="82">
        <v>535.790731643746</v>
      </c>
      <c r="BN42" s="82">
        <v>1856.6042308737256</v>
      </c>
      <c r="BO42" s="82">
        <v>5966.592816759046</v>
      </c>
      <c r="BP42" s="82">
        <v>1627.7089844806587</v>
      </c>
      <c r="BQ42" s="82">
        <v>23052.89968505934</v>
      </c>
      <c r="BR42" s="82">
        <v>5425.980252167739</v>
      </c>
      <c r="BS42" s="82">
        <v>2794.6776489602057</v>
      </c>
      <c r="BT42" s="82">
        <v>116.00762797368559</v>
      </c>
      <c r="BU42" s="82">
        <v>70360.18637081746</v>
      </c>
      <c r="BV42" s="82">
        <v>0</v>
      </c>
      <c r="BW42" s="82">
        <v>1965.0387447474175</v>
      </c>
      <c r="BX42" s="82">
        <v>4467.002770067419</v>
      </c>
      <c r="BY42" s="82">
        <v>3910.5065204723796</v>
      </c>
      <c r="BZ42" s="82">
        <v>0</v>
      </c>
      <c r="CA42" s="82">
        <v>0</v>
      </c>
      <c r="CB42" s="82">
        <v>3240.8390152257493</v>
      </c>
      <c r="CC42" s="82">
        <v>0</v>
      </c>
      <c r="CD42" s="82">
        <v>0</v>
      </c>
      <c r="CE42" s="82">
        <v>0</v>
      </c>
      <c r="CF42" s="82">
        <v>0</v>
      </c>
      <c r="CG42" s="82">
        <v>0</v>
      </c>
      <c r="CH42" s="82">
        <v>0</v>
      </c>
      <c r="CI42" s="82">
        <v>0</v>
      </c>
      <c r="CJ42" s="82">
        <v>0</v>
      </c>
      <c r="CK42" s="144">
        <v>0</v>
      </c>
      <c r="CL42" s="136"/>
      <c r="CM42" s="136"/>
      <c r="CN42" s="136"/>
      <c r="CO42" s="136"/>
      <c r="CP42" s="136"/>
      <c r="CQ42" s="136"/>
      <c r="CR42" s="136"/>
      <c r="CS42" s="136"/>
      <c r="CT42" s="136"/>
      <c r="CU42" s="136"/>
      <c r="CV42" s="139"/>
      <c r="CW42" s="139"/>
      <c r="CX42" s="139"/>
    </row>
    <row r="43" spans="1:102" ht="12">
      <c r="A43" s="67" t="s">
        <v>46</v>
      </c>
      <c r="B43" s="22" t="s">
        <v>145</v>
      </c>
      <c r="C43" s="25" t="s">
        <v>146</v>
      </c>
      <c r="D43" s="39" t="s">
        <v>147</v>
      </c>
      <c r="E43" s="72">
        <v>1861393</v>
      </c>
      <c r="F43" s="73">
        <v>2178652.3046481446</v>
      </c>
      <c r="G43" s="122">
        <v>337770.8490766924</v>
      </c>
      <c r="H43" s="122">
        <v>52212.723638301904</v>
      </c>
      <c r="I43" s="122">
        <v>67395.61794916444</v>
      </c>
      <c r="J43" s="122">
        <v>522417.10563688615</v>
      </c>
      <c r="K43" s="122">
        <v>52094.83566855207</v>
      </c>
      <c r="L43" s="122">
        <v>23883.652688844533</v>
      </c>
      <c r="M43" s="122">
        <v>13764.341766370855</v>
      </c>
      <c r="N43" s="122">
        <v>388893.38766746846</v>
      </c>
      <c r="O43" s="122">
        <v>27733.937453489503</v>
      </c>
      <c r="P43" s="122">
        <v>71902.20436208381</v>
      </c>
      <c r="Q43" s="122">
        <v>230.67198347832897</v>
      </c>
      <c r="R43" s="122">
        <v>13671.428844352538</v>
      </c>
      <c r="S43" s="122">
        <v>14349.980094115424</v>
      </c>
      <c r="T43" s="122">
        <v>5467.404178364949</v>
      </c>
      <c r="U43" s="122">
        <v>82446.71198588847</v>
      </c>
      <c r="V43" s="122">
        <v>3304.750895110409</v>
      </c>
      <c r="W43" s="122">
        <v>25691.081188752665</v>
      </c>
      <c r="X43" s="122">
        <v>9530.234157628296</v>
      </c>
      <c r="Y43" s="122">
        <v>15387.81926782363</v>
      </c>
      <c r="Z43" s="122">
        <v>8996.419785788486</v>
      </c>
      <c r="AA43" s="122">
        <v>43173.88382205362</v>
      </c>
      <c r="AB43" s="122">
        <v>226308.83693026067</v>
      </c>
      <c r="AC43" s="161">
        <v>8989.895634947658</v>
      </c>
      <c r="AD43" s="144">
        <f t="shared" si="0"/>
        <v>2015617.7746764198</v>
      </c>
      <c r="AE43" s="82">
        <v>3186.6748229049886</v>
      </c>
      <c r="AF43" s="140">
        <v>618.1490793211399</v>
      </c>
      <c r="AG43" s="82">
        <v>1907.579548764608</v>
      </c>
      <c r="AH43" s="82">
        <v>2164.1697326337603</v>
      </c>
      <c r="AI43" s="82">
        <v>423.7625763899639</v>
      </c>
      <c r="AJ43" s="82">
        <v>1604.3366041919733</v>
      </c>
      <c r="AK43" s="82">
        <v>4850.591203142614</v>
      </c>
      <c r="AL43" s="82">
        <v>285.1002042990583</v>
      </c>
      <c r="AM43" s="82">
        <v>342.489396996571</v>
      </c>
      <c r="AN43" s="82">
        <v>5349.890953696825</v>
      </c>
      <c r="AO43" s="82">
        <v>2113.9112041213643</v>
      </c>
      <c r="AP43" s="82">
        <v>3363.0405520112613</v>
      </c>
      <c r="AQ43" s="82">
        <v>12432.79519244626</v>
      </c>
      <c r="AR43" s="82">
        <v>1563.3858475744723</v>
      </c>
      <c r="AS43" s="82">
        <v>2467.248022301753</v>
      </c>
      <c r="AT43" s="82">
        <v>585.7513288326106</v>
      </c>
      <c r="AU43" s="82">
        <v>6496.396927959905</v>
      </c>
      <c r="AV43" s="82">
        <v>4605.664209449333</v>
      </c>
      <c r="AW43" s="82">
        <v>504.10899760151665</v>
      </c>
      <c r="AX43" s="82">
        <v>3153.310120155355</v>
      </c>
      <c r="AY43" s="82">
        <v>0</v>
      </c>
      <c r="AZ43" s="82">
        <v>3.8877300586235215</v>
      </c>
      <c r="BA43" s="82">
        <v>1027.656645496151</v>
      </c>
      <c r="BB43" s="82">
        <v>962.5441745742645</v>
      </c>
      <c r="BC43" s="82">
        <v>64.7955009770587</v>
      </c>
      <c r="BD43" s="82">
        <v>132.18282199319975</v>
      </c>
      <c r="BE43" s="82">
        <v>2997.4518630123453</v>
      </c>
      <c r="BF43" s="82">
        <v>3071.306746312582</v>
      </c>
      <c r="BG43" s="82">
        <v>87.42377173266142</v>
      </c>
      <c r="BH43" s="82">
        <v>334.34478504162286</v>
      </c>
      <c r="BI43" s="82">
        <v>1441.0519417297853</v>
      </c>
      <c r="BJ43" s="82">
        <v>0</v>
      </c>
      <c r="BK43" s="82">
        <v>854.3698001023236</v>
      </c>
      <c r="BL43" s="82">
        <v>0</v>
      </c>
      <c r="BM43" s="82">
        <v>2816.012472462971</v>
      </c>
      <c r="BN43" s="82">
        <v>6253.543390297889</v>
      </c>
      <c r="BO43" s="82">
        <v>3049.2762759803823</v>
      </c>
      <c r="BP43" s="82">
        <v>80.34642121155278</v>
      </c>
      <c r="BQ43" s="82">
        <v>999.1466250662452</v>
      </c>
      <c r="BR43" s="82">
        <v>88.12188132879983</v>
      </c>
      <c r="BS43" s="82">
        <v>5162.187311216267</v>
      </c>
      <c r="BT43" s="82">
        <v>173.6519426185173</v>
      </c>
      <c r="BU43" s="82">
        <v>44937.12099516685</v>
      </c>
      <c r="BV43" s="82">
        <v>305.83476461171705</v>
      </c>
      <c r="BW43" s="82">
        <v>2579.575090909695</v>
      </c>
      <c r="BX43" s="82">
        <v>1746.8867063415025</v>
      </c>
      <c r="BY43" s="82">
        <v>5644.301625900988</v>
      </c>
      <c r="BZ43" s="82">
        <v>0</v>
      </c>
      <c r="CA43" s="82">
        <v>315.5360200251495</v>
      </c>
      <c r="CB43" s="82">
        <v>7227.14096741384</v>
      </c>
      <c r="CC43" s="82">
        <v>569.9837478260245</v>
      </c>
      <c r="CD43" s="82">
        <v>265.31249920787144</v>
      </c>
      <c r="CE43" s="82">
        <v>405.61983611638743</v>
      </c>
      <c r="CF43" s="82">
        <v>0</v>
      </c>
      <c r="CG43" s="82">
        <v>0</v>
      </c>
      <c r="CH43" s="82">
        <v>0</v>
      </c>
      <c r="CI43" s="82">
        <v>2431.1271966592426</v>
      </c>
      <c r="CJ43" s="82">
        <v>1166.3190175870566</v>
      </c>
      <c r="CK43" s="144">
        <v>7822.112877950525</v>
      </c>
      <c r="CL43" s="136"/>
      <c r="CM43" s="136"/>
      <c r="CN43" s="136"/>
      <c r="CO43" s="136"/>
      <c r="CP43" s="136"/>
      <c r="CQ43" s="136"/>
      <c r="CR43" s="136"/>
      <c r="CS43" s="136"/>
      <c r="CT43" s="136"/>
      <c r="CU43" s="136"/>
      <c r="CV43" s="139"/>
      <c r="CW43" s="139"/>
      <c r="CX43" s="139"/>
    </row>
    <row r="44" spans="1:102" ht="12">
      <c r="A44" s="67" t="s">
        <v>47</v>
      </c>
      <c r="B44" s="22" t="s">
        <v>148</v>
      </c>
      <c r="C44" s="25" t="s">
        <v>90</v>
      </c>
      <c r="D44" s="39" t="s">
        <v>91</v>
      </c>
      <c r="E44" s="72">
        <v>59234</v>
      </c>
      <c r="F44" s="73">
        <v>121763.04979485674</v>
      </c>
      <c r="G44" s="122">
        <v>19944.601904886604</v>
      </c>
      <c r="H44" s="122">
        <v>5226.7902600392445</v>
      </c>
      <c r="I44" s="122">
        <v>3258.6501590733264</v>
      </c>
      <c r="J44" s="122">
        <v>21714.00142893891</v>
      </c>
      <c r="K44" s="122">
        <v>4923.609481992459</v>
      </c>
      <c r="L44" s="122">
        <v>1559.505139250686</v>
      </c>
      <c r="M44" s="122">
        <v>1534.5901398125366</v>
      </c>
      <c r="N44" s="122">
        <v>21149.213156791557</v>
      </c>
      <c r="O44" s="122">
        <v>1662.4967939048972</v>
      </c>
      <c r="P44" s="122">
        <v>4951.856138332221</v>
      </c>
      <c r="Q44" s="122">
        <v>25.784127325526853</v>
      </c>
      <c r="R44" s="122">
        <v>914.1776828730335</v>
      </c>
      <c r="S44" s="122">
        <v>911.860008506694</v>
      </c>
      <c r="T44" s="122">
        <v>535.2379239765265</v>
      </c>
      <c r="U44" s="122">
        <v>2728.6270024210635</v>
      </c>
      <c r="V44" s="122">
        <v>162.09235099586826</v>
      </c>
      <c r="W44" s="122">
        <v>851.3107656860748</v>
      </c>
      <c r="X44" s="122">
        <v>998.9466228219004</v>
      </c>
      <c r="Y44" s="122">
        <v>825.0920744168593</v>
      </c>
      <c r="Z44" s="122">
        <v>785.8364648369841</v>
      </c>
      <c r="AA44" s="122">
        <v>4393.731179988093</v>
      </c>
      <c r="AB44" s="122">
        <v>6466.021772791391</v>
      </c>
      <c r="AC44" s="161">
        <v>299.12484790569073</v>
      </c>
      <c r="AD44" s="144">
        <f t="shared" si="0"/>
        <v>105823.15742756818</v>
      </c>
      <c r="AE44" s="82">
        <v>343.740079457726</v>
      </c>
      <c r="AF44" s="140">
        <v>69.09566704649612</v>
      </c>
      <c r="AG44" s="82">
        <v>213.2260417032333</v>
      </c>
      <c r="AH44" s="82">
        <v>241.90726198668452</v>
      </c>
      <c r="AI44" s="82">
        <v>47.36746986206337</v>
      </c>
      <c r="AJ44" s="82">
        <v>179.33005409551822</v>
      </c>
      <c r="AK44" s="82">
        <v>542.1909470755451</v>
      </c>
      <c r="AL44" s="82">
        <v>31.86802253716802</v>
      </c>
      <c r="AM44" s="82">
        <v>77.93180056816543</v>
      </c>
      <c r="AN44" s="82">
        <v>580.7092464976283</v>
      </c>
      <c r="AO44" s="82">
        <v>227.4420768477682</v>
      </c>
      <c r="AP44" s="82">
        <v>361.83966771235845</v>
      </c>
      <c r="AQ44" s="82">
        <v>310.1338011458033</v>
      </c>
      <c r="AR44" s="82">
        <v>174.75264722199773</v>
      </c>
      <c r="AS44" s="82">
        <v>110.9586602885032</v>
      </c>
      <c r="AT44" s="82">
        <v>65.47430084909067</v>
      </c>
      <c r="AU44" s="82">
        <v>726.1563499037422</v>
      </c>
      <c r="AV44" s="82">
        <v>514.8134186231598</v>
      </c>
      <c r="AW44" s="82">
        <v>56.34845803162891</v>
      </c>
      <c r="AX44" s="82">
        <v>303.76019663836973</v>
      </c>
      <c r="AY44" s="82">
        <v>0</v>
      </c>
      <c r="AZ44" s="82">
        <v>0.4345639436886548</v>
      </c>
      <c r="BA44" s="82">
        <v>114.8697357817011</v>
      </c>
      <c r="BB44" s="82">
        <v>93.43124789306079</v>
      </c>
      <c r="BC44" s="82">
        <v>7.242732394810913</v>
      </c>
      <c r="BD44" s="82">
        <v>14.775174085414264</v>
      </c>
      <c r="BE44" s="82">
        <v>284.6393831160689</v>
      </c>
      <c r="BF44" s="82">
        <v>343.30551551403727</v>
      </c>
      <c r="BG44" s="82">
        <v>6.373604507433604</v>
      </c>
      <c r="BH44" s="82">
        <v>37.37249915722431</v>
      </c>
      <c r="BI44" s="82">
        <v>161.0783684605947</v>
      </c>
      <c r="BJ44" s="82">
        <v>0</v>
      </c>
      <c r="BK44" s="82">
        <v>90.96871887882507</v>
      </c>
      <c r="BL44" s="82">
        <v>0</v>
      </c>
      <c r="BM44" s="82">
        <v>314.7691498784823</v>
      </c>
      <c r="BN44" s="82">
        <v>699.0105888879909</v>
      </c>
      <c r="BO44" s="82">
        <v>340.8429864998016</v>
      </c>
      <c r="BP44" s="82">
        <v>8.980988169565533</v>
      </c>
      <c r="BQ44" s="82">
        <v>111.68293352798429</v>
      </c>
      <c r="BR44" s="82">
        <v>9.850116056942843</v>
      </c>
      <c r="BS44" s="82">
        <v>535.6724879202152</v>
      </c>
      <c r="BT44" s="82">
        <v>19.41052281809325</v>
      </c>
      <c r="BU44" s="82">
        <v>4939.166871176513</v>
      </c>
      <c r="BV44" s="82">
        <v>34.18569690350751</v>
      </c>
      <c r="BW44" s="82">
        <v>285.5085110034462</v>
      </c>
      <c r="BX44" s="82">
        <v>195.26406536410224</v>
      </c>
      <c r="BY44" s="82">
        <v>255.37874424103282</v>
      </c>
      <c r="BZ44" s="82">
        <v>0</v>
      </c>
      <c r="CA44" s="82">
        <v>19.41052281809325</v>
      </c>
      <c r="CB44" s="82">
        <v>431.1164030687249</v>
      </c>
      <c r="CC44" s="82">
        <v>56.34845803162891</v>
      </c>
      <c r="CD44" s="82">
        <v>27.95694704397013</v>
      </c>
      <c r="CE44" s="82">
        <v>45.33950479151632</v>
      </c>
      <c r="CF44" s="82">
        <v>0</v>
      </c>
      <c r="CG44" s="82">
        <v>0</v>
      </c>
      <c r="CH44" s="82">
        <v>0</v>
      </c>
      <c r="CI44" s="82">
        <v>271.7473194533055</v>
      </c>
      <c r="CJ44" s="82">
        <v>130.36918310659647</v>
      </c>
      <c r="CK44" s="144">
        <v>874.3426547015735</v>
      </c>
      <c r="CL44" s="136"/>
      <c r="CM44" s="136"/>
      <c r="CN44" s="136"/>
      <c r="CO44" s="136"/>
      <c r="CP44" s="136"/>
      <c r="CQ44" s="136"/>
      <c r="CR44" s="136"/>
      <c r="CS44" s="136"/>
      <c r="CT44" s="136"/>
      <c r="CU44" s="136"/>
      <c r="CV44" s="139"/>
      <c r="CW44" s="139"/>
      <c r="CX44" s="139"/>
    </row>
    <row r="45" spans="1:102" ht="12">
      <c r="A45" s="67" t="s">
        <v>48</v>
      </c>
      <c r="B45" s="22" t="s">
        <v>149</v>
      </c>
      <c r="C45" s="25" t="s">
        <v>90</v>
      </c>
      <c r="D45" s="39" t="s">
        <v>91</v>
      </c>
      <c r="E45" s="72">
        <v>689605</v>
      </c>
      <c r="F45" s="73">
        <v>1593260.7067513617</v>
      </c>
      <c r="G45" s="122">
        <v>260973.67452926957</v>
      </c>
      <c r="H45" s="122">
        <v>68392.17281253594</v>
      </c>
      <c r="I45" s="122">
        <v>42639.20182886146</v>
      </c>
      <c r="J45" s="122">
        <v>284126.13942700886</v>
      </c>
      <c r="K45" s="122">
        <v>64425.07424266542</v>
      </c>
      <c r="L45" s="122">
        <v>20406.012041675076</v>
      </c>
      <c r="M45" s="122">
        <v>20080.00107463364</v>
      </c>
      <c r="N45" s="122">
        <v>276735.9257032033</v>
      </c>
      <c r="O45" s="122">
        <v>21753.650399619622</v>
      </c>
      <c r="P45" s="122">
        <v>64794.67969948565</v>
      </c>
      <c r="Q45" s="122">
        <v>337.383442635906</v>
      </c>
      <c r="R45" s="122">
        <v>11961.948912782036</v>
      </c>
      <c r="S45" s="122">
        <v>11931.622311196787</v>
      </c>
      <c r="T45" s="122">
        <v>7003.549553593666</v>
      </c>
      <c r="U45" s="122">
        <v>35703.88712883461</v>
      </c>
      <c r="V45" s="122">
        <v>2120.96669836842</v>
      </c>
      <c r="W45" s="122">
        <v>11139.339844782131</v>
      </c>
      <c r="X45" s="122">
        <v>13071.144365762555</v>
      </c>
      <c r="Y45" s="122">
        <v>10796.270164348993</v>
      </c>
      <c r="Z45" s="122">
        <v>10282.61334999882</v>
      </c>
      <c r="AA45" s="122">
        <v>57491.65495523764</v>
      </c>
      <c r="AB45" s="122">
        <v>84607.42759764928</v>
      </c>
      <c r="AC45" s="161">
        <v>3914.027017096325</v>
      </c>
      <c r="AD45" s="144">
        <f t="shared" si="0"/>
        <v>1384688.3671012458</v>
      </c>
      <c r="AE45" s="82">
        <v>4497.814097612387</v>
      </c>
      <c r="AF45" s="140">
        <v>904.1118097602648</v>
      </c>
      <c r="AG45" s="82">
        <v>2790.047345842998</v>
      </c>
      <c r="AH45" s="82">
        <v>3165.339040460466</v>
      </c>
      <c r="AI45" s="82">
        <v>619.7999198985464</v>
      </c>
      <c r="AJ45" s="82">
        <v>2346.5207976587167</v>
      </c>
      <c r="AK45" s="82">
        <v>7094.529358349417</v>
      </c>
      <c r="AL45" s="82">
        <v>416.9907717971872</v>
      </c>
      <c r="AM45" s="82">
        <v>1019.7319783040303</v>
      </c>
      <c r="AN45" s="82">
        <v>7598.538522570279</v>
      </c>
      <c r="AO45" s="82">
        <v>2976.063138316525</v>
      </c>
      <c r="AP45" s="82">
        <v>4734.6459018671985</v>
      </c>
      <c r="AQ45" s="82">
        <v>4058.0783746262623</v>
      </c>
      <c r="AR45" s="82">
        <v>2286.6257595278485</v>
      </c>
      <c r="AS45" s="82">
        <v>1451.8860508938426</v>
      </c>
      <c r="AT45" s="82">
        <v>856.7264947833119</v>
      </c>
      <c r="AU45" s="82">
        <v>9501.703359178633</v>
      </c>
      <c r="AV45" s="82">
        <v>6736.296377123651</v>
      </c>
      <c r="AW45" s="82">
        <v>737.31550104139</v>
      </c>
      <c r="AX45" s="82">
        <v>3974.680220266825</v>
      </c>
      <c r="AY45" s="82">
        <v>0</v>
      </c>
      <c r="AZ45" s="82">
        <v>5.68623779723437</v>
      </c>
      <c r="BA45" s="82">
        <v>1503.062191068952</v>
      </c>
      <c r="BB45" s="82">
        <v>1222.5411264053896</v>
      </c>
      <c r="BC45" s="82">
        <v>94.77062995390617</v>
      </c>
      <c r="BD45" s="82">
        <v>193.3320851059686</v>
      </c>
      <c r="BE45" s="82">
        <v>3724.485757188513</v>
      </c>
      <c r="BF45" s="82">
        <v>4492.127859815152</v>
      </c>
      <c r="BG45" s="82">
        <v>83.39815435943744</v>
      </c>
      <c r="BH45" s="82">
        <v>489.01645056215585</v>
      </c>
      <c r="BI45" s="82">
        <v>2107.6988101748734</v>
      </c>
      <c r="BJ45" s="82">
        <v>0</v>
      </c>
      <c r="BK45" s="82">
        <v>1190.3191122210615</v>
      </c>
      <c r="BL45" s="82">
        <v>0</v>
      </c>
      <c r="BM45" s="82">
        <v>4118.731577796762</v>
      </c>
      <c r="BN45" s="82">
        <v>9146.503038111394</v>
      </c>
      <c r="BO45" s="82">
        <v>4459.905845630825</v>
      </c>
      <c r="BP45" s="82">
        <v>117.51558114284366</v>
      </c>
      <c r="BQ45" s="82">
        <v>1461.3631138892333</v>
      </c>
      <c r="BR45" s="82">
        <v>128.8880567373124</v>
      </c>
      <c r="BS45" s="82">
        <v>7009.235791390901</v>
      </c>
      <c r="BT45" s="82">
        <v>253.98528827646854</v>
      </c>
      <c r="BU45" s="82">
        <v>64628.64155580641</v>
      </c>
      <c r="BV45" s="82">
        <v>447.31737338243715</v>
      </c>
      <c r="BW45" s="82">
        <v>3735.8582327829813</v>
      </c>
      <c r="BX45" s="82">
        <v>2555.0161835573103</v>
      </c>
      <c r="BY45" s="82">
        <v>3341.6124121747316</v>
      </c>
      <c r="BZ45" s="82">
        <v>0</v>
      </c>
      <c r="CA45" s="82">
        <v>253.98528827646854</v>
      </c>
      <c r="CB45" s="82">
        <v>5641.126977376312</v>
      </c>
      <c r="CC45" s="82">
        <v>737.31550104139</v>
      </c>
      <c r="CD45" s="82">
        <v>365.81463162207785</v>
      </c>
      <c r="CE45" s="82">
        <v>593.2641435114526</v>
      </c>
      <c r="CF45" s="82">
        <v>0</v>
      </c>
      <c r="CG45" s="82">
        <v>0</v>
      </c>
      <c r="CH45" s="82">
        <v>0</v>
      </c>
      <c r="CI45" s="82">
        <v>3555.79403587056</v>
      </c>
      <c r="CJ45" s="82">
        <v>1705.8713391703113</v>
      </c>
      <c r="CK45" s="144">
        <v>11440.710448035552</v>
      </c>
      <c r="CL45" s="136"/>
      <c r="CM45" s="136"/>
      <c r="CN45" s="136"/>
      <c r="CO45" s="136"/>
      <c r="CP45" s="136"/>
      <c r="CQ45" s="136"/>
      <c r="CR45" s="136"/>
      <c r="CS45" s="136"/>
      <c r="CT45" s="136"/>
      <c r="CU45" s="136"/>
      <c r="CV45" s="139"/>
      <c r="CW45" s="139"/>
      <c r="CX45" s="139"/>
    </row>
    <row r="46" spans="1:102" ht="12">
      <c r="A46" s="67" t="s">
        <v>49</v>
      </c>
      <c r="B46" s="22" t="s">
        <v>150</v>
      </c>
      <c r="C46" s="25" t="s">
        <v>90</v>
      </c>
      <c r="D46" s="39" t="s">
        <v>91</v>
      </c>
      <c r="E46" s="72">
        <v>44565</v>
      </c>
      <c r="F46" s="73">
        <v>247437.7142917324</v>
      </c>
      <c r="G46" s="122">
        <v>40529.9203339446</v>
      </c>
      <c r="H46" s="122">
        <v>10621.49015818286</v>
      </c>
      <c r="I46" s="122">
        <v>6621.983831679228</v>
      </c>
      <c r="J46" s="122">
        <v>44125.561003573064</v>
      </c>
      <c r="K46" s="122">
        <v>10005.38897754165</v>
      </c>
      <c r="L46" s="122">
        <v>3169.1090830306975</v>
      </c>
      <c r="M46" s="122">
        <v>3118.478694559466</v>
      </c>
      <c r="N46" s="122">
        <v>42977.84074398393</v>
      </c>
      <c r="O46" s="122">
        <v>3378.400979560033</v>
      </c>
      <c r="P46" s="122">
        <v>10062.78970865729</v>
      </c>
      <c r="Q46" s="122">
        <v>52.396564813251366</v>
      </c>
      <c r="R46" s="122">
        <v>1857.7231490810636</v>
      </c>
      <c r="S46" s="122">
        <v>1853.0133455023445</v>
      </c>
      <c r="T46" s="122">
        <v>1087.6702639604707</v>
      </c>
      <c r="U46" s="122">
        <v>5544.910625770876</v>
      </c>
      <c r="V46" s="122">
        <v>329.3918877866757</v>
      </c>
      <c r="W46" s="122">
        <v>1729.9697270083047</v>
      </c>
      <c r="X46" s="122">
        <v>2029.9842149727192</v>
      </c>
      <c r="Y46" s="122">
        <v>1676.6900740240437</v>
      </c>
      <c r="Z46" s="122">
        <v>1596.9177759094866</v>
      </c>
      <c r="AA46" s="122">
        <v>8928.610134356968</v>
      </c>
      <c r="AB46" s="122">
        <v>13139.763259179294</v>
      </c>
      <c r="AC46" s="161">
        <v>607.8590243784498</v>
      </c>
      <c r="AD46" s="144">
        <f t="shared" si="0"/>
        <v>215045.86356145676</v>
      </c>
      <c r="AE46" s="82">
        <v>698.5227432687949</v>
      </c>
      <c r="AF46" s="140">
        <v>140.41101919056683</v>
      </c>
      <c r="AG46" s="82">
        <v>433.30192924216857</v>
      </c>
      <c r="AH46" s="82">
        <v>491.58574852881895</v>
      </c>
      <c r="AI46" s="82">
        <v>96.25661064007413</v>
      </c>
      <c r="AJ46" s="82">
        <v>364.42105190339987</v>
      </c>
      <c r="AK46" s="82">
        <v>1101.7996746966285</v>
      </c>
      <c r="AL46" s="82">
        <v>64.75979920738932</v>
      </c>
      <c r="AM46" s="82">
        <v>158.36714533443387</v>
      </c>
      <c r="AN46" s="82">
        <v>1180.073666547705</v>
      </c>
      <c r="AO46" s="82">
        <v>462.1906869431376</v>
      </c>
      <c r="AP46" s="82">
        <v>735.3033655913553</v>
      </c>
      <c r="AQ46" s="82">
        <v>630.2305913773661</v>
      </c>
      <c r="AR46" s="82">
        <v>355.1191898354295</v>
      </c>
      <c r="AS46" s="82">
        <v>225.48184633118282</v>
      </c>
      <c r="AT46" s="82">
        <v>133.05195109881808</v>
      </c>
      <c r="AU46" s="82">
        <v>1475.6403337574668</v>
      </c>
      <c r="AV46" s="82">
        <v>1046.1651199230075</v>
      </c>
      <c r="AW46" s="82">
        <v>114.50709950761112</v>
      </c>
      <c r="AX46" s="82">
        <v>617.2786315358883</v>
      </c>
      <c r="AY46" s="82">
        <v>0</v>
      </c>
      <c r="AZ46" s="82">
        <v>0.8830881710098544</v>
      </c>
      <c r="BA46" s="82">
        <v>233.42963987027153</v>
      </c>
      <c r="BB46" s="82">
        <v>189.8639567671187</v>
      </c>
      <c r="BC46" s="82">
        <v>14.718136183497572</v>
      </c>
      <c r="BD46" s="82">
        <v>30.024997814335048</v>
      </c>
      <c r="BE46" s="82">
        <v>578.4227520114547</v>
      </c>
      <c r="BF46" s="82">
        <v>697.639655097785</v>
      </c>
      <c r="BG46" s="82">
        <v>12.951959841477864</v>
      </c>
      <c r="BH46" s="82">
        <v>75.94558270684747</v>
      </c>
      <c r="BI46" s="82">
        <v>327.331348720986</v>
      </c>
      <c r="BJ46" s="82">
        <v>0</v>
      </c>
      <c r="BK46" s="82">
        <v>184.8597904647295</v>
      </c>
      <c r="BL46" s="82">
        <v>0</v>
      </c>
      <c r="BM46" s="82">
        <v>639.6501985348045</v>
      </c>
      <c r="BN46" s="82">
        <v>1420.476759341718</v>
      </c>
      <c r="BO46" s="82">
        <v>692.6354887953958</v>
      </c>
      <c r="BP46" s="82">
        <v>18.25048886753699</v>
      </c>
      <c r="BQ46" s="82">
        <v>226.95365994953258</v>
      </c>
      <c r="BR46" s="82">
        <v>20.0166652095567</v>
      </c>
      <c r="BS46" s="82">
        <v>1088.5533521314806</v>
      </c>
      <c r="BT46" s="82">
        <v>39.444604971773494</v>
      </c>
      <c r="BU46" s="82">
        <v>10037.003534063804</v>
      </c>
      <c r="BV46" s="82">
        <v>69.46960278610855</v>
      </c>
      <c r="BW46" s="82">
        <v>580.1889283534744</v>
      </c>
      <c r="BX46" s="82">
        <v>396.80095150709457</v>
      </c>
      <c r="BY46" s="82">
        <v>518.9614818301244</v>
      </c>
      <c r="BZ46" s="82">
        <v>0</v>
      </c>
      <c r="CA46" s="82">
        <v>39.444604971773494</v>
      </c>
      <c r="CB46" s="82">
        <v>876.0823381865097</v>
      </c>
      <c r="CC46" s="82">
        <v>114.50709950761112</v>
      </c>
      <c r="CD46" s="82">
        <v>56.812005668300635</v>
      </c>
      <c r="CE46" s="82">
        <v>92.13553250869481</v>
      </c>
      <c r="CF46" s="82">
        <v>0</v>
      </c>
      <c r="CG46" s="82">
        <v>0</v>
      </c>
      <c r="CH46" s="82">
        <v>0</v>
      </c>
      <c r="CI46" s="82">
        <v>552.224469604829</v>
      </c>
      <c r="CJ46" s="82">
        <v>264.9264513029563</v>
      </c>
      <c r="CK46" s="144">
        <v>1776.773400071827</v>
      </c>
      <c r="CL46" s="136"/>
      <c r="CM46" s="136"/>
      <c r="CN46" s="136"/>
      <c r="CO46" s="136"/>
      <c r="CP46" s="136"/>
      <c r="CQ46" s="136"/>
      <c r="CR46" s="136"/>
      <c r="CS46" s="136"/>
      <c r="CT46" s="136"/>
      <c r="CU46" s="136"/>
      <c r="CV46" s="139"/>
      <c r="CW46" s="139"/>
      <c r="CX46" s="139"/>
    </row>
    <row r="47" spans="1:102" ht="12">
      <c r="A47" s="67" t="s">
        <v>50</v>
      </c>
      <c r="B47" s="22" t="s">
        <v>151</v>
      </c>
      <c r="C47" s="25" t="s">
        <v>90</v>
      </c>
      <c r="D47" s="39" t="s">
        <v>91</v>
      </c>
      <c r="E47" s="72">
        <v>3630063</v>
      </c>
      <c r="F47" s="73">
        <v>3898462.9114196077</v>
      </c>
      <c r="G47" s="122">
        <v>638562.2809236959</v>
      </c>
      <c r="H47" s="122">
        <v>167345.08546609138</v>
      </c>
      <c r="I47" s="122">
        <v>104331.54235083534</v>
      </c>
      <c r="J47" s="122">
        <v>695212.7872277257</v>
      </c>
      <c r="K47" s="122">
        <v>157638.20788161864</v>
      </c>
      <c r="L47" s="122">
        <v>49930.36028401019</v>
      </c>
      <c r="M47" s="122">
        <v>49132.66179164072</v>
      </c>
      <c r="N47" s="122">
        <v>677130.0754733736</v>
      </c>
      <c r="O47" s="122">
        <v>53227.82323793284</v>
      </c>
      <c r="P47" s="122">
        <v>158542.57535843286</v>
      </c>
      <c r="Q47" s="122">
        <v>825.5251839637575</v>
      </c>
      <c r="R47" s="122">
        <v>29269.041775254347</v>
      </c>
      <c r="S47" s="122">
        <v>29194.837264336256</v>
      </c>
      <c r="T47" s="122">
        <v>17136.60424014654</v>
      </c>
      <c r="U47" s="122">
        <v>87361.8982602545</v>
      </c>
      <c r="V47" s="122">
        <v>5189.677982333958</v>
      </c>
      <c r="W47" s="122">
        <v>27256.24441660114</v>
      </c>
      <c r="X47" s="122">
        <v>31983.07176208351</v>
      </c>
      <c r="Y47" s="122">
        <v>26416.80588684024</v>
      </c>
      <c r="Z47" s="122">
        <v>25159.966983165083</v>
      </c>
      <c r="AA47" s="122">
        <v>140673.2015729702</v>
      </c>
      <c r="AB47" s="122">
        <v>207021.30989760792</v>
      </c>
      <c r="AC47" s="161">
        <v>9577.019690366064</v>
      </c>
      <c r="AD47" s="144">
        <f t="shared" si="0"/>
        <v>3388118.604911281</v>
      </c>
      <c r="AE47" s="82">
        <v>11005.456525539308</v>
      </c>
      <c r="AF47" s="140">
        <v>2212.221981745575</v>
      </c>
      <c r="AG47" s="82">
        <v>6826.815004464332</v>
      </c>
      <c r="AH47" s="82">
        <v>7745.095827075703</v>
      </c>
      <c r="AI47" s="82">
        <v>1516.5546918884759</v>
      </c>
      <c r="AJ47" s="82">
        <v>5741.574032287257</v>
      </c>
      <c r="AK47" s="82">
        <v>17359.217772900814</v>
      </c>
      <c r="AL47" s="82">
        <v>1020.3120251237453</v>
      </c>
      <c r="AM47" s="82">
        <v>2495.126679620795</v>
      </c>
      <c r="AN47" s="82">
        <v>18592.450366540153</v>
      </c>
      <c r="AO47" s="82">
        <v>7281.96692330817</v>
      </c>
      <c r="AP47" s="82">
        <v>11584.947377990271</v>
      </c>
      <c r="AQ47" s="82">
        <v>9929.491117226993</v>
      </c>
      <c r="AR47" s="82">
        <v>5595.02012322403</v>
      </c>
      <c r="AS47" s="82">
        <v>3552.5409602035857</v>
      </c>
      <c r="AT47" s="82">
        <v>2096.2774334360583</v>
      </c>
      <c r="AU47" s="82">
        <v>23249.20082702425</v>
      </c>
      <c r="AV47" s="82">
        <v>16482.67698768087</v>
      </c>
      <c r="AW47" s="82">
        <v>1804.0971716960769</v>
      </c>
      <c r="AX47" s="82">
        <v>9725.428712202245</v>
      </c>
      <c r="AY47" s="82">
        <v>0</v>
      </c>
      <c r="AZ47" s="82">
        <v>13.91334579714198</v>
      </c>
      <c r="BA47" s="82">
        <v>3677.761072377864</v>
      </c>
      <c r="BB47" s="82">
        <v>2991.3693463855257</v>
      </c>
      <c r="BC47" s="82">
        <v>231.889096619033</v>
      </c>
      <c r="BD47" s="82">
        <v>473.0537571028274</v>
      </c>
      <c r="BE47" s="82">
        <v>9113.241497127998</v>
      </c>
      <c r="BF47" s="82">
        <v>10991.543179742164</v>
      </c>
      <c r="BG47" s="82">
        <v>204.06240502474907</v>
      </c>
      <c r="BH47" s="82">
        <v>1196.5477385542104</v>
      </c>
      <c r="BI47" s="82">
        <v>5157.213508807294</v>
      </c>
      <c r="BJ47" s="82">
        <v>0</v>
      </c>
      <c r="BK47" s="82">
        <v>2912.5270535350546</v>
      </c>
      <c r="BL47" s="82">
        <v>0</v>
      </c>
      <c r="BM47" s="82">
        <v>10077.900139063175</v>
      </c>
      <c r="BN47" s="82">
        <v>22380.08049289612</v>
      </c>
      <c r="BO47" s="82">
        <v>10912.700886891693</v>
      </c>
      <c r="BP47" s="82">
        <v>287.5424798076009</v>
      </c>
      <c r="BQ47" s="82">
        <v>3575.7298698654895</v>
      </c>
      <c r="BR47" s="82">
        <v>315.3691714018849</v>
      </c>
      <c r="BS47" s="82">
        <v>17150.517585943682</v>
      </c>
      <c r="BT47" s="82">
        <v>621.4627789390084</v>
      </c>
      <c r="BU47" s="82">
        <v>158136.30566115634</v>
      </c>
      <c r="BV47" s="82">
        <v>1094.516536041836</v>
      </c>
      <c r="BW47" s="82">
        <v>9141.068188722282</v>
      </c>
      <c r="BX47" s="82">
        <v>6251.7300448491305</v>
      </c>
      <c r="BY47" s="82">
        <v>8176.409546787104</v>
      </c>
      <c r="BZ47" s="82">
        <v>0</v>
      </c>
      <c r="CA47" s="82">
        <v>621.4627789390084</v>
      </c>
      <c r="CB47" s="82">
        <v>13802.966587151324</v>
      </c>
      <c r="CC47" s="82">
        <v>1804.0971716960769</v>
      </c>
      <c r="CD47" s="82">
        <v>895.0919129494674</v>
      </c>
      <c r="CE47" s="82">
        <v>1451.6257448351466</v>
      </c>
      <c r="CF47" s="82">
        <v>0</v>
      </c>
      <c r="CG47" s="82">
        <v>0</v>
      </c>
      <c r="CH47" s="82">
        <v>0</v>
      </c>
      <c r="CI47" s="82">
        <v>8700.47890514612</v>
      </c>
      <c r="CJ47" s="82">
        <v>4174.003739142595</v>
      </c>
      <c r="CK47" s="144">
        <v>27993.651743849663</v>
      </c>
      <c r="CL47" s="136"/>
      <c r="CM47" s="136"/>
      <c r="CN47" s="136"/>
      <c r="CO47" s="136"/>
      <c r="CP47" s="136"/>
      <c r="CQ47" s="136"/>
      <c r="CR47" s="136"/>
      <c r="CS47" s="136"/>
      <c r="CT47" s="136"/>
      <c r="CU47" s="136"/>
      <c r="CV47" s="139"/>
      <c r="CW47" s="139"/>
      <c r="CX47" s="139"/>
    </row>
    <row r="48" spans="1:102" ht="12">
      <c r="A48" s="67" t="s">
        <v>51</v>
      </c>
      <c r="B48" s="22" t="s">
        <v>152</v>
      </c>
      <c r="C48" s="25" t="s">
        <v>92</v>
      </c>
      <c r="D48" s="39" t="s">
        <v>93</v>
      </c>
      <c r="E48" s="72">
        <v>167228</v>
      </c>
      <c r="F48" s="73">
        <v>178293.81871312667</v>
      </c>
      <c r="G48" s="122">
        <v>31138.466148595</v>
      </c>
      <c r="H48" s="122">
        <v>5685.102231449323</v>
      </c>
      <c r="I48" s="122">
        <v>4587.246076490793</v>
      </c>
      <c r="J48" s="122">
        <v>19008.763693940502</v>
      </c>
      <c r="K48" s="122">
        <v>8272.838060037657</v>
      </c>
      <c r="L48" s="122">
        <v>2623.893337591995</v>
      </c>
      <c r="M48" s="122">
        <v>1890.8474182125083</v>
      </c>
      <c r="N48" s="122">
        <v>29521.464285415477</v>
      </c>
      <c r="O48" s="122">
        <v>2511.043848964779</v>
      </c>
      <c r="P48" s="122">
        <v>7594.979917558496</v>
      </c>
      <c r="Q48" s="122">
        <v>104.66647343165052</v>
      </c>
      <c r="R48" s="122">
        <v>1164.0814872389203</v>
      </c>
      <c r="S48" s="122">
        <v>723.1501800732217</v>
      </c>
      <c r="T48" s="122">
        <v>663.204836198731</v>
      </c>
      <c r="U48" s="122">
        <v>2459.4718229648206</v>
      </c>
      <c r="V48" s="122">
        <v>196.0117593356364</v>
      </c>
      <c r="W48" s="122">
        <v>1271.0315928181708</v>
      </c>
      <c r="X48" s="122">
        <v>1350.3878099472581</v>
      </c>
      <c r="Y48" s="122">
        <v>1136.8682041466911</v>
      </c>
      <c r="Z48" s="122">
        <v>584.2292244275766</v>
      </c>
      <c r="AA48" s="122">
        <v>6606.547803005781</v>
      </c>
      <c r="AB48" s="122">
        <v>4285.616330328672</v>
      </c>
      <c r="AC48" s="161">
        <v>774.5319033942139</v>
      </c>
      <c r="AD48" s="144">
        <f t="shared" si="0"/>
        <v>134154.44444556785</v>
      </c>
      <c r="AE48" s="82">
        <v>394.8780588557724</v>
      </c>
      <c r="AF48" s="140">
        <v>152.24214317330984</v>
      </c>
      <c r="AG48" s="82">
        <v>391.45261063437295</v>
      </c>
      <c r="AH48" s="82">
        <v>669.2945219256634</v>
      </c>
      <c r="AI48" s="82">
        <v>71.36350461248898</v>
      </c>
      <c r="AJ48" s="82">
        <v>0</v>
      </c>
      <c r="AK48" s="82">
        <v>340.2611899923475</v>
      </c>
      <c r="AL48" s="82">
        <v>85.63620553498679</v>
      </c>
      <c r="AM48" s="82">
        <v>110.56585647961626</v>
      </c>
      <c r="AN48" s="82">
        <v>2047.7595891276594</v>
      </c>
      <c r="AO48" s="82">
        <v>962.0104906049862</v>
      </c>
      <c r="AP48" s="82">
        <v>1530.4712350533873</v>
      </c>
      <c r="AQ48" s="82">
        <v>231.5983603023976</v>
      </c>
      <c r="AR48" s="82">
        <v>190.49298164560395</v>
      </c>
      <c r="AS48" s="82">
        <v>114.18160737998238</v>
      </c>
      <c r="AT48" s="82">
        <v>104.66647343165052</v>
      </c>
      <c r="AU48" s="82">
        <v>2172.305080404165</v>
      </c>
      <c r="AV48" s="82">
        <v>925.4419278147573</v>
      </c>
      <c r="AW48" s="82">
        <v>135.49550742424577</v>
      </c>
      <c r="AX48" s="82">
        <v>342.54482213994714</v>
      </c>
      <c r="AY48" s="82">
        <v>0</v>
      </c>
      <c r="AZ48" s="82">
        <v>0</v>
      </c>
      <c r="BA48" s="82">
        <v>107.90161897408333</v>
      </c>
      <c r="BB48" s="82">
        <v>270.22980413262496</v>
      </c>
      <c r="BC48" s="82">
        <v>19.03026789666373</v>
      </c>
      <c r="BD48" s="82">
        <v>80.87863856082085</v>
      </c>
      <c r="BE48" s="82">
        <v>675.764813010529</v>
      </c>
      <c r="BF48" s="82">
        <v>253.10256302562763</v>
      </c>
      <c r="BG48" s="82">
        <v>11.418160737998239</v>
      </c>
      <c r="BH48" s="82">
        <v>57.09080368999119</v>
      </c>
      <c r="BI48" s="82">
        <v>327.3206078226161</v>
      </c>
      <c r="BJ48" s="82">
        <v>0</v>
      </c>
      <c r="BK48" s="82">
        <v>0</v>
      </c>
      <c r="BL48" s="82">
        <v>0</v>
      </c>
      <c r="BM48" s="82">
        <v>147.29427352017728</v>
      </c>
      <c r="BN48" s="82">
        <v>438.647675018099</v>
      </c>
      <c r="BO48" s="82">
        <v>532.8475011065844</v>
      </c>
      <c r="BP48" s="82">
        <v>0</v>
      </c>
      <c r="BQ48" s="82">
        <v>1988.66299520136</v>
      </c>
      <c r="BR48" s="82">
        <v>19.03026789666373</v>
      </c>
      <c r="BS48" s="82">
        <v>1271.9831062130038</v>
      </c>
      <c r="BT48" s="82">
        <v>57.09080368999119</v>
      </c>
      <c r="BU48" s="82">
        <v>20928.34681667697</v>
      </c>
      <c r="BV48" s="82">
        <v>0</v>
      </c>
      <c r="BW48" s="82">
        <v>404.3931928041043</v>
      </c>
      <c r="BX48" s="82">
        <v>451.7785598667969</v>
      </c>
      <c r="BY48" s="82">
        <v>399.6356258299383</v>
      </c>
      <c r="BZ48" s="82">
        <v>0</v>
      </c>
      <c r="CA48" s="82">
        <v>52.713842073758535</v>
      </c>
      <c r="CB48" s="82">
        <v>669.8654299625633</v>
      </c>
      <c r="CC48" s="82">
        <v>171.27241106997357</v>
      </c>
      <c r="CD48" s="82">
        <v>3089.5639930233565</v>
      </c>
      <c r="CE48" s="82">
        <v>740.848329217119</v>
      </c>
      <c r="CF48" s="82">
        <v>0</v>
      </c>
      <c r="CG48" s="82">
        <v>0</v>
      </c>
      <c r="CH48" s="82">
        <v>0</v>
      </c>
      <c r="CI48" s="82">
        <v>0</v>
      </c>
      <c r="CJ48" s="82">
        <v>0</v>
      </c>
      <c r="CK48" s="144">
        <v>0</v>
      </c>
      <c r="CL48" s="136"/>
      <c r="CM48" s="136"/>
      <c r="CN48" s="136"/>
      <c r="CO48" s="136"/>
      <c r="CP48" s="136"/>
      <c r="CQ48" s="136"/>
      <c r="CR48" s="136"/>
      <c r="CS48" s="136"/>
      <c r="CT48" s="136"/>
      <c r="CU48" s="136"/>
      <c r="CV48" s="139"/>
      <c r="CW48" s="139"/>
      <c r="CX48" s="139"/>
    </row>
    <row r="49" spans="1:102" ht="12">
      <c r="A49" s="67" t="s">
        <v>52</v>
      </c>
      <c r="B49" s="22" t="s">
        <v>153</v>
      </c>
      <c r="C49" s="25" t="s">
        <v>100</v>
      </c>
      <c r="D49" s="39" t="s">
        <v>101</v>
      </c>
      <c r="E49" s="72">
        <v>54165680</v>
      </c>
      <c r="F49" s="73">
        <v>58338532.98741797</v>
      </c>
      <c r="G49" s="122">
        <v>7664726.998378888</v>
      </c>
      <c r="H49" s="122">
        <v>729565.9047128478</v>
      </c>
      <c r="I49" s="122">
        <v>872953.9258420775</v>
      </c>
      <c r="J49" s="122">
        <v>10774061.70744724</v>
      </c>
      <c r="K49" s="122">
        <v>5430399.028576244</v>
      </c>
      <c r="L49" s="122">
        <v>528440.0147655795</v>
      </c>
      <c r="M49" s="122">
        <v>509356.82201678</v>
      </c>
      <c r="N49" s="122">
        <v>11369796.135075817</v>
      </c>
      <c r="O49" s="122">
        <v>1308977.47608945</v>
      </c>
      <c r="P49" s="122">
        <v>1649465.4812283425</v>
      </c>
      <c r="Q49" s="122">
        <v>188480.16065315527</v>
      </c>
      <c r="R49" s="122">
        <v>787.2439828486446</v>
      </c>
      <c r="S49" s="122">
        <v>345490.4922197786</v>
      </c>
      <c r="T49" s="122">
        <v>98216.16069564862</v>
      </c>
      <c r="U49" s="122">
        <v>1653013.0617080147</v>
      </c>
      <c r="V49" s="122">
        <v>177259.44261913534</v>
      </c>
      <c r="W49" s="122">
        <v>176073.5940880089</v>
      </c>
      <c r="X49" s="122">
        <v>19800.680935699453</v>
      </c>
      <c r="Y49" s="122">
        <v>107314.30951008928</v>
      </c>
      <c r="Z49" s="122">
        <v>90114.52325190246</v>
      </c>
      <c r="AA49" s="122">
        <v>7416655.457758202</v>
      </c>
      <c r="AB49" s="122">
        <v>885260.8412701543</v>
      </c>
      <c r="AC49" s="161">
        <v>395704.7001890738</v>
      </c>
      <c r="AD49" s="144">
        <f t="shared" si="0"/>
        <v>52391914.163014986</v>
      </c>
      <c r="AE49" s="82">
        <v>66158.38990040698</v>
      </c>
      <c r="AF49" s="140">
        <v>16372.68182051042</v>
      </c>
      <c r="AG49" s="82">
        <v>18106.611605518825</v>
      </c>
      <c r="AH49" s="82">
        <v>66616.78513092645</v>
      </c>
      <c r="AI49" s="82">
        <v>0</v>
      </c>
      <c r="AJ49" s="82">
        <v>0</v>
      </c>
      <c r="AK49" s="82">
        <v>34190.30512852784</v>
      </c>
      <c r="AL49" s="82">
        <v>6955.649367447518</v>
      </c>
      <c r="AM49" s="82">
        <v>0</v>
      </c>
      <c r="AN49" s="82">
        <v>140156.83300975282</v>
      </c>
      <c r="AO49" s="82">
        <v>83956.68088783292</v>
      </c>
      <c r="AP49" s="82">
        <v>132129.33601198634</v>
      </c>
      <c r="AQ49" s="82">
        <v>0</v>
      </c>
      <c r="AR49" s="82">
        <v>27955.133482092442</v>
      </c>
      <c r="AS49" s="82">
        <v>0</v>
      </c>
      <c r="AT49" s="82">
        <v>0</v>
      </c>
      <c r="AU49" s="82">
        <v>210154.28296576033</v>
      </c>
      <c r="AV49" s="82">
        <v>166088.55015365014</v>
      </c>
      <c r="AW49" s="82">
        <v>26028.877002539994</v>
      </c>
      <c r="AX49" s="82">
        <v>259571.28183849994</v>
      </c>
      <c r="AY49" s="82">
        <v>0</v>
      </c>
      <c r="AZ49" s="82">
        <v>0</v>
      </c>
      <c r="BA49" s="82">
        <v>48370.66193351039</v>
      </c>
      <c r="BB49" s="82">
        <v>26148.458367023333</v>
      </c>
      <c r="BC49" s="82">
        <v>0</v>
      </c>
      <c r="BD49" s="82">
        <v>100538.03218936677</v>
      </c>
      <c r="BE49" s="82">
        <v>79372.13067581588</v>
      </c>
      <c r="BF49" s="82">
        <v>0</v>
      </c>
      <c r="BG49" s="82">
        <v>0</v>
      </c>
      <c r="BH49" s="82">
        <v>0</v>
      </c>
      <c r="BI49" s="82">
        <v>34848.0026331862</v>
      </c>
      <c r="BJ49" s="82">
        <v>0</v>
      </c>
      <c r="BK49" s="82">
        <v>0</v>
      </c>
      <c r="BL49" s="82">
        <v>0</v>
      </c>
      <c r="BM49" s="82">
        <v>18824.099792418856</v>
      </c>
      <c r="BN49" s="82">
        <v>65228.64479154902</v>
      </c>
      <c r="BO49" s="82">
        <v>209626.13193929225</v>
      </c>
      <c r="BP49" s="82">
        <v>57186.79803004451</v>
      </c>
      <c r="BQ49" s="82">
        <v>809924.5816456511</v>
      </c>
      <c r="BR49" s="82">
        <v>190632.62521385532</v>
      </c>
      <c r="BS49" s="82">
        <v>98186.26535452779</v>
      </c>
      <c r="BT49" s="82">
        <v>4075.731506140451</v>
      </c>
      <c r="BU49" s="82">
        <v>2471985.966599572</v>
      </c>
      <c r="BV49" s="82">
        <v>0</v>
      </c>
      <c r="BW49" s="82">
        <v>69038.30776171405</v>
      </c>
      <c r="BX49" s="82">
        <v>156940.57577067474</v>
      </c>
      <c r="BY49" s="82">
        <v>137389.0226776489</v>
      </c>
      <c r="BZ49" s="82">
        <v>0</v>
      </c>
      <c r="CA49" s="82">
        <v>0</v>
      </c>
      <c r="CB49" s="82">
        <v>113861.38921555206</v>
      </c>
      <c r="CC49" s="82">
        <v>0</v>
      </c>
      <c r="CD49" s="82">
        <v>0</v>
      </c>
      <c r="CE49" s="82">
        <v>0</v>
      </c>
      <c r="CF49" s="82">
        <v>0</v>
      </c>
      <c r="CG49" s="82">
        <v>0</v>
      </c>
      <c r="CH49" s="82">
        <v>0</v>
      </c>
      <c r="CI49" s="82">
        <v>0</v>
      </c>
      <c r="CJ49" s="82">
        <v>0</v>
      </c>
      <c r="CK49" s="144">
        <v>0</v>
      </c>
      <c r="CL49" s="136"/>
      <c r="CM49" s="136"/>
      <c r="CN49" s="136"/>
      <c r="CO49" s="136"/>
      <c r="CP49" s="136"/>
      <c r="CQ49" s="136"/>
      <c r="CR49" s="136"/>
      <c r="CS49" s="136"/>
      <c r="CT49" s="136"/>
      <c r="CU49" s="136"/>
      <c r="CV49" s="139"/>
      <c r="CW49" s="139"/>
      <c r="CX49" s="139"/>
    </row>
    <row r="50" spans="1:102" ht="12">
      <c r="A50" s="131" t="s">
        <v>194</v>
      </c>
      <c r="B50" s="23" t="s">
        <v>154</v>
      </c>
      <c r="C50" s="24" t="s">
        <v>155</v>
      </c>
      <c r="D50" s="108" t="s">
        <v>156</v>
      </c>
      <c r="E50" s="74">
        <v>236006</v>
      </c>
      <c r="F50" s="121">
        <v>245182.87048016902</v>
      </c>
      <c r="G50" s="162">
        <v>0</v>
      </c>
      <c r="H50" s="162">
        <v>0</v>
      </c>
      <c r="I50" s="162">
        <v>0</v>
      </c>
      <c r="J50" s="162">
        <v>0</v>
      </c>
      <c r="K50" s="162">
        <v>0</v>
      </c>
      <c r="L50" s="162">
        <v>0</v>
      </c>
      <c r="M50" s="162">
        <v>0</v>
      </c>
      <c r="N50" s="162">
        <v>0</v>
      </c>
      <c r="O50" s="162">
        <v>0</v>
      </c>
      <c r="P50" s="162">
        <v>0</v>
      </c>
      <c r="Q50" s="162">
        <v>0</v>
      </c>
      <c r="R50" s="162">
        <v>0</v>
      </c>
      <c r="S50" s="162">
        <v>0</v>
      </c>
      <c r="T50" s="162">
        <v>0</v>
      </c>
      <c r="U50" s="162">
        <v>0</v>
      </c>
      <c r="V50" s="162">
        <v>0</v>
      </c>
      <c r="W50" s="162">
        <v>0</v>
      </c>
      <c r="X50" s="162">
        <v>0</v>
      </c>
      <c r="Y50" s="162">
        <v>0</v>
      </c>
      <c r="Z50" s="162">
        <v>0</v>
      </c>
      <c r="AA50" s="162">
        <v>0</v>
      </c>
      <c r="AB50" s="162">
        <v>0</v>
      </c>
      <c r="AC50" s="163">
        <v>0</v>
      </c>
      <c r="AD50" s="145">
        <f t="shared" si="0"/>
        <v>0</v>
      </c>
      <c r="AE50" s="141">
        <v>0</v>
      </c>
      <c r="AF50" s="142">
        <v>0</v>
      </c>
      <c r="AG50" s="141">
        <v>0</v>
      </c>
      <c r="AH50" s="141">
        <v>0</v>
      </c>
      <c r="AI50" s="141">
        <v>0</v>
      </c>
      <c r="AJ50" s="141">
        <v>0</v>
      </c>
      <c r="AK50" s="141">
        <v>0</v>
      </c>
      <c r="AL50" s="141">
        <v>0</v>
      </c>
      <c r="AM50" s="141">
        <v>0</v>
      </c>
      <c r="AN50" s="141">
        <v>0</v>
      </c>
      <c r="AO50" s="141">
        <v>0</v>
      </c>
      <c r="AP50" s="141">
        <v>0</v>
      </c>
      <c r="AQ50" s="141">
        <v>0</v>
      </c>
      <c r="AR50" s="141">
        <v>0</v>
      </c>
      <c r="AS50" s="141">
        <v>0</v>
      </c>
      <c r="AT50" s="141">
        <v>0</v>
      </c>
      <c r="AU50" s="141">
        <v>0</v>
      </c>
      <c r="AV50" s="141">
        <v>0</v>
      </c>
      <c r="AW50" s="141">
        <v>0</v>
      </c>
      <c r="AX50" s="141">
        <v>0</v>
      </c>
      <c r="AY50" s="141">
        <v>0</v>
      </c>
      <c r="AZ50" s="141">
        <v>0</v>
      </c>
      <c r="BA50" s="141">
        <v>0</v>
      </c>
      <c r="BB50" s="141">
        <v>0</v>
      </c>
      <c r="BC50" s="141">
        <v>0</v>
      </c>
      <c r="BD50" s="141">
        <v>0</v>
      </c>
      <c r="BE50" s="141">
        <v>0</v>
      </c>
      <c r="BF50" s="141">
        <v>0</v>
      </c>
      <c r="BG50" s="141">
        <v>0</v>
      </c>
      <c r="BH50" s="141">
        <v>0</v>
      </c>
      <c r="BI50" s="141">
        <v>0</v>
      </c>
      <c r="BJ50" s="141">
        <v>0</v>
      </c>
      <c r="BK50" s="141">
        <v>0</v>
      </c>
      <c r="BL50" s="141">
        <v>0</v>
      </c>
      <c r="BM50" s="141">
        <v>0</v>
      </c>
      <c r="BN50" s="141">
        <v>0</v>
      </c>
      <c r="BO50" s="141">
        <v>0</v>
      </c>
      <c r="BP50" s="141">
        <v>0</v>
      </c>
      <c r="BQ50" s="141">
        <v>0</v>
      </c>
      <c r="BR50" s="141">
        <v>0</v>
      </c>
      <c r="BS50" s="141">
        <v>0</v>
      </c>
      <c r="BT50" s="141">
        <v>0</v>
      </c>
      <c r="BU50" s="141">
        <v>0</v>
      </c>
      <c r="BV50" s="141">
        <v>0</v>
      </c>
      <c r="BW50" s="141">
        <v>0</v>
      </c>
      <c r="BX50" s="141">
        <v>0</v>
      </c>
      <c r="BY50" s="141">
        <v>0</v>
      </c>
      <c r="BZ50" s="141">
        <v>0</v>
      </c>
      <c r="CA50" s="141">
        <v>0</v>
      </c>
      <c r="CB50" s="141">
        <v>0</v>
      </c>
      <c r="CC50" s="141">
        <v>0</v>
      </c>
      <c r="CD50" s="141">
        <v>0</v>
      </c>
      <c r="CE50" s="141">
        <v>245182.87048016902</v>
      </c>
      <c r="CF50" s="141">
        <v>0</v>
      </c>
      <c r="CG50" s="141">
        <v>0</v>
      </c>
      <c r="CH50" s="141">
        <v>0</v>
      </c>
      <c r="CI50" s="141">
        <v>0</v>
      </c>
      <c r="CJ50" s="141">
        <v>0</v>
      </c>
      <c r="CK50" s="145">
        <v>0</v>
      </c>
      <c r="CL50" s="136"/>
      <c r="CM50" s="136"/>
      <c r="CN50" s="136"/>
      <c r="CO50" s="136"/>
      <c r="CP50" s="136"/>
      <c r="CQ50" s="136"/>
      <c r="CR50" s="136"/>
      <c r="CS50" s="136"/>
      <c r="CT50" s="136"/>
      <c r="CU50" s="136"/>
      <c r="CV50" s="139"/>
      <c r="CW50" s="139"/>
      <c r="CX50" s="139"/>
    </row>
    <row r="51" spans="1:102" ht="12">
      <c r="A51" s="66" t="s">
        <v>53</v>
      </c>
      <c r="B51" s="60" t="s">
        <v>157</v>
      </c>
      <c r="C51" s="43" t="s">
        <v>118</v>
      </c>
      <c r="D51" s="128" t="s">
        <v>119</v>
      </c>
      <c r="E51" s="71">
        <v>675744</v>
      </c>
      <c r="F51" s="120">
        <v>843569.0232626065</v>
      </c>
      <c r="G51" s="159">
        <v>62164.07965184848</v>
      </c>
      <c r="H51" s="159">
        <v>98047.77417180278</v>
      </c>
      <c r="I51" s="159">
        <v>31697.63658156912</v>
      </c>
      <c r="J51" s="159">
        <v>160458.09252590922</v>
      </c>
      <c r="K51" s="159">
        <v>57284.07627982725</v>
      </c>
      <c r="L51" s="159">
        <v>13946.064682427657</v>
      </c>
      <c r="M51" s="159">
        <v>15423.49689597537</v>
      </c>
      <c r="N51" s="159">
        <v>339451.2437308716</v>
      </c>
      <c r="O51" s="159">
        <v>32302.04066892955</v>
      </c>
      <c r="P51" s="159">
        <v>11215.05362102128</v>
      </c>
      <c r="Q51" s="159">
        <v>0</v>
      </c>
      <c r="R51" s="159">
        <v>5417.251449674948</v>
      </c>
      <c r="S51" s="159">
        <v>0</v>
      </c>
      <c r="T51" s="159">
        <v>3245.873802491188</v>
      </c>
      <c r="U51" s="159">
        <v>0</v>
      </c>
      <c r="V51" s="159">
        <v>0</v>
      </c>
      <c r="W51" s="159">
        <v>5663.490151932901</v>
      </c>
      <c r="X51" s="159">
        <v>0</v>
      </c>
      <c r="Y51" s="159">
        <v>7252.849048325137</v>
      </c>
      <c r="Z51" s="159">
        <v>0</v>
      </c>
      <c r="AA51" s="159">
        <v>0</v>
      </c>
      <c r="AB51" s="159">
        <v>0</v>
      </c>
      <c r="AC51" s="160">
        <v>0</v>
      </c>
      <c r="AD51" s="156">
        <f t="shared" si="0"/>
        <v>843569.0232626067</v>
      </c>
      <c r="AE51" s="137">
        <v>0</v>
      </c>
      <c r="AF51" s="138">
        <v>0</v>
      </c>
      <c r="AG51" s="137">
        <v>0</v>
      </c>
      <c r="AH51" s="137">
        <v>0</v>
      </c>
      <c r="AI51" s="137">
        <v>0</v>
      </c>
      <c r="AJ51" s="137">
        <v>0</v>
      </c>
      <c r="AK51" s="137">
        <v>0</v>
      </c>
      <c r="AL51" s="137">
        <v>0</v>
      </c>
      <c r="AM51" s="137">
        <v>0</v>
      </c>
      <c r="AN51" s="137">
        <v>0</v>
      </c>
      <c r="AO51" s="137">
        <v>0</v>
      </c>
      <c r="AP51" s="137">
        <v>0</v>
      </c>
      <c r="AQ51" s="137">
        <v>0</v>
      </c>
      <c r="AR51" s="137">
        <v>0</v>
      </c>
      <c r="AS51" s="137">
        <v>0</v>
      </c>
      <c r="AT51" s="137">
        <v>0</v>
      </c>
      <c r="AU51" s="137">
        <v>0</v>
      </c>
      <c r="AV51" s="137">
        <v>0</v>
      </c>
      <c r="AW51" s="137">
        <v>0</v>
      </c>
      <c r="AX51" s="137">
        <v>0</v>
      </c>
      <c r="AY51" s="137">
        <v>0</v>
      </c>
      <c r="AZ51" s="137">
        <v>0</v>
      </c>
      <c r="BA51" s="137">
        <v>0</v>
      </c>
      <c r="BB51" s="137">
        <v>0</v>
      </c>
      <c r="BC51" s="137">
        <v>0</v>
      </c>
      <c r="BD51" s="137">
        <v>0</v>
      </c>
      <c r="BE51" s="137">
        <v>0</v>
      </c>
      <c r="BF51" s="137">
        <v>0</v>
      </c>
      <c r="BG51" s="137">
        <v>0</v>
      </c>
      <c r="BH51" s="137">
        <v>0</v>
      </c>
      <c r="BI51" s="137">
        <v>0</v>
      </c>
      <c r="BJ51" s="137">
        <v>0</v>
      </c>
      <c r="BK51" s="137">
        <v>0</v>
      </c>
      <c r="BL51" s="137">
        <v>0</v>
      </c>
      <c r="BM51" s="137">
        <v>0</v>
      </c>
      <c r="BN51" s="137">
        <v>0</v>
      </c>
      <c r="BO51" s="137">
        <v>0</v>
      </c>
      <c r="BP51" s="137">
        <v>0</v>
      </c>
      <c r="BQ51" s="137">
        <v>0</v>
      </c>
      <c r="BR51" s="137">
        <v>0</v>
      </c>
      <c r="BS51" s="137">
        <v>0</v>
      </c>
      <c r="BT51" s="137">
        <v>0</v>
      </c>
      <c r="BU51" s="137">
        <v>0</v>
      </c>
      <c r="BV51" s="137">
        <v>0</v>
      </c>
      <c r="BW51" s="137">
        <v>0</v>
      </c>
      <c r="BX51" s="137">
        <v>0</v>
      </c>
      <c r="BY51" s="137">
        <v>0</v>
      </c>
      <c r="BZ51" s="137">
        <v>0</v>
      </c>
      <c r="CA51" s="137">
        <v>0</v>
      </c>
      <c r="CB51" s="137">
        <v>0</v>
      </c>
      <c r="CC51" s="137">
        <v>0</v>
      </c>
      <c r="CD51" s="137">
        <v>0</v>
      </c>
      <c r="CE51" s="137">
        <v>0</v>
      </c>
      <c r="CF51" s="137">
        <v>0</v>
      </c>
      <c r="CG51" s="137">
        <v>0</v>
      </c>
      <c r="CH51" s="137">
        <v>0</v>
      </c>
      <c r="CI51" s="137">
        <v>0</v>
      </c>
      <c r="CJ51" s="137">
        <v>0</v>
      </c>
      <c r="CK51" s="143">
        <v>0</v>
      </c>
      <c r="CL51" s="136"/>
      <c r="CM51" s="136"/>
      <c r="CN51" s="136"/>
      <c r="CO51" s="136"/>
      <c r="CP51" s="136"/>
      <c r="CQ51" s="136"/>
      <c r="CR51" s="136"/>
      <c r="CS51" s="136"/>
      <c r="CT51" s="136"/>
      <c r="CU51" s="136"/>
      <c r="CV51" s="139"/>
      <c r="CW51" s="139"/>
      <c r="CX51" s="139"/>
    </row>
    <row r="52" spans="1:102" ht="12">
      <c r="A52" s="67" t="s">
        <v>54</v>
      </c>
      <c r="B52" s="22" t="s">
        <v>158</v>
      </c>
      <c r="C52" s="25" t="s">
        <v>118</v>
      </c>
      <c r="D52" s="39" t="s">
        <v>119</v>
      </c>
      <c r="E52" s="72">
        <v>1208760</v>
      </c>
      <c r="F52" s="73">
        <v>1433796.582539936</v>
      </c>
      <c r="G52" s="122">
        <v>105658.98284984085</v>
      </c>
      <c r="H52" s="122">
        <v>166649.74608653327</v>
      </c>
      <c r="I52" s="122">
        <v>53875.808323865545</v>
      </c>
      <c r="J52" s="122">
        <v>272727.25569595216</v>
      </c>
      <c r="K52" s="122">
        <v>97364.54343274856</v>
      </c>
      <c r="L52" s="122">
        <v>23703.833747011467</v>
      </c>
      <c r="M52" s="122">
        <v>26214.994304479776</v>
      </c>
      <c r="N52" s="122">
        <v>576958.1620219613</v>
      </c>
      <c r="O52" s="122">
        <v>54903.1012791935</v>
      </c>
      <c r="P52" s="122">
        <v>19061.991504418533</v>
      </c>
      <c r="Q52" s="122">
        <v>0</v>
      </c>
      <c r="R52" s="122">
        <v>9207.588710717135</v>
      </c>
      <c r="S52" s="122">
        <v>0</v>
      </c>
      <c r="T52" s="122">
        <v>5516.943648983408</v>
      </c>
      <c r="U52" s="122">
        <v>0</v>
      </c>
      <c r="V52" s="122">
        <v>0</v>
      </c>
      <c r="W52" s="122">
        <v>9626.115470295186</v>
      </c>
      <c r="X52" s="122">
        <v>0</v>
      </c>
      <c r="Y52" s="122">
        <v>12327.515463935337</v>
      </c>
      <c r="Z52" s="122">
        <v>0</v>
      </c>
      <c r="AA52" s="122">
        <v>0</v>
      </c>
      <c r="AB52" s="122">
        <v>0</v>
      </c>
      <c r="AC52" s="161">
        <v>0</v>
      </c>
      <c r="AD52" s="157">
        <f t="shared" si="0"/>
        <v>1433796.582539936</v>
      </c>
      <c r="AE52" s="82">
        <v>0</v>
      </c>
      <c r="AF52" s="140">
        <v>0</v>
      </c>
      <c r="AG52" s="82">
        <v>0</v>
      </c>
      <c r="AH52" s="82">
        <v>0</v>
      </c>
      <c r="AI52" s="82">
        <v>0</v>
      </c>
      <c r="AJ52" s="82">
        <v>0</v>
      </c>
      <c r="AK52" s="82">
        <v>0</v>
      </c>
      <c r="AL52" s="82">
        <v>0</v>
      </c>
      <c r="AM52" s="82">
        <v>0</v>
      </c>
      <c r="AN52" s="82">
        <v>0</v>
      </c>
      <c r="AO52" s="82">
        <v>0</v>
      </c>
      <c r="AP52" s="82">
        <v>0</v>
      </c>
      <c r="AQ52" s="82">
        <v>0</v>
      </c>
      <c r="AR52" s="82">
        <v>0</v>
      </c>
      <c r="AS52" s="82">
        <v>0</v>
      </c>
      <c r="AT52" s="82">
        <v>0</v>
      </c>
      <c r="AU52" s="82">
        <v>0</v>
      </c>
      <c r="AV52" s="82">
        <v>0</v>
      </c>
      <c r="AW52" s="82">
        <v>0</v>
      </c>
      <c r="AX52" s="82">
        <v>0</v>
      </c>
      <c r="AY52" s="82">
        <v>0</v>
      </c>
      <c r="AZ52" s="82">
        <v>0</v>
      </c>
      <c r="BA52" s="82">
        <v>0</v>
      </c>
      <c r="BB52" s="82">
        <v>0</v>
      </c>
      <c r="BC52" s="82">
        <v>0</v>
      </c>
      <c r="BD52" s="82">
        <v>0</v>
      </c>
      <c r="BE52" s="82">
        <v>0</v>
      </c>
      <c r="BF52" s="82">
        <v>0</v>
      </c>
      <c r="BG52" s="82">
        <v>0</v>
      </c>
      <c r="BH52" s="82">
        <v>0</v>
      </c>
      <c r="BI52" s="82">
        <v>0</v>
      </c>
      <c r="BJ52" s="82">
        <v>0</v>
      </c>
      <c r="BK52" s="82">
        <v>0</v>
      </c>
      <c r="BL52" s="82">
        <v>0</v>
      </c>
      <c r="BM52" s="82">
        <v>0</v>
      </c>
      <c r="BN52" s="82">
        <v>0</v>
      </c>
      <c r="BO52" s="82">
        <v>0</v>
      </c>
      <c r="BP52" s="82">
        <v>0</v>
      </c>
      <c r="BQ52" s="82">
        <v>0</v>
      </c>
      <c r="BR52" s="82">
        <v>0</v>
      </c>
      <c r="BS52" s="82">
        <v>0</v>
      </c>
      <c r="BT52" s="82">
        <v>0</v>
      </c>
      <c r="BU52" s="82">
        <v>0</v>
      </c>
      <c r="BV52" s="82">
        <v>0</v>
      </c>
      <c r="BW52" s="82">
        <v>0</v>
      </c>
      <c r="BX52" s="82">
        <v>0</v>
      </c>
      <c r="BY52" s="82">
        <v>0</v>
      </c>
      <c r="BZ52" s="82">
        <v>0</v>
      </c>
      <c r="CA52" s="82">
        <v>0</v>
      </c>
      <c r="CB52" s="82">
        <v>0</v>
      </c>
      <c r="CC52" s="82">
        <v>0</v>
      </c>
      <c r="CD52" s="82">
        <v>0</v>
      </c>
      <c r="CE52" s="82">
        <v>0</v>
      </c>
      <c r="CF52" s="82">
        <v>0</v>
      </c>
      <c r="CG52" s="82">
        <v>0</v>
      </c>
      <c r="CH52" s="82">
        <v>0</v>
      </c>
      <c r="CI52" s="82">
        <v>0</v>
      </c>
      <c r="CJ52" s="82">
        <v>0</v>
      </c>
      <c r="CK52" s="144">
        <v>0</v>
      </c>
      <c r="CL52" s="136"/>
      <c r="CM52" s="136"/>
      <c r="CN52" s="136"/>
      <c r="CO52" s="136"/>
      <c r="CP52" s="136"/>
      <c r="CQ52" s="136"/>
      <c r="CR52" s="136"/>
      <c r="CS52" s="136"/>
      <c r="CT52" s="136"/>
      <c r="CU52" s="136"/>
      <c r="CV52" s="139"/>
      <c r="CW52" s="139"/>
      <c r="CX52" s="139"/>
    </row>
    <row r="53" spans="1:102" ht="12">
      <c r="A53" s="67" t="s">
        <v>55</v>
      </c>
      <c r="B53" s="22" t="s">
        <v>159</v>
      </c>
      <c r="C53" s="25" t="s">
        <v>118</v>
      </c>
      <c r="D53" s="39" t="s">
        <v>119</v>
      </c>
      <c r="E53" s="72">
        <v>1089430</v>
      </c>
      <c r="F53" s="73">
        <v>1313361.106163395</v>
      </c>
      <c r="G53" s="122">
        <v>96783.88153634827</v>
      </c>
      <c r="H53" s="122">
        <v>152651.5668452306</v>
      </c>
      <c r="I53" s="122">
        <v>49350.36955544441</v>
      </c>
      <c r="J53" s="122">
        <v>249818.819896487</v>
      </c>
      <c r="K53" s="122">
        <v>89186.15514998748</v>
      </c>
      <c r="L53" s="122">
        <v>21712.768526159514</v>
      </c>
      <c r="M53" s="122">
        <v>24012.997615608194</v>
      </c>
      <c r="N53" s="122">
        <v>528495.0592787847</v>
      </c>
      <c r="O53" s="122">
        <v>50291.372364764335</v>
      </c>
      <c r="P53" s="122">
        <v>17460.82990626953</v>
      </c>
      <c r="Q53" s="122">
        <v>0</v>
      </c>
      <c r="R53" s="122">
        <v>8434.173327978495</v>
      </c>
      <c r="S53" s="122">
        <v>0</v>
      </c>
      <c r="T53" s="122">
        <v>5053.53360560695</v>
      </c>
      <c r="U53" s="122">
        <v>0</v>
      </c>
      <c r="V53" s="122">
        <v>0</v>
      </c>
      <c r="W53" s="122">
        <v>8817.54484288661</v>
      </c>
      <c r="X53" s="122">
        <v>0</v>
      </c>
      <c r="Y53" s="122">
        <v>11292.033711838976</v>
      </c>
      <c r="Z53" s="122">
        <v>0</v>
      </c>
      <c r="AA53" s="122">
        <v>0</v>
      </c>
      <c r="AB53" s="122">
        <v>0</v>
      </c>
      <c r="AC53" s="161">
        <v>0</v>
      </c>
      <c r="AD53" s="157">
        <f t="shared" si="0"/>
        <v>1313361.1061633946</v>
      </c>
      <c r="AE53" s="82">
        <v>0</v>
      </c>
      <c r="AF53" s="140">
        <v>0</v>
      </c>
      <c r="AG53" s="82">
        <v>0</v>
      </c>
      <c r="AH53" s="82">
        <v>0</v>
      </c>
      <c r="AI53" s="82">
        <v>0</v>
      </c>
      <c r="AJ53" s="82">
        <v>0</v>
      </c>
      <c r="AK53" s="82">
        <v>0</v>
      </c>
      <c r="AL53" s="82">
        <v>0</v>
      </c>
      <c r="AM53" s="82">
        <v>0</v>
      </c>
      <c r="AN53" s="82">
        <v>0</v>
      </c>
      <c r="AO53" s="82">
        <v>0</v>
      </c>
      <c r="AP53" s="82">
        <v>0</v>
      </c>
      <c r="AQ53" s="82">
        <v>0</v>
      </c>
      <c r="AR53" s="82">
        <v>0</v>
      </c>
      <c r="AS53" s="82">
        <v>0</v>
      </c>
      <c r="AT53" s="82">
        <v>0</v>
      </c>
      <c r="AU53" s="82">
        <v>0</v>
      </c>
      <c r="AV53" s="82">
        <v>0</v>
      </c>
      <c r="AW53" s="82">
        <v>0</v>
      </c>
      <c r="AX53" s="82">
        <v>0</v>
      </c>
      <c r="AY53" s="82">
        <v>0</v>
      </c>
      <c r="AZ53" s="82">
        <v>0</v>
      </c>
      <c r="BA53" s="82">
        <v>0</v>
      </c>
      <c r="BB53" s="82">
        <v>0</v>
      </c>
      <c r="BC53" s="82">
        <v>0</v>
      </c>
      <c r="BD53" s="82">
        <v>0</v>
      </c>
      <c r="BE53" s="82">
        <v>0</v>
      </c>
      <c r="BF53" s="82">
        <v>0</v>
      </c>
      <c r="BG53" s="82">
        <v>0</v>
      </c>
      <c r="BH53" s="82">
        <v>0</v>
      </c>
      <c r="BI53" s="82">
        <v>0</v>
      </c>
      <c r="BJ53" s="82">
        <v>0</v>
      </c>
      <c r="BK53" s="82">
        <v>0</v>
      </c>
      <c r="BL53" s="82">
        <v>0</v>
      </c>
      <c r="BM53" s="82">
        <v>0</v>
      </c>
      <c r="BN53" s="82">
        <v>0</v>
      </c>
      <c r="BO53" s="82">
        <v>0</v>
      </c>
      <c r="BP53" s="82">
        <v>0</v>
      </c>
      <c r="BQ53" s="82">
        <v>0</v>
      </c>
      <c r="BR53" s="82">
        <v>0</v>
      </c>
      <c r="BS53" s="82">
        <v>0</v>
      </c>
      <c r="BT53" s="82">
        <v>0</v>
      </c>
      <c r="BU53" s="82">
        <v>0</v>
      </c>
      <c r="BV53" s="82">
        <v>0</v>
      </c>
      <c r="BW53" s="82">
        <v>0</v>
      </c>
      <c r="BX53" s="82">
        <v>0</v>
      </c>
      <c r="BY53" s="82">
        <v>0</v>
      </c>
      <c r="BZ53" s="82">
        <v>0</v>
      </c>
      <c r="CA53" s="82">
        <v>0</v>
      </c>
      <c r="CB53" s="82">
        <v>0</v>
      </c>
      <c r="CC53" s="82">
        <v>0</v>
      </c>
      <c r="CD53" s="82">
        <v>0</v>
      </c>
      <c r="CE53" s="82">
        <v>0</v>
      </c>
      <c r="CF53" s="82">
        <v>0</v>
      </c>
      <c r="CG53" s="82">
        <v>0</v>
      </c>
      <c r="CH53" s="82">
        <v>0</v>
      </c>
      <c r="CI53" s="82">
        <v>0</v>
      </c>
      <c r="CJ53" s="82">
        <v>0</v>
      </c>
      <c r="CK53" s="144">
        <v>0</v>
      </c>
      <c r="CL53" s="136"/>
      <c r="CM53" s="136"/>
      <c r="CN53" s="136"/>
      <c r="CO53" s="136"/>
      <c r="CP53" s="136"/>
      <c r="CQ53" s="136"/>
      <c r="CR53" s="136"/>
      <c r="CS53" s="136"/>
      <c r="CT53" s="136"/>
      <c r="CU53" s="136"/>
      <c r="CV53" s="139"/>
      <c r="CW53" s="139"/>
      <c r="CX53" s="139"/>
    </row>
    <row r="54" spans="1:102" ht="12">
      <c r="A54" s="67" t="s">
        <v>56</v>
      </c>
      <c r="B54" s="22" t="s">
        <v>160</v>
      </c>
      <c r="C54" s="25" t="s">
        <v>118</v>
      </c>
      <c r="D54" s="39" t="s">
        <v>119</v>
      </c>
      <c r="E54" s="72">
        <v>73</v>
      </c>
      <c r="F54" s="73">
        <v>73.8868501494746</v>
      </c>
      <c r="G54" s="122">
        <v>5.444851471847228</v>
      </c>
      <c r="H54" s="122">
        <v>8.587846397800094</v>
      </c>
      <c r="I54" s="122">
        <v>2.7763448628504412</v>
      </c>
      <c r="J54" s="122">
        <v>14.054265520418053</v>
      </c>
      <c r="K54" s="122">
        <v>5.017419847481836</v>
      </c>
      <c r="L54" s="122">
        <v>1.2215133118332098</v>
      </c>
      <c r="M54" s="122">
        <v>1.3509192164575945</v>
      </c>
      <c r="N54" s="122">
        <v>29.731986935214753</v>
      </c>
      <c r="O54" s="122">
        <v>2.8292836420149623</v>
      </c>
      <c r="P54" s="122">
        <v>0.9823084578305588</v>
      </c>
      <c r="Q54" s="122">
        <v>0</v>
      </c>
      <c r="R54" s="122">
        <v>0.47448831695607824</v>
      </c>
      <c r="S54" s="122">
        <v>0</v>
      </c>
      <c r="T54" s="122">
        <v>0.28430085106872455</v>
      </c>
      <c r="U54" s="122">
        <v>0</v>
      </c>
      <c r="V54" s="122">
        <v>0</v>
      </c>
      <c r="W54" s="122">
        <v>0.4960559677268091</v>
      </c>
      <c r="X54" s="122">
        <v>0</v>
      </c>
      <c r="Y54" s="122">
        <v>0.6352653499742534</v>
      </c>
      <c r="Z54" s="122">
        <v>0</v>
      </c>
      <c r="AA54" s="122">
        <v>0</v>
      </c>
      <c r="AB54" s="122">
        <v>0</v>
      </c>
      <c r="AC54" s="161">
        <v>0</v>
      </c>
      <c r="AD54" s="157">
        <f t="shared" si="0"/>
        <v>73.88685014947457</v>
      </c>
      <c r="AE54" s="82">
        <v>0</v>
      </c>
      <c r="AF54" s="140">
        <v>0</v>
      </c>
      <c r="AG54" s="82">
        <v>0</v>
      </c>
      <c r="AH54" s="82">
        <v>0</v>
      </c>
      <c r="AI54" s="82">
        <v>0</v>
      </c>
      <c r="AJ54" s="82">
        <v>0</v>
      </c>
      <c r="AK54" s="82">
        <v>0</v>
      </c>
      <c r="AL54" s="82">
        <v>0</v>
      </c>
      <c r="AM54" s="82">
        <v>0</v>
      </c>
      <c r="AN54" s="82">
        <v>0</v>
      </c>
      <c r="AO54" s="82">
        <v>0</v>
      </c>
      <c r="AP54" s="82">
        <v>0</v>
      </c>
      <c r="AQ54" s="82">
        <v>0</v>
      </c>
      <c r="AR54" s="82">
        <v>0</v>
      </c>
      <c r="AS54" s="82">
        <v>0</v>
      </c>
      <c r="AT54" s="82">
        <v>0</v>
      </c>
      <c r="AU54" s="82">
        <v>0</v>
      </c>
      <c r="AV54" s="82">
        <v>0</v>
      </c>
      <c r="AW54" s="82">
        <v>0</v>
      </c>
      <c r="AX54" s="82">
        <v>0</v>
      </c>
      <c r="AY54" s="82">
        <v>0</v>
      </c>
      <c r="AZ54" s="82">
        <v>0</v>
      </c>
      <c r="BA54" s="82">
        <v>0</v>
      </c>
      <c r="BB54" s="82">
        <v>0</v>
      </c>
      <c r="BC54" s="82">
        <v>0</v>
      </c>
      <c r="BD54" s="82">
        <v>0</v>
      </c>
      <c r="BE54" s="82">
        <v>0</v>
      </c>
      <c r="BF54" s="82">
        <v>0</v>
      </c>
      <c r="BG54" s="82">
        <v>0</v>
      </c>
      <c r="BH54" s="82">
        <v>0</v>
      </c>
      <c r="BI54" s="82">
        <v>0</v>
      </c>
      <c r="BJ54" s="82">
        <v>0</v>
      </c>
      <c r="BK54" s="82">
        <v>0</v>
      </c>
      <c r="BL54" s="82">
        <v>0</v>
      </c>
      <c r="BM54" s="82">
        <v>0</v>
      </c>
      <c r="BN54" s="82">
        <v>0</v>
      </c>
      <c r="BO54" s="82">
        <v>0</v>
      </c>
      <c r="BP54" s="82">
        <v>0</v>
      </c>
      <c r="BQ54" s="82">
        <v>0</v>
      </c>
      <c r="BR54" s="82">
        <v>0</v>
      </c>
      <c r="BS54" s="82">
        <v>0</v>
      </c>
      <c r="BT54" s="82">
        <v>0</v>
      </c>
      <c r="BU54" s="82">
        <v>0</v>
      </c>
      <c r="BV54" s="82">
        <v>0</v>
      </c>
      <c r="BW54" s="82">
        <v>0</v>
      </c>
      <c r="BX54" s="82">
        <v>0</v>
      </c>
      <c r="BY54" s="82">
        <v>0</v>
      </c>
      <c r="BZ54" s="82">
        <v>0</v>
      </c>
      <c r="CA54" s="82">
        <v>0</v>
      </c>
      <c r="CB54" s="82">
        <v>0</v>
      </c>
      <c r="CC54" s="82">
        <v>0</v>
      </c>
      <c r="CD54" s="82">
        <v>0</v>
      </c>
      <c r="CE54" s="82">
        <v>0</v>
      </c>
      <c r="CF54" s="82">
        <v>0</v>
      </c>
      <c r="CG54" s="82">
        <v>0</v>
      </c>
      <c r="CH54" s="82">
        <v>0</v>
      </c>
      <c r="CI54" s="82">
        <v>0</v>
      </c>
      <c r="CJ54" s="82">
        <v>0</v>
      </c>
      <c r="CK54" s="144">
        <v>0</v>
      </c>
      <c r="CL54" s="136"/>
      <c r="CM54" s="136"/>
      <c r="CN54" s="136"/>
      <c r="CO54" s="136"/>
      <c r="CP54" s="136"/>
      <c r="CQ54" s="136"/>
      <c r="CR54" s="136"/>
      <c r="CS54" s="136"/>
      <c r="CT54" s="136"/>
      <c r="CU54" s="136"/>
      <c r="CV54" s="139"/>
      <c r="CW54" s="139"/>
      <c r="CX54" s="139"/>
    </row>
    <row r="55" spans="1:102" ht="12">
      <c r="A55" s="67" t="s">
        <v>57</v>
      </c>
      <c r="B55" s="22" t="s">
        <v>161</v>
      </c>
      <c r="C55" s="25" t="s">
        <v>118</v>
      </c>
      <c r="D55" s="39" t="s">
        <v>119</v>
      </c>
      <c r="E55" s="72">
        <v>106877</v>
      </c>
      <c r="F55" s="73">
        <v>113004.9412547592</v>
      </c>
      <c r="G55" s="122">
        <v>8327.532158594264</v>
      </c>
      <c r="H55" s="122">
        <v>13134.530376176766</v>
      </c>
      <c r="I55" s="122">
        <v>4246.231738051667</v>
      </c>
      <c r="J55" s="122">
        <v>21495.048798272845</v>
      </c>
      <c r="K55" s="122">
        <v>7673.8043910128645</v>
      </c>
      <c r="L55" s="122">
        <v>1868.2220146936359</v>
      </c>
      <c r="M55" s="122">
        <v>2066.139595704519</v>
      </c>
      <c r="N55" s="122">
        <v>45473.06361286403</v>
      </c>
      <c r="O55" s="122">
        <v>4327.198021192483</v>
      </c>
      <c r="P55" s="122">
        <v>1502.3743649462467</v>
      </c>
      <c r="Q55" s="122">
        <v>0</v>
      </c>
      <c r="R55" s="122">
        <v>725.6977970399035</v>
      </c>
      <c r="S55" s="122">
        <v>0</v>
      </c>
      <c r="T55" s="122">
        <v>434.8189279784546</v>
      </c>
      <c r="U55" s="122">
        <v>0</v>
      </c>
      <c r="V55" s="122">
        <v>0</v>
      </c>
      <c r="W55" s="122">
        <v>758.6840605417174</v>
      </c>
      <c r="X55" s="122">
        <v>0</v>
      </c>
      <c r="Y55" s="122">
        <v>971.5953976897881</v>
      </c>
      <c r="Z55" s="122">
        <v>0</v>
      </c>
      <c r="AA55" s="122">
        <v>0</v>
      </c>
      <c r="AB55" s="122">
        <v>0</v>
      </c>
      <c r="AC55" s="161">
        <v>0</v>
      </c>
      <c r="AD55" s="157">
        <f t="shared" si="0"/>
        <v>113004.9412547592</v>
      </c>
      <c r="AE55" s="82">
        <v>0</v>
      </c>
      <c r="AF55" s="140">
        <v>0</v>
      </c>
      <c r="AG55" s="82">
        <v>0</v>
      </c>
      <c r="AH55" s="82">
        <v>0</v>
      </c>
      <c r="AI55" s="82">
        <v>0</v>
      </c>
      <c r="AJ55" s="82">
        <v>0</v>
      </c>
      <c r="AK55" s="82">
        <v>0</v>
      </c>
      <c r="AL55" s="82">
        <v>0</v>
      </c>
      <c r="AM55" s="82">
        <v>0</v>
      </c>
      <c r="AN55" s="82">
        <v>0</v>
      </c>
      <c r="AO55" s="82">
        <v>0</v>
      </c>
      <c r="AP55" s="82">
        <v>0</v>
      </c>
      <c r="AQ55" s="82">
        <v>0</v>
      </c>
      <c r="AR55" s="82">
        <v>0</v>
      </c>
      <c r="AS55" s="82">
        <v>0</v>
      </c>
      <c r="AT55" s="82">
        <v>0</v>
      </c>
      <c r="AU55" s="82">
        <v>0</v>
      </c>
      <c r="AV55" s="82">
        <v>0</v>
      </c>
      <c r="AW55" s="82">
        <v>0</v>
      </c>
      <c r="AX55" s="82">
        <v>0</v>
      </c>
      <c r="AY55" s="82">
        <v>0</v>
      </c>
      <c r="AZ55" s="82">
        <v>0</v>
      </c>
      <c r="BA55" s="82">
        <v>0</v>
      </c>
      <c r="BB55" s="82">
        <v>0</v>
      </c>
      <c r="BC55" s="82">
        <v>0</v>
      </c>
      <c r="BD55" s="82">
        <v>0</v>
      </c>
      <c r="BE55" s="82">
        <v>0</v>
      </c>
      <c r="BF55" s="82">
        <v>0</v>
      </c>
      <c r="BG55" s="82">
        <v>0</v>
      </c>
      <c r="BH55" s="82">
        <v>0</v>
      </c>
      <c r="BI55" s="82">
        <v>0</v>
      </c>
      <c r="BJ55" s="82">
        <v>0</v>
      </c>
      <c r="BK55" s="82">
        <v>0</v>
      </c>
      <c r="BL55" s="82">
        <v>0</v>
      </c>
      <c r="BM55" s="82">
        <v>0</v>
      </c>
      <c r="BN55" s="82">
        <v>0</v>
      </c>
      <c r="BO55" s="82">
        <v>0</v>
      </c>
      <c r="BP55" s="82">
        <v>0</v>
      </c>
      <c r="BQ55" s="82">
        <v>0</v>
      </c>
      <c r="BR55" s="82">
        <v>0</v>
      </c>
      <c r="BS55" s="82">
        <v>0</v>
      </c>
      <c r="BT55" s="82">
        <v>0</v>
      </c>
      <c r="BU55" s="82">
        <v>0</v>
      </c>
      <c r="BV55" s="82">
        <v>0</v>
      </c>
      <c r="BW55" s="82">
        <v>0</v>
      </c>
      <c r="BX55" s="82">
        <v>0</v>
      </c>
      <c r="BY55" s="82">
        <v>0</v>
      </c>
      <c r="BZ55" s="82">
        <v>0</v>
      </c>
      <c r="CA55" s="82">
        <v>0</v>
      </c>
      <c r="CB55" s="82">
        <v>0</v>
      </c>
      <c r="CC55" s="82">
        <v>0</v>
      </c>
      <c r="CD55" s="82">
        <v>0</v>
      </c>
      <c r="CE55" s="82">
        <v>0</v>
      </c>
      <c r="CF55" s="82">
        <v>0</v>
      </c>
      <c r="CG55" s="82">
        <v>0</v>
      </c>
      <c r="CH55" s="82">
        <v>0</v>
      </c>
      <c r="CI55" s="82">
        <v>0</v>
      </c>
      <c r="CJ55" s="82">
        <v>0</v>
      </c>
      <c r="CK55" s="144">
        <v>0</v>
      </c>
      <c r="CL55" s="136"/>
      <c r="CM55" s="136"/>
      <c r="CN55" s="136"/>
      <c r="CO55" s="136"/>
      <c r="CP55" s="136"/>
      <c r="CQ55" s="136"/>
      <c r="CR55" s="136"/>
      <c r="CS55" s="136"/>
      <c r="CT55" s="136"/>
      <c r="CU55" s="136"/>
      <c r="CV55" s="139"/>
      <c r="CW55" s="139"/>
      <c r="CX55" s="139"/>
    </row>
    <row r="56" spans="1:102" ht="12">
      <c r="A56" s="67" t="s">
        <v>58</v>
      </c>
      <c r="B56" s="22" t="s">
        <v>292</v>
      </c>
      <c r="C56" s="25" t="s">
        <v>118</v>
      </c>
      <c r="D56" s="39" t="s">
        <v>119</v>
      </c>
      <c r="E56" s="72">
        <v>1828550</v>
      </c>
      <c r="F56" s="73">
        <v>2072031.5148515077</v>
      </c>
      <c r="G56" s="122">
        <v>152691.63349810627</v>
      </c>
      <c r="H56" s="122">
        <v>240831.6005479674</v>
      </c>
      <c r="I56" s="122">
        <v>77857.88730043877</v>
      </c>
      <c r="J56" s="122">
        <v>394128.06226662797</v>
      </c>
      <c r="K56" s="122">
        <v>140705.03785439467</v>
      </c>
      <c r="L56" s="122">
        <v>34255.271036845596</v>
      </c>
      <c r="M56" s="122">
        <v>37884.24036017113</v>
      </c>
      <c r="N56" s="122">
        <v>833783.1942258853</v>
      </c>
      <c r="O56" s="122">
        <v>79342.46565998104</v>
      </c>
      <c r="P56" s="122">
        <v>27547.176227062027</v>
      </c>
      <c r="Q56" s="122">
        <v>0</v>
      </c>
      <c r="R56" s="122">
        <v>13306.220852193632</v>
      </c>
      <c r="S56" s="122">
        <v>0</v>
      </c>
      <c r="T56" s="122">
        <v>7972.735634578829</v>
      </c>
      <c r="U56" s="122">
        <v>0</v>
      </c>
      <c r="V56" s="122">
        <v>0</v>
      </c>
      <c r="W56" s="122">
        <v>13911.04907274789</v>
      </c>
      <c r="X56" s="122">
        <v>0</v>
      </c>
      <c r="Y56" s="122">
        <v>17814.940314507177</v>
      </c>
      <c r="Z56" s="122">
        <v>0</v>
      </c>
      <c r="AA56" s="122">
        <v>0</v>
      </c>
      <c r="AB56" s="122">
        <v>0</v>
      </c>
      <c r="AC56" s="161">
        <v>0</v>
      </c>
      <c r="AD56" s="157">
        <f t="shared" si="0"/>
        <v>2072031.5148515077</v>
      </c>
      <c r="AE56" s="82">
        <v>0</v>
      </c>
      <c r="AF56" s="140">
        <v>0</v>
      </c>
      <c r="AG56" s="82">
        <v>0</v>
      </c>
      <c r="AH56" s="82">
        <v>0</v>
      </c>
      <c r="AI56" s="82">
        <v>0</v>
      </c>
      <c r="AJ56" s="82">
        <v>0</v>
      </c>
      <c r="AK56" s="82">
        <v>0</v>
      </c>
      <c r="AL56" s="82">
        <v>0</v>
      </c>
      <c r="AM56" s="82">
        <v>0</v>
      </c>
      <c r="AN56" s="82">
        <v>0</v>
      </c>
      <c r="AO56" s="82">
        <v>0</v>
      </c>
      <c r="AP56" s="82">
        <v>0</v>
      </c>
      <c r="AQ56" s="82">
        <v>0</v>
      </c>
      <c r="AR56" s="82">
        <v>0</v>
      </c>
      <c r="AS56" s="82">
        <v>0</v>
      </c>
      <c r="AT56" s="82">
        <v>0</v>
      </c>
      <c r="AU56" s="82">
        <v>0</v>
      </c>
      <c r="AV56" s="82">
        <v>0</v>
      </c>
      <c r="AW56" s="82">
        <v>0</v>
      </c>
      <c r="AX56" s="82">
        <v>0</v>
      </c>
      <c r="AY56" s="82">
        <v>0</v>
      </c>
      <c r="AZ56" s="82">
        <v>0</v>
      </c>
      <c r="BA56" s="82">
        <v>0</v>
      </c>
      <c r="BB56" s="82">
        <v>0</v>
      </c>
      <c r="BC56" s="82">
        <v>0</v>
      </c>
      <c r="BD56" s="82">
        <v>0</v>
      </c>
      <c r="BE56" s="82">
        <v>0</v>
      </c>
      <c r="BF56" s="82">
        <v>0</v>
      </c>
      <c r="BG56" s="82">
        <v>0</v>
      </c>
      <c r="BH56" s="82">
        <v>0</v>
      </c>
      <c r="BI56" s="82">
        <v>0</v>
      </c>
      <c r="BJ56" s="82">
        <v>0</v>
      </c>
      <c r="BK56" s="82">
        <v>0</v>
      </c>
      <c r="BL56" s="82">
        <v>0</v>
      </c>
      <c r="BM56" s="82">
        <v>0</v>
      </c>
      <c r="BN56" s="82">
        <v>0</v>
      </c>
      <c r="BO56" s="82">
        <v>0</v>
      </c>
      <c r="BP56" s="82">
        <v>0</v>
      </c>
      <c r="BQ56" s="82">
        <v>0</v>
      </c>
      <c r="BR56" s="82">
        <v>0</v>
      </c>
      <c r="BS56" s="82">
        <v>0</v>
      </c>
      <c r="BT56" s="82">
        <v>0</v>
      </c>
      <c r="BU56" s="82">
        <v>0</v>
      </c>
      <c r="BV56" s="82">
        <v>0</v>
      </c>
      <c r="BW56" s="82">
        <v>0</v>
      </c>
      <c r="BX56" s="82">
        <v>0</v>
      </c>
      <c r="BY56" s="82">
        <v>0</v>
      </c>
      <c r="BZ56" s="82">
        <v>0</v>
      </c>
      <c r="CA56" s="82">
        <v>0</v>
      </c>
      <c r="CB56" s="82">
        <v>0</v>
      </c>
      <c r="CC56" s="82">
        <v>0</v>
      </c>
      <c r="CD56" s="82">
        <v>0</v>
      </c>
      <c r="CE56" s="82">
        <v>0</v>
      </c>
      <c r="CF56" s="82">
        <v>0</v>
      </c>
      <c r="CG56" s="82">
        <v>0</v>
      </c>
      <c r="CH56" s="82">
        <v>0</v>
      </c>
      <c r="CI56" s="82">
        <v>0</v>
      </c>
      <c r="CJ56" s="82">
        <v>0</v>
      </c>
      <c r="CK56" s="144">
        <v>0</v>
      </c>
      <c r="CL56" s="136"/>
      <c r="CM56" s="136"/>
      <c r="CN56" s="136"/>
      <c r="CO56" s="136"/>
      <c r="CP56" s="136"/>
      <c r="CQ56" s="136"/>
      <c r="CR56" s="136"/>
      <c r="CS56" s="136"/>
      <c r="CT56" s="136"/>
      <c r="CU56" s="136"/>
      <c r="CV56" s="139"/>
      <c r="CW56" s="139"/>
      <c r="CX56" s="139"/>
    </row>
    <row r="57" spans="1:102" ht="12">
      <c r="A57" s="67" t="s">
        <v>59</v>
      </c>
      <c r="B57" s="22" t="s">
        <v>163</v>
      </c>
      <c r="C57" s="25" t="s">
        <v>118</v>
      </c>
      <c r="D57" s="39" t="s">
        <v>119</v>
      </c>
      <c r="E57" s="72">
        <v>338359</v>
      </c>
      <c r="F57" s="73">
        <v>356955.5129893929</v>
      </c>
      <c r="G57" s="122">
        <v>26304.67730526335</v>
      </c>
      <c r="H57" s="122">
        <v>41488.83204791266</v>
      </c>
      <c r="I57" s="122">
        <v>13412.827894941629</v>
      </c>
      <c r="J57" s="122">
        <v>67897.7050501</v>
      </c>
      <c r="K57" s="122">
        <v>24239.708038951718</v>
      </c>
      <c r="L57" s="122">
        <v>5901.265380330957</v>
      </c>
      <c r="M57" s="122">
        <v>6526.439561874846</v>
      </c>
      <c r="N57" s="122">
        <v>143638.50437775062</v>
      </c>
      <c r="O57" s="122">
        <v>13668.580969209585</v>
      </c>
      <c r="P57" s="122">
        <v>4745.6403780831615</v>
      </c>
      <c r="Q57" s="122">
        <v>0</v>
      </c>
      <c r="R57" s="122">
        <v>2292.305332327595</v>
      </c>
      <c r="S57" s="122">
        <v>0</v>
      </c>
      <c r="T57" s="122">
        <v>1373.4887321797573</v>
      </c>
      <c r="U57" s="122">
        <v>0</v>
      </c>
      <c r="V57" s="122">
        <v>0</v>
      </c>
      <c r="W57" s="122">
        <v>2396.5010292515767</v>
      </c>
      <c r="X57" s="122">
        <v>0</v>
      </c>
      <c r="Y57" s="122">
        <v>3069.036891215457</v>
      </c>
      <c r="Z57" s="122">
        <v>0</v>
      </c>
      <c r="AA57" s="122">
        <v>0</v>
      </c>
      <c r="AB57" s="122">
        <v>0</v>
      </c>
      <c r="AC57" s="161">
        <v>0</v>
      </c>
      <c r="AD57" s="157">
        <f t="shared" si="0"/>
        <v>356955.5129893929</v>
      </c>
      <c r="AE57" s="82">
        <v>0</v>
      </c>
      <c r="AF57" s="140">
        <v>0</v>
      </c>
      <c r="AG57" s="82">
        <v>0</v>
      </c>
      <c r="AH57" s="82">
        <v>0</v>
      </c>
      <c r="AI57" s="82">
        <v>0</v>
      </c>
      <c r="AJ57" s="82">
        <v>0</v>
      </c>
      <c r="AK57" s="82">
        <v>0</v>
      </c>
      <c r="AL57" s="82">
        <v>0</v>
      </c>
      <c r="AM57" s="82">
        <v>0</v>
      </c>
      <c r="AN57" s="82">
        <v>0</v>
      </c>
      <c r="AO57" s="82">
        <v>0</v>
      </c>
      <c r="AP57" s="82">
        <v>0</v>
      </c>
      <c r="AQ57" s="82">
        <v>0</v>
      </c>
      <c r="AR57" s="82">
        <v>0</v>
      </c>
      <c r="AS57" s="82">
        <v>0</v>
      </c>
      <c r="AT57" s="82">
        <v>0</v>
      </c>
      <c r="AU57" s="82">
        <v>0</v>
      </c>
      <c r="AV57" s="82">
        <v>0</v>
      </c>
      <c r="AW57" s="82">
        <v>0</v>
      </c>
      <c r="AX57" s="82">
        <v>0</v>
      </c>
      <c r="AY57" s="82">
        <v>0</v>
      </c>
      <c r="AZ57" s="82">
        <v>0</v>
      </c>
      <c r="BA57" s="82">
        <v>0</v>
      </c>
      <c r="BB57" s="82">
        <v>0</v>
      </c>
      <c r="BC57" s="82">
        <v>0</v>
      </c>
      <c r="BD57" s="82">
        <v>0</v>
      </c>
      <c r="BE57" s="82">
        <v>0</v>
      </c>
      <c r="BF57" s="82">
        <v>0</v>
      </c>
      <c r="BG57" s="82">
        <v>0</v>
      </c>
      <c r="BH57" s="82">
        <v>0</v>
      </c>
      <c r="BI57" s="82">
        <v>0</v>
      </c>
      <c r="BJ57" s="82">
        <v>0</v>
      </c>
      <c r="BK57" s="82">
        <v>0</v>
      </c>
      <c r="BL57" s="82">
        <v>0</v>
      </c>
      <c r="BM57" s="82">
        <v>0</v>
      </c>
      <c r="BN57" s="82">
        <v>0</v>
      </c>
      <c r="BO57" s="82">
        <v>0</v>
      </c>
      <c r="BP57" s="82">
        <v>0</v>
      </c>
      <c r="BQ57" s="82">
        <v>0</v>
      </c>
      <c r="BR57" s="82">
        <v>0</v>
      </c>
      <c r="BS57" s="82">
        <v>0</v>
      </c>
      <c r="BT57" s="82">
        <v>0</v>
      </c>
      <c r="BU57" s="82">
        <v>0</v>
      </c>
      <c r="BV57" s="82">
        <v>0</v>
      </c>
      <c r="BW57" s="82">
        <v>0</v>
      </c>
      <c r="BX57" s="82">
        <v>0</v>
      </c>
      <c r="BY57" s="82">
        <v>0</v>
      </c>
      <c r="BZ57" s="82">
        <v>0</v>
      </c>
      <c r="CA57" s="82">
        <v>0</v>
      </c>
      <c r="CB57" s="82">
        <v>0</v>
      </c>
      <c r="CC57" s="82">
        <v>0</v>
      </c>
      <c r="CD57" s="82">
        <v>0</v>
      </c>
      <c r="CE57" s="82">
        <v>0</v>
      </c>
      <c r="CF57" s="82">
        <v>0</v>
      </c>
      <c r="CG57" s="82">
        <v>0</v>
      </c>
      <c r="CH57" s="82">
        <v>0</v>
      </c>
      <c r="CI57" s="82">
        <v>0</v>
      </c>
      <c r="CJ57" s="82">
        <v>0</v>
      </c>
      <c r="CK57" s="144">
        <v>0</v>
      </c>
      <c r="CL57" s="136"/>
      <c r="CM57" s="136"/>
      <c r="CN57" s="136"/>
      <c r="CO57" s="136"/>
      <c r="CP57" s="136"/>
      <c r="CQ57" s="136"/>
      <c r="CR57" s="136"/>
      <c r="CS57" s="136"/>
      <c r="CT57" s="136"/>
      <c r="CU57" s="136"/>
      <c r="CV57" s="139"/>
      <c r="CW57" s="139"/>
      <c r="CX57" s="139"/>
    </row>
    <row r="58" spans="1:102" ht="12">
      <c r="A58" s="67" t="s">
        <v>60</v>
      </c>
      <c r="B58" s="22" t="s">
        <v>164</v>
      </c>
      <c r="C58" s="25" t="s">
        <v>92</v>
      </c>
      <c r="D58" s="39" t="s">
        <v>93</v>
      </c>
      <c r="E58" s="72">
        <v>162649</v>
      </c>
      <c r="F58" s="73">
        <v>212098.43858661625</v>
      </c>
      <c r="G58" s="122">
        <v>37042.33886383725</v>
      </c>
      <c r="H58" s="122">
        <v>6763.001180853128</v>
      </c>
      <c r="I58" s="122">
        <v>5456.990810218405</v>
      </c>
      <c r="J58" s="122">
        <v>22612.83721469761</v>
      </c>
      <c r="K58" s="122">
        <v>9841.373345854161</v>
      </c>
      <c r="L58" s="122">
        <v>3121.385160393751</v>
      </c>
      <c r="M58" s="122">
        <v>2249.3532748529383</v>
      </c>
      <c r="N58" s="122">
        <v>35118.75243303758</v>
      </c>
      <c r="O58" s="122">
        <v>2987.1393379312117</v>
      </c>
      <c r="P58" s="122">
        <v>9034.992874333813</v>
      </c>
      <c r="Q58" s="122">
        <v>124.5113024526083</v>
      </c>
      <c r="R58" s="122">
        <v>1384.7920674592817</v>
      </c>
      <c r="S58" s="122">
        <v>860.2599078543846</v>
      </c>
      <c r="T58" s="122">
        <v>788.9488891769817</v>
      </c>
      <c r="U58" s="122">
        <v>2925.7892234500177</v>
      </c>
      <c r="V58" s="122">
        <v>233.17571186579372</v>
      </c>
      <c r="W58" s="122">
        <v>1512.01998014722</v>
      </c>
      <c r="X58" s="122">
        <v>1606.4221858249243</v>
      </c>
      <c r="Y58" s="122">
        <v>1352.4191288216036</v>
      </c>
      <c r="Z58" s="122">
        <v>694.9994518718318</v>
      </c>
      <c r="AA58" s="122">
        <v>7859.153410808636</v>
      </c>
      <c r="AB58" s="122">
        <v>5098.171874968616</v>
      </c>
      <c r="AC58" s="161">
        <v>921.3836381493014</v>
      </c>
      <c r="AD58" s="157">
        <f t="shared" si="0"/>
        <v>159590.21126886108</v>
      </c>
      <c r="AE58" s="82">
        <v>469.7471865257495</v>
      </c>
      <c r="AF58" s="140">
        <v>181.1073490219757</v>
      </c>
      <c r="AG58" s="82">
        <v>465.672271172755</v>
      </c>
      <c r="AH58" s="82">
        <v>796.1931831378607</v>
      </c>
      <c r="AI58" s="82">
        <v>84.89406985405111</v>
      </c>
      <c r="AJ58" s="82">
        <v>0</v>
      </c>
      <c r="AK58" s="82">
        <v>404.7749250641157</v>
      </c>
      <c r="AL58" s="82">
        <v>101.87288382486133</v>
      </c>
      <c r="AM58" s="82">
        <v>131.52921222720983</v>
      </c>
      <c r="AN58" s="82">
        <v>2436.016091806163</v>
      </c>
      <c r="AO58" s="82">
        <v>1144.4082831024134</v>
      </c>
      <c r="AP58" s="82">
        <v>1820.649541299294</v>
      </c>
      <c r="AQ58" s="82">
        <v>275.50955469968056</v>
      </c>
      <c r="AR58" s="82">
        <v>226.6105704637471</v>
      </c>
      <c r="AS58" s="82">
        <v>135.83051176648178</v>
      </c>
      <c r="AT58" s="82">
        <v>124.5113024526083</v>
      </c>
      <c r="AU58" s="82">
        <v>2584.175486357316</v>
      </c>
      <c r="AV58" s="82">
        <v>1100.9062978673348</v>
      </c>
      <c r="AW58" s="82">
        <v>161.18554062955837</v>
      </c>
      <c r="AX58" s="82">
        <v>407.49153529944533</v>
      </c>
      <c r="AY58" s="82">
        <v>0</v>
      </c>
      <c r="AZ58" s="82">
        <v>0</v>
      </c>
      <c r="BA58" s="82">
        <v>128.35983361932526</v>
      </c>
      <c r="BB58" s="82">
        <v>321.46554451400687</v>
      </c>
      <c r="BC58" s="82">
        <v>22.63841862774696</v>
      </c>
      <c r="BD58" s="82">
        <v>96.21327916792458</v>
      </c>
      <c r="BE58" s="82">
        <v>803.8902454712946</v>
      </c>
      <c r="BF58" s="82">
        <v>301.09096774903463</v>
      </c>
      <c r="BG58" s="82">
        <v>13.583051176648178</v>
      </c>
      <c r="BH58" s="82">
        <v>67.91525588324089</v>
      </c>
      <c r="BI58" s="82">
        <v>389.38080039724775</v>
      </c>
      <c r="BJ58" s="82">
        <v>0</v>
      </c>
      <c r="BK58" s="82">
        <v>0</v>
      </c>
      <c r="BL58" s="82">
        <v>0</v>
      </c>
      <c r="BM58" s="82">
        <v>175.2213601787615</v>
      </c>
      <c r="BN58" s="82">
        <v>521.8155493695675</v>
      </c>
      <c r="BO58" s="82">
        <v>633.875721576915</v>
      </c>
      <c r="BP58" s="82">
        <v>0</v>
      </c>
      <c r="BQ58" s="82">
        <v>2365.7147465995577</v>
      </c>
      <c r="BR58" s="82">
        <v>22.63841862774696</v>
      </c>
      <c r="BS58" s="82">
        <v>1513.1519010786071</v>
      </c>
      <c r="BT58" s="82">
        <v>67.91525588324089</v>
      </c>
      <c r="BU58" s="82">
        <v>24896.374501678445</v>
      </c>
      <c r="BV58" s="82">
        <v>0</v>
      </c>
      <c r="BW58" s="82">
        <v>481.066395839623</v>
      </c>
      <c r="BX58" s="82">
        <v>537.4360582227129</v>
      </c>
      <c r="BY58" s="82">
        <v>475.40679118268616</v>
      </c>
      <c r="BZ58" s="82">
        <v>0</v>
      </c>
      <c r="CA58" s="82">
        <v>62.70841959885909</v>
      </c>
      <c r="CB58" s="82">
        <v>796.8723356966931</v>
      </c>
      <c r="CC58" s="82">
        <v>203.74576764972267</v>
      </c>
      <c r="CD58" s="82">
        <v>3675.3472642147194</v>
      </c>
      <c r="CE58" s="82">
        <v>881.3136371781893</v>
      </c>
      <c r="CF58" s="82">
        <v>0</v>
      </c>
      <c r="CG58" s="82">
        <v>0</v>
      </c>
      <c r="CH58" s="82">
        <v>0</v>
      </c>
      <c r="CI58" s="82">
        <v>0</v>
      </c>
      <c r="CJ58" s="82">
        <v>0</v>
      </c>
      <c r="CK58" s="144">
        <v>0</v>
      </c>
      <c r="CL58" s="136"/>
      <c r="CM58" s="136"/>
      <c r="CN58" s="136"/>
      <c r="CO58" s="136"/>
      <c r="CP58" s="136"/>
      <c r="CQ58" s="136"/>
      <c r="CR58" s="136"/>
      <c r="CS58" s="136"/>
      <c r="CT58" s="136"/>
      <c r="CU58" s="136"/>
      <c r="CV58" s="139"/>
      <c r="CW58" s="139"/>
      <c r="CX58" s="139"/>
    </row>
    <row r="59" spans="1:102" ht="12">
      <c r="A59" s="131" t="s">
        <v>195</v>
      </c>
      <c r="B59" s="23" t="s">
        <v>165</v>
      </c>
      <c r="C59" s="24" t="s">
        <v>118</v>
      </c>
      <c r="D59" s="108" t="s">
        <v>119</v>
      </c>
      <c r="E59" s="74">
        <v>270266</v>
      </c>
      <c r="F59" s="121">
        <v>539792.9978979016</v>
      </c>
      <c r="G59" s="162">
        <v>39778.2919849929</v>
      </c>
      <c r="H59" s="162">
        <v>62739.97799577563</v>
      </c>
      <c r="I59" s="162">
        <v>20283.06137945623</v>
      </c>
      <c r="J59" s="162">
        <v>102675.83613555245</v>
      </c>
      <c r="K59" s="162">
        <v>36655.617281093575</v>
      </c>
      <c r="L59" s="162">
        <v>8923.974039125163</v>
      </c>
      <c r="M59" s="162">
        <v>9869.370967828632</v>
      </c>
      <c r="N59" s="162">
        <v>217212.10646756657</v>
      </c>
      <c r="O59" s="162">
        <v>20669.814668471285</v>
      </c>
      <c r="P59" s="162">
        <v>7176.422140612693</v>
      </c>
      <c r="Q59" s="162">
        <v>0</v>
      </c>
      <c r="R59" s="162">
        <v>3466.4554052460508</v>
      </c>
      <c r="S59" s="162">
        <v>0</v>
      </c>
      <c r="T59" s="162">
        <v>2077.0084039697413</v>
      </c>
      <c r="U59" s="162">
        <v>0</v>
      </c>
      <c r="V59" s="162">
        <v>0</v>
      </c>
      <c r="W59" s="162">
        <v>3624.0215600299625</v>
      </c>
      <c r="X59" s="162">
        <v>0</v>
      </c>
      <c r="Y59" s="162">
        <v>4641.039468180663</v>
      </c>
      <c r="Z59" s="162">
        <v>0</v>
      </c>
      <c r="AA59" s="162">
        <v>0</v>
      </c>
      <c r="AB59" s="162">
        <v>0</v>
      </c>
      <c r="AC59" s="163">
        <v>0</v>
      </c>
      <c r="AD59" s="158">
        <f t="shared" si="0"/>
        <v>539792.9978979013</v>
      </c>
      <c r="AE59" s="141">
        <v>0</v>
      </c>
      <c r="AF59" s="142">
        <v>0</v>
      </c>
      <c r="AG59" s="141">
        <v>0</v>
      </c>
      <c r="AH59" s="141">
        <v>0</v>
      </c>
      <c r="AI59" s="141">
        <v>0</v>
      </c>
      <c r="AJ59" s="141">
        <v>0</v>
      </c>
      <c r="AK59" s="141">
        <v>0</v>
      </c>
      <c r="AL59" s="141">
        <v>0</v>
      </c>
      <c r="AM59" s="141">
        <v>0</v>
      </c>
      <c r="AN59" s="141">
        <v>0</v>
      </c>
      <c r="AO59" s="141">
        <v>0</v>
      </c>
      <c r="AP59" s="141">
        <v>0</v>
      </c>
      <c r="AQ59" s="141">
        <v>0</v>
      </c>
      <c r="AR59" s="141">
        <v>0</v>
      </c>
      <c r="AS59" s="141">
        <v>0</v>
      </c>
      <c r="AT59" s="141">
        <v>0</v>
      </c>
      <c r="AU59" s="141">
        <v>0</v>
      </c>
      <c r="AV59" s="141">
        <v>0</v>
      </c>
      <c r="AW59" s="141">
        <v>0</v>
      </c>
      <c r="AX59" s="141">
        <v>0</v>
      </c>
      <c r="AY59" s="141">
        <v>0</v>
      </c>
      <c r="AZ59" s="141">
        <v>0</v>
      </c>
      <c r="BA59" s="141">
        <v>0</v>
      </c>
      <c r="BB59" s="141">
        <v>0</v>
      </c>
      <c r="BC59" s="141">
        <v>0</v>
      </c>
      <c r="BD59" s="141">
        <v>0</v>
      </c>
      <c r="BE59" s="141">
        <v>0</v>
      </c>
      <c r="BF59" s="141">
        <v>0</v>
      </c>
      <c r="BG59" s="141">
        <v>0</v>
      </c>
      <c r="BH59" s="141">
        <v>0</v>
      </c>
      <c r="BI59" s="141">
        <v>0</v>
      </c>
      <c r="BJ59" s="141">
        <v>0</v>
      </c>
      <c r="BK59" s="141">
        <v>0</v>
      </c>
      <c r="BL59" s="141">
        <v>0</v>
      </c>
      <c r="BM59" s="141">
        <v>0</v>
      </c>
      <c r="BN59" s="141">
        <v>0</v>
      </c>
      <c r="BO59" s="141">
        <v>0</v>
      </c>
      <c r="BP59" s="141">
        <v>0</v>
      </c>
      <c r="BQ59" s="141">
        <v>0</v>
      </c>
      <c r="BR59" s="141">
        <v>0</v>
      </c>
      <c r="BS59" s="141">
        <v>0</v>
      </c>
      <c r="BT59" s="141">
        <v>0</v>
      </c>
      <c r="BU59" s="141">
        <v>0</v>
      </c>
      <c r="BV59" s="141">
        <v>0</v>
      </c>
      <c r="BW59" s="141">
        <v>0</v>
      </c>
      <c r="BX59" s="141">
        <v>0</v>
      </c>
      <c r="BY59" s="141">
        <v>0</v>
      </c>
      <c r="BZ59" s="141">
        <v>0</v>
      </c>
      <c r="CA59" s="141">
        <v>0</v>
      </c>
      <c r="CB59" s="141">
        <v>0</v>
      </c>
      <c r="CC59" s="141">
        <v>0</v>
      </c>
      <c r="CD59" s="141">
        <v>0</v>
      </c>
      <c r="CE59" s="141">
        <v>0</v>
      </c>
      <c r="CF59" s="141">
        <v>0</v>
      </c>
      <c r="CG59" s="141">
        <v>0</v>
      </c>
      <c r="CH59" s="141">
        <v>0</v>
      </c>
      <c r="CI59" s="141">
        <v>0</v>
      </c>
      <c r="CJ59" s="141">
        <v>0</v>
      </c>
      <c r="CK59" s="145">
        <v>0</v>
      </c>
      <c r="CL59" s="136"/>
      <c r="CM59" s="136"/>
      <c r="CN59" s="136"/>
      <c r="CO59" s="136"/>
      <c r="CP59" s="136"/>
      <c r="CQ59" s="136"/>
      <c r="CR59" s="136"/>
      <c r="CS59" s="136"/>
      <c r="CT59" s="136"/>
      <c r="CU59" s="136"/>
      <c r="CV59" s="139"/>
      <c r="CW59" s="139"/>
      <c r="CX59" s="139"/>
    </row>
    <row r="60" spans="1:102" ht="12">
      <c r="A60" s="130" t="s">
        <v>241</v>
      </c>
      <c r="B60" s="42" t="s">
        <v>244</v>
      </c>
      <c r="C60" s="43" t="s">
        <v>103</v>
      </c>
      <c r="D60" s="128" t="s">
        <v>104</v>
      </c>
      <c r="E60" s="71">
        <v>950000</v>
      </c>
      <c r="F60" s="120">
        <v>950000</v>
      </c>
      <c r="G60" s="159">
        <v>87410.8416547789</v>
      </c>
      <c r="H60" s="159">
        <v>94186.87589158345</v>
      </c>
      <c r="I60" s="159">
        <v>21683.30955777461</v>
      </c>
      <c r="J60" s="159">
        <v>172382.31098430813</v>
      </c>
      <c r="K60" s="159">
        <v>60984.30813124109</v>
      </c>
      <c r="L60" s="159">
        <v>0</v>
      </c>
      <c r="M60" s="159">
        <v>0</v>
      </c>
      <c r="N60" s="159">
        <v>471340.94151212554</v>
      </c>
      <c r="O60" s="159">
        <v>29814.550641940084</v>
      </c>
      <c r="P60" s="159">
        <v>0</v>
      </c>
      <c r="Q60" s="159">
        <v>0</v>
      </c>
      <c r="R60" s="159">
        <v>12196.861626248216</v>
      </c>
      <c r="S60" s="159">
        <v>0</v>
      </c>
      <c r="T60" s="159">
        <v>0</v>
      </c>
      <c r="U60" s="159">
        <v>0</v>
      </c>
      <c r="V60" s="159">
        <v>0</v>
      </c>
      <c r="W60" s="159">
        <v>0</v>
      </c>
      <c r="X60" s="159">
        <v>0</v>
      </c>
      <c r="Y60" s="159">
        <v>0</v>
      </c>
      <c r="Z60" s="159">
        <v>0</v>
      </c>
      <c r="AA60" s="159">
        <v>0</v>
      </c>
      <c r="AB60" s="159">
        <v>0</v>
      </c>
      <c r="AC60" s="160">
        <v>0</v>
      </c>
      <c r="AD60" s="144">
        <f t="shared" si="0"/>
        <v>950000</v>
      </c>
      <c r="AE60" s="137">
        <v>0</v>
      </c>
      <c r="AF60" s="138">
        <v>0</v>
      </c>
      <c r="AG60" s="137">
        <v>0</v>
      </c>
      <c r="AH60" s="137">
        <v>0</v>
      </c>
      <c r="AI60" s="137">
        <v>0</v>
      </c>
      <c r="AJ60" s="137">
        <v>0</v>
      </c>
      <c r="AK60" s="137">
        <v>0</v>
      </c>
      <c r="AL60" s="137">
        <v>0</v>
      </c>
      <c r="AM60" s="137">
        <v>0</v>
      </c>
      <c r="AN60" s="137">
        <v>0</v>
      </c>
      <c r="AO60" s="137">
        <v>0</v>
      </c>
      <c r="AP60" s="137">
        <v>0</v>
      </c>
      <c r="AQ60" s="137">
        <v>0</v>
      </c>
      <c r="AR60" s="137">
        <v>0</v>
      </c>
      <c r="AS60" s="137">
        <v>0</v>
      </c>
      <c r="AT60" s="137">
        <v>0</v>
      </c>
      <c r="AU60" s="137">
        <v>0</v>
      </c>
      <c r="AV60" s="137">
        <v>0</v>
      </c>
      <c r="AW60" s="137">
        <v>0</v>
      </c>
      <c r="AX60" s="137">
        <v>0</v>
      </c>
      <c r="AY60" s="137">
        <v>0</v>
      </c>
      <c r="AZ60" s="137">
        <v>0</v>
      </c>
      <c r="BA60" s="137">
        <v>0</v>
      </c>
      <c r="BB60" s="137">
        <v>0</v>
      </c>
      <c r="BC60" s="137">
        <v>0</v>
      </c>
      <c r="BD60" s="137">
        <v>0</v>
      </c>
      <c r="BE60" s="137">
        <v>0</v>
      </c>
      <c r="BF60" s="137">
        <v>0</v>
      </c>
      <c r="BG60" s="137">
        <v>0</v>
      </c>
      <c r="BH60" s="137">
        <v>0</v>
      </c>
      <c r="BI60" s="137">
        <v>0</v>
      </c>
      <c r="BJ60" s="137">
        <v>0</v>
      </c>
      <c r="BK60" s="137">
        <v>0</v>
      </c>
      <c r="BL60" s="137">
        <v>0</v>
      </c>
      <c r="BM60" s="137">
        <v>0</v>
      </c>
      <c r="BN60" s="137">
        <v>0</v>
      </c>
      <c r="BO60" s="137">
        <v>0</v>
      </c>
      <c r="BP60" s="137">
        <v>0</v>
      </c>
      <c r="BQ60" s="137">
        <v>0</v>
      </c>
      <c r="BR60" s="137">
        <v>0</v>
      </c>
      <c r="BS60" s="137">
        <v>0</v>
      </c>
      <c r="BT60" s="137">
        <v>0</v>
      </c>
      <c r="BU60" s="137">
        <v>0</v>
      </c>
      <c r="BV60" s="137">
        <v>0</v>
      </c>
      <c r="BW60" s="137">
        <v>0</v>
      </c>
      <c r="BX60" s="137">
        <v>0</v>
      </c>
      <c r="BY60" s="137">
        <v>0</v>
      </c>
      <c r="BZ60" s="137">
        <v>0</v>
      </c>
      <c r="CA60" s="137">
        <v>0</v>
      </c>
      <c r="CB60" s="137">
        <v>0</v>
      </c>
      <c r="CC60" s="137">
        <v>0</v>
      </c>
      <c r="CD60" s="137">
        <v>0</v>
      </c>
      <c r="CE60" s="137">
        <v>0</v>
      </c>
      <c r="CF60" s="137">
        <v>0</v>
      </c>
      <c r="CG60" s="137">
        <v>0</v>
      </c>
      <c r="CH60" s="137">
        <v>0</v>
      </c>
      <c r="CI60" s="137">
        <v>0</v>
      </c>
      <c r="CJ60" s="137">
        <v>0</v>
      </c>
      <c r="CK60" s="143">
        <v>0</v>
      </c>
      <c r="CL60" s="136"/>
      <c r="CM60" s="136"/>
      <c r="CN60" s="136"/>
      <c r="CO60" s="136"/>
      <c r="CP60" s="136"/>
      <c r="CQ60" s="136"/>
      <c r="CR60" s="136"/>
      <c r="CS60" s="136"/>
      <c r="CT60" s="136"/>
      <c r="CU60" s="136"/>
      <c r="CV60" s="139"/>
      <c r="CW60" s="139"/>
      <c r="CX60" s="139"/>
    </row>
    <row r="61" spans="1:102" ht="12">
      <c r="A61" s="69" t="s">
        <v>242</v>
      </c>
      <c r="B61" s="22" t="s">
        <v>245</v>
      </c>
      <c r="C61" s="25" t="s">
        <v>105</v>
      </c>
      <c r="D61" s="39" t="s">
        <v>106</v>
      </c>
      <c r="E61" s="72">
        <v>406245</v>
      </c>
      <c r="F61" s="73">
        <v>406245</v>
      </c>
      <c r="G61" s="122">
        <v>32541.215764387853</v>
      </c>
      <c r="H61" s="122">
        <v>47641.38027317351</v>
      </c>
      <c r="I61" s="122">
        <v>9464.696414597709</v>
      </c>
      <c r="J61" s="122">
        <v>72856.48751511703</v>
      </c>
      <c r="K61" s="122">
        <v>26544.499715444264</v>
      </c>
      <c r="L61" s="122">
        <v>7759.606068151099</v>
      </c>
      <c r="M61" s="122">
        <v>0</v>
      </c>
      <c r="N61" s="122">
        <v>188253.53418225795</v>
      </c>
      <c r="O61" s="122">
        <v>17686.699864836024</v>
      </c>
      <c r="P61" s="122">
        <v>0</v>
      </c>
      <c r="Q61" s="122">
        <v>0</v>
      </c>
      <c r="R61" s="122">
        <v>3496.8802020345734</v>
      </c>
      <c r="S61" s="122">
        <v>0</v>
      </c>
      <c r="T61" s="122">
        <v>0</v>
      </c>
      <c r="U61" s="122">
        <v>0</v>
      </c>
      <c r="V61" s="122">
        <v>0</v>
      </c>
      <c r="W61" s="122">
        <v>0</v>
      </c>
      <c r="X61" s="122">
        <v>0</v>
      </c>
      <c r="Y61" s="122">
        <v>0</v>
      </c>
      <c r="Z61" s="122">
        <v>0</v>
      </c>
      <c r="AA61" s="122">
        <v>0</v>
      </c>
      <c r="AB61" s="122">
        <v>0</v>
      </c>
      <c r="AC61" s="161">
        <v>0</v>
      </c>
      <c r="AD61" s="144">
        <f t="shared" si="0"/>
        <v>406244.99999999994</v>
      </c>
      <c r="AE61" s="82">
        <v>0</v>
      </c>
      <c r="AF61" s="140">
        <v>0</v>
      </c>
      <c r="AG61" s="82">
        <v>0</v>
      </c>
      <c r="AH61" s="82">
        <v>0</v>
      </c>
      <c r="AI61" s="82">
        <v>0</v>
      </c>
      <c r="AJ61" s="82">
        <v>0</v>
      </c>
      <c r="AK61" s="82">
        <v>0</v>
      </c>
      <c r="AL61" s="82">
        <v>0</v>
      </c>
      <c r="AM61" s="82">
        <v>0</v>
      </c>
      <c r="AN61" s="82">
        <v>0</v>
      </c>
      <c r="AO61" s="82">
        <v>0</v>
      </c>
      <c r="AP61" s="82">
        <v>0</v>
      </c>
      <c r="AQ61" s="82">
        <v>0</v>
      </c>
      <c r="AR61" s="82">
        <v>0</v>
      </c>
      <c r="AS61" s="82">
        <v>0</v>
      </c>
      <c r="AT61" s="82">
        <v>0</v>
      </c>
      <c r="AU61" s="82">
        <v>0</v>
      </c>
      <c r="AV61" s="82">
        <v>0</v>
      </c>
      <c r="AW61" s="82">
        <v>0</v>
      </c>
      <c r="AX61" s="82">
        <v>0</v>
      </c>
      <c r="AY61" s="82">
        <v>0</v>
      </c>
      <c r="AZ61" s="82">
        <v>0</v>
      </c>
      <c r="BA61" s="82">
        <v>0</v>
      </c>
      <c r="BB61" s="82">
        <v>0</v>
      </c>
      <c r="BC61" s="82">
        <v>0</v>
      </c>
      <c r="BD61" s="82">
        <v>0</v>
      </c>
      <c r="BE61" s="82">
        <v>0</v>
      </c>
      <c r="BF61" s="82">
        <v>0</v>
      </c>
      <c r="BG61" s="82">
        <v>0</v>
      </c>
      <c r="BH61" s="82">
        <v>0</v>
      </c>
      <c r="BI61" s="82">
        <v>0</v>
      </c>
      <c r="BJ61" s="82">
        <v>0</v>
      </c>
      <c r="BK61" s="82">
        <v>0</v>
      </c>
      <c r="BL61" s="82">
        <v>0</v>
      </c>
      <c r="BM61" s="82">
        <v>0</v>
      </c>
      <c r="BN61" s="82">
        <v>0</v>
      </c>
      <c r="BO61" s="82">
        <v>0</v>
      </c>
      <c r="BP61" s="82">
        <v>0</v>
      </c>
      <c r="BQ61" s="82">
        <v>0</v>
      </c>
      <c r="BR61" s="82">
        <v>0</v>
      </c>
      <c r="BS61" s="82">
        <v>0</v>
      </c>
      <c r="BT61" s="82">
        <v>0</v>
      </c>
      <c r="BU61" s="82">
        <v>0</v>
      </c>
      <c r="BV61" s="82">
        <v>0</v>
      </c>
      <c r="BW61" s="82">
        <v>0</v>
      </c>
      <c r="BX61" s="82">
        <v>0</v>
      </c>
      <c r="BY61" s="82">
        <v>0</v>
      </c>
      <c r="BZ61" s="82">
        <v>0</v>
      </c>
      <c r="CA61" s="82">
        <v>0</v>
      </c>
      <c r="CB61" s="82">
        <v>0</v>
      </c>
      <c r="CC61" s="82">
        <v>0</v>
      </c>
      <c r="CD61" s="82">
        <v>0</v>
      </c>
      <c r="CE61" s="82">
        <v>0</v>
      </c>
      <c r="CF61" s="82">
        <v>0</v>
      </c>
      <c r="CG61" s="82">
        <v>0</v>
      </c>
      <c r="CH61" s="82">
        <v>0</v>
      </c>
      <c r="CI61" s="82">
        <v>0</v>
      </c>
      <c r="CJ61" s="82">
        <v>0</v>
      </c>
      <c r="CK61" s="144">
        <v>0</v>
      </c>
      <c r="CL61" s="136"/>
      <c r="CM61" s="136"/>
      <c r="CN61" s="136"/>
      <c r="CO61" s="136"/>
      <c r="CP61" s="136"/>
      <c r="CQ61" s="136"/>
      <c r="CR61" s="136"/>
      <c r="CS61" s="136"/>
      <c r="CT61" s="136"/>
      <c r="CU61" s="136"/>
      <c r="CV61" s="139"/>
      <c r="CW61" s="139"/>
      <c r="CX61" s="139"/>
    </row>
    <row r="62" spans="1:102" ht="12">
      <c r="A62" s="69" t="s">
        <v>243</v>
      </c>
      <c r="B62" s="22" t="s">
        <v>246</v>
      </c>
      <c r="C62" s="25" t="s">
        <v>107</v>
      </c>
      <c r="D62" s="39" t="s">
        <v>108</v>
      </c>
      <c r="E62" s="72">
        <v>0</v>
      </c>
      <c r="F62" s="73">
        <v>0</v>
      </c>
      <c r="G62" s="122">
        <v>0</v>
      </c>
      <c r="H62" s="122">
        <v>0</v>
      </c>
      <c r="I62" s="122">
        <v>0</v>
      </c>
      <c r="J62" s="122">
        <v>0</v>
      </c>
      <c r="K62" s="122">
        <v>0</v>
      </c>
      <c r="L62" s="122">
        <v>0</v>
      </c>
      <c r="M62" s="122">
        <v>0</v>
      </c>
      <c r="N62" s="122">
        <v>0</v>
      </c>
      <c r="O62" s="122">
        <v>0</v>
      </c>
      <c r="P62" s="122">
        <v>0</v>
      </c>
      <c r="Q62" s="122">
        <v>0</v>
      </c>
      <c r="R62" s="122">
        <v>0</v>
      </c>
      <c r="S62" s="122">
        <v>0</v>
      </c>
      <c r="T62" s="122">
        <v>0</v>
      </c>
      <c r="U62" s="122">
        <v>0</v>
      </c>
      <c r="V62" s="122">
        <v>0</v>
      </c>
      <c r="W62" s="122">
        <v>0</v>
      </c>
      <c r="X62" s="122">
        <v>0</v>
      </c>
      <c r="Y62" s="122">
        <v>0</v>
      </c>
      <c r="Z62" s="122">
        <v>0</v>
      </c>
      <c r="AA62" s="122">
        <v>0</v>
      </c>
      <c r="AB62" s="122">
        <v>0</v>
      </c>
      <c r="AC62" s="161">
        <v>0</v>
      </c>
      <c r="AD62" s="144">
        <f t="shared" si="0"/>
        <v>0</v>
      </c>
      <c r="AE62" s="82">
        <v>0</v>
      </c>
      <c r="AF62" s="140">
        <v>0</v>
      </c>
      <c r="AG62" s="82">
        <v>0</v>
      </c>
      <c r="AH62" s="82">
        <v>0</v>
      </c>
      <c r="AI62" s="82">
        <v>0</v>
      </c>
      <c r="AJ62" s="82">
        <v>0</v>
      </c>
      <c r="AK62" s="82">
        <v>0</v>
      </c>
      <c r="AL62" s="82">
        <v>0</v>
      </c>
      <c r="AM62" s="82">
        <v>0</v>
      </c>
      <c r="AN62" s="82">
        <v>0</v>
      </c>
      <c r="AO62" s="82">
        <v>0</v>
      </c>
      <c r="AP62" s="82">
        <v>0</v>
      </c>
      <c r="AQ62" s="82">
        <v>0</v>
      </c>
      <c r="AR62" s="82">
        <v>0</v>
      </c>
      <c r="AS62" s="82">
        <v>0</v>
      </c>
      <c r="AT62" s="82">
        <v>0</v>
      </c>
      <c r="AU62" s="82">
        <v>0</v>
      </c>
      <c r="AV62" s="82">
        <v>0</v>
      </c>
      <c r="AW62" s="82">
        <v>0</v>
      </c>
      <c r="AX62" s="82">
        <v>0</v>
      </c>
      <c r="AY62" s="82">
        <v>0</v>
      </c>
      <c r="AZ62" s="82">
        <v>0</v>
      </c>
      <c r="BA62" s="82">
        <v>0</v>
      </c>
      <c r="BB62" s="82">
        <v>0</v>
      </c>
      <c r="BC62" s="82">
        <v>0</v>
      </c>
      <c r="BD62" s="82">
        <v>0</v>
      </c>
      <c r="BE62" s="82">
        <v>0</v>
      </c>
      <c r="BF62" s="82">
        <v>0</v>
      </c>
      <c r="BG62" s="82">
        <v>0</v>
      </c>
      <c r="BH62" s="82">
        <v>0</v>
      </c>
      <c r="BI62" s="82">
        <v>0</v>
      </c>
      <c r="BJ62" s="82">
        <v>0</v>
      </c>
      <c r="BK62" s="82">
        <v>0</v>
      </c>
      <c r="BL62" s="82">
        <v>0</v>
      </c>
      <c r="BM62" s="82">
        <v>0</v>
      </c>
      <c r="BN62" s="82">
        <v>0</v>
      </c>
      <c r="BO62" s="82">
        <v>0</v>
      </c>
      <c r="BP62" s="82">
        <v>0</v>
      </c>
      <c r="BQ62" s="82">
        <v>0</v>
      </c>
      <c r="BR62" s="82">
        <v>0</v>
      </c>
      <c r="BS62" s="82">
        <v>0</v>
      </c>
      <c r="BT62" s="82">
        <v>0</v>
      </c>
      <c r="BU62" s="82">
        <v>0</v>
      </c>
      <c r="BV62" s="82">
        <v>0</v>
      </c>
      <c r="BW62" s="82">
        <v>0</v>
      </c>
      <c r="BX62" s="82">
        <v>0</v>
      </c>
      <c r="BY62" s="82">
        <v>0</v>
      </c>
      <c r="BZ62" s="82">
        <v>0</v>
      </c>
      <c r="CA62" s="82">
        <v>0</v>
      </c>
      <c r="CB62" s="82">
        <v>0</v>
      </c>
      <c r="CC62" s="82">
        <v>0</v>
      </c>
      <c r="CD62" s="82">
        <v>0</v>
      </c>
      <c r="CE62" s="82">
        <v>0</v>
      </c>
      <c r="CF62" s="82">
        <v>0</v>
      </c>
      <c r="CG62" s="82">
        <v>0</v>
      </c>
      <c r="CH62" s="82">
        <v>0</v>
      </c>
      <c r="CI62" s="82">
        <v>0</v>
      </c>
      <c r="CJ62" s="82">
        <v>0</v>
      </c>
      <c r="CK62" s="144">
        <v>0</v>
      </c>
      <c r="CL62" s="136"/>
      <c r="CM62" s="136"/>
      <c r="CN62" s="136"/>
      <c r="CO62" s="136"/>
      <c r="CP62" s="136"/>
      <c r="CQ62" s="136"/>
      <c r="CR62" s="136"/>
      <c r="CS62" s="136"/>
      <c r="CT62" s="136"/>
      <c r="CU62" s="136"/>
      <c r="CV62" s="139"/>
      <c r="CW62" s="139"/>
      <c r="CX62" s="139"/>
    </row>
    <row r="63" spans="1:102" ht="12">
      <c r="A63" s="67" t="s">
        <v>61</v>
      </c>
      <c r="B63" s="22" t="s">
        <v>166</v>
      </c>
      <c r="C63" s="25" t="s">
        <v>90</v>
      </c>
      <c r="D63" s="39" t="s">
        <v>91</v>
      </c>
      <c r="E63" s="72">
        <v>114540</v>
      </c>
      <c r="F63" s="73">
        <v>169390.10341777865</v>
      </c>
      <c r="G63" s="122">
        <v>27745.84067159158</v>
      </c>
      <c r="H63" s="122">
        <v>7271.225089899839</v>
      </c>
      <c r="I63" s="122">
        <v>4533.256093517356</v>
      </c>
      <c r="J63" s="122">
        <v>30207.332633821068</v>
      </c>
      <c r="K63" s="122">
        <v>6849.456553105217</v>
      </c>
      <c r="L63" s="122">
        <v>2169.4983598332087</v>
      </c>
      <c r="M63" s="122">
        <v>2134.837973627439</v>
      </c>
      <c r="N63" s="122">
        <v>29421.63004186587</v>
      </c>
      <c r="O63" s="122">
        <v>2312.7747237419408</v>
      </c>
      <c r="P63" s="122">
        <v>6888.75175839664</v>
      </c>
      <c r="Q63" s="122">
        <v>35.8694694455054</v>
      </c>
      <c r="R63" s="122">
        <v>1271.7540543291268</v>
      </c>
      <c r="S63" s="122">
        <v>1268.529832356497</v>
      </c>
      <c r="T63" s="122">
        <v>744.593761804171</v>
      </c>
      <c r="U63" s="122">
        <v>3795.9168311516023</v>
      </c>
      <c r="V63" s="122">
        <v>225.49402421078955</v>
      </c>
      <c r="W63" s="122">
        <v>1184.2970333215462</v>
      </c>
      <c r="X63" s="122">
        <v>1389.679972978058</v>
      </c>
      <c r="Y63" s="122">
        <v>1147.8230222561729</v>
      </c>
      <c r="Z63" s="122">
        <v>1093.2127625947571</v>
      </c>
      <c r="AA63" s="122">
        <v>6112.318804612751</v>
      </c>
      <c r="AB63" s="122">
        <v>8995.17627589028</v>
      </c>
      <c r="AC63" s="161">
        <v>416.1261483425205</v>
      </c>
      <c r="AD63" s="144">
        <f t="shared" si="0"/>
        <v>147215.39589269392</v>
      </c>
      <c r="AE63" s="82">
        <v>478.1924213156422</v>
      </c>
      <c r="AF63" s="140">
        <v>96.12211755902288</v>
      </c>
      <c r="AG63" s="82">
        <v>296.62842148193226</v>
      </c>
      <c r="AH63" s="82">
        <v>336.5281683932248</v>
      </c>
      <c r="AI63" s="82">
        <v>65.89503656561946</v>
      </c>
      <c r="AJ63" s="82">
        <v>249.4741751322229</v>
      </c>
      <c r="AK63" s="82">
        <v>754.2664277220601</v>
      </c>
      <c r="AL63" s="82">
        <v>44.33305212365836</v>
      </c>
      <c r="AM63" s="82">
        <v>108.41446382967361</v>
      </c>
      <c r="AN63" s="82">
        <v>807.8509817684328</v>
      </c>
      <c r="AO63" s="82">
        <v>316.4049930065497</v>
      </c>
      <c r="AP63" s="82">
        <v>503.37157978314724</v>
      </c>
      <c r="AQ63" s="82">
        <v>431.44120271251154</v>
      </c>
      <c r="AR63" s="82">
        <v>243.1063367362793</v>
      </c>
      <c r="AS63" s="82">
        <v>154.35962693964683</v>
      </c>
      <c r="AT63" s="82">
        <v>91.08427072678899</v>
      </c>
      <c r="AU63" s="82">
        <v>1010.1890467995426</v>
      </c>
      <c r="AV63" s="82">
        <v>716.1803056703718</v>
      </c>
      <c r="AW63" s="82">
        <v>78.38889670955955</v>
      </c>
      <c r="AX63" s="82">
        <v>422.5745922877799</v>
      </c>
      <c r="AY63" s="82">
        <v>0</v>
      </c>
      <c r="AZ63" s="82">
        <v>0.6045416198680685</v>
      </c>
      <c r="BA63" s="82">
        <v>159.80050151845944</v>
      </c>
      <c r="BB63" s="82">
        <v>129.97644827163472</v>
      </c>
      <c r="BC63" s="82">
        <v>10.075693664467808</v>
      </c>
      <c r="BD63" s="82">
        <v>20.554415075514328</v>
      </c>
      <c r="BE63" s="82">
        <v>395.9747610135849</v>
      </c>
      <c r="BF63" s="82">
        <v>477.58787969577406</v>
      </c>
      <c r="BG63" s="82">
        <v>8.866610424731672</v>
      </c>
      <c r="BH63" s="82">
        <v>51.99057930865389</v>
      </c>
      <c r="BI63" s="82">
        <v>224.08342709776406</v>
      </c>
      <c r="BJ63" s="82">
        <v>0</v>
      </c>
      <c r="BK63" s="82">
        <v>126.55071242571566</v>
      </c>
      <c r="BL63" s="82">
        <v>0</v>
      </c>
      <c r="BM63" s="82">
        <v>437.889646657771</v>
      </c>
      <c r="BN63" s="82">
        <v>972.4253469451172</v>
      </c>
      <c r="BO63" s="82">
        <v>474.16214384985506</v>
      </c>
      <c r="BP63" s="82">
        <v>12.493860143940081</v>
      </c>
      <c r="BQ63" s="82">
        <v>155.3671963060936</v>
      </c>
      <c r="BR63" s="82">
        <v>13.70294338367622</v>
      </c>
      <c r="BS63" s="82">
        <v>745.1983034240392</v>
      </c>
      <c r="BT63" s="82">
        <v>27.002859020773727</v>
      </c>
      <c r="BU63" s="82">
        <v>6871.099143096493</v>
      </c>
      <c r="BV63" s="82">
        <v>47.557274096288054</v>
      </c>
      <c r="BW63" s="82">
        <v>397.183844253321</v>
      </c>
      <c r="BX63" s="82">
        <v>271.6407011940521</v>
      </c>
      <c r="BY63" s="82">
        <v>355.2689586091349</v>
      </c>
      <c r="BZ63" s="82">
        <v>0</v>
      </c>
      <c r="CA63" s="82">
        <v>27.002859020773727</v>
      </c>
      <c r="CB63" s="82">
        <v>599.745589683782</v>
      </c>
      <c r="CC63" s="82">
        <v>78.38889670955955</v>
      </c>
      <c r="CD63" s="82">
        <v>38.892177544845744</v>
      </c>
      <c r="CE63" s="82">
        <v>63.07384233956848</v>
      </c>
      <c r="CF63" s="82">
        <v>0</v>
      </c>
      <c r="CG63" s="82">
        <v>0</v>
      </c>
      <c r="CH63" s="82">
        <v>0</v>
      </c>
      <c r="CI63" s="82">
        <v>378.0400262908322</v>
      </c>
      <c r="CJ63" s="82">
        <v>181.36248596042057</v>
      </c>
      <c r="CK63" s="144">
        <v>1216.3377391745537</v>
      </c>
      <c r="CL63" s="136"/>
      <c r="CM63" s="136"/>
      <c r="CN63" s="136"/>
      <c r="CO63" s="136"/>
      <c r="CP63" s="136"/>
      <c r="CQ63" s="136"/>
      <c r="CR63" s="136"/>
      <c r="CS63" s="136"/>
      <c r="CT63" s="136"/>
      <c r="CU63" s="136"/>
      <c r="CV63" s="139"/>
      <c r="CW63" s="139"/>
      <c r="CX63" s="139"/>
    </row>
    <row r="64" spans="1:102" ht="12" customHeight="1">
      <c r="A64" s="67" t="s">
        <v>62</v>
      </c>
      <c r="B64" s="22" t="s">
        <v>167</v>
      </c>
      <c r="C64" s="25" t="s">
        <v>95</v>
      </c>
      <c r="D64" s="39" t="s">
        <v>96</v>
      </c>
      <c r="E64" s="72">
        <v>750000</v>
      </c>
      <c r="F64" s="119">
        <v>776314.0154989342</v>
      </c>
      <c r="G64" s="122">
        <v>213496.49042222428</v>
      </c>
      <c r="H64" s="122">
        <v>55951.60329567787</v>
      </c>
      <c r="I64" s="122">
        <v>5792.091438475971</v>
      </c>
      <c r="J64" s="122">
        <v>176296.78315861235</v>
      </c>
      <c r="K64" s="122">
        <v>38966.29515234709</v>
      </c>
      <c r="L64" s="122">
        <v>43397.245102781206</v>
      </c>
      <c r="M64" s="122">
        <v>12004.109506241448</v>
      </c>
      <c r="N64" s="122">
        <v>78627.6412773113</v>
      </c>
      <c r="O64" s="122">
        <v>6602.984239862607</v>
      </c>
      <c r="P64" s="122">
        <v>12496.437278511907</v>
      </c>
      <c r="Q64" s="122">
        <v>159.2825145580892</v>
      </c>
      <c r="R64" s="122">
        <v>463.36731507807764</v>
      </c>
      <c r="S64" s="122">
        <v>709.5312012133063</v>
      </c>
      <c r="T64" s="122">
        <v>7544.199098614951</v>
      </c>
      <c r="U64" s="122">
        <v>27063.54724627897</v>
      </c>
      <c r="V64" s="122">
        <v>14.480228596189926</v>
      </c>
      <c r="W64" s="122">
        <v>593.689372443787</v>
      </c>
      <c r="X64" s="122">
        <v>8457.901523034536</v>
      </c>
      <c r="Y64" s="122">
        <v>7877.244356327319</v>
      </c>
      <c r="Z64" s="122">
        <v>1158.418287695194</v>
      </c>
      <c r="AA64" s="122">
        <v>20677.766435359215</v>
      </c>
      <c r="AB64" s="122">
        <v>16898.426771753646</v>
      </c>
      <c r="AC64" s="161">
        <v>8963.261501041565</v>
      </c>
      <c r="AD64" s="144">
        <f t="shared" si="0"/>
        <v>744212.7967240409</v>
      </c>
      <c r="AE64" s="82">
        <v>10715.369161180546</v>
      </c>
      <c r="AF64" s="82">
        <v>14.480228596189926</v>
      </c>
      <c r="AG64" s="82">
        <v>304.08480051998845</v>
      </c>
      <c r="AH64" s="82">
        <v>318.5650291161784</v>
      </c>
      <c r="AI64" s="82">
        <v>781.9323441942561</v>
      </c>
      <c r="AJ64" s="82">
        <v>0</v>
      </c>
      <c r="AK64" s="82">
        <v>2418.1981755637175</v>
      </c>
      <c r="AL64" s="82">
        <v>0</v>
      </c>
      <c r="AM64" s="82">
        <v>14.480228596189926</v>
      </c>
      <c r="AN64" s="82">
        <v>287.8669444922557</v>
      </c>
      <c r="AO64" s="82">
        <v>50.97040465858854</v>
      </c>
      <c r="AP64" s="82">
        <v>81.08928013866358</v>
      </c>
      <c r="AQ64" s="82">
        <v>0</v>
      </c>
      <c r="AR64" s="82">
        <v>0</v>
      </c>
      <c r="AS64" s="82">
        <v>1303.2205736570934</v>
      </c>
      <c r="AT64" s="82">
        <v>0</v>
      </c>
      <c r="AU64" s="82">
        <v>101.36160017332948</v>
      </c>
      <c r="AV64" s="82">
        <v>289.6045719237985</v>
      </c>
      <c r="AW64" s="82">
        <v>0</v>
      </c>
      <c r="AX64" s="82">
        <v>1505.9437740037522</v>
      </c>
      <c r="AY64" s="82">
        <v>0</v>
      </c>
      <c r="AZ64" s="82">
        <v>43.44068578856977</v>
      </c>
      <c r="BA64" s="82">
        <v>2099.6331464475393</v>
      </c>
      <c r="BB64" s="82">
        <v>0</v>
      </c>
      <c r="BC64" s="82">
        <v>0</v>
      </c>
      <c r="BD64" s="82">
        <v>0</v>
      </c>
      <c r="BE64" s="82">
        <v>622.6498296361668</v>
      </c>
      <c r="BF64" s="82">
        <v>0</v>
      </c>
      <c r="BG64" s="82">
        <v>14.480228596189926</v>
      </c>
      <c r="BH64" s="82">
        <v>0</v>
      </c>
      <c r="BI64" s="82">
        <v>970.1753159447251</v>
      </c>
      <c r="BJ64" s="82">
        <v>0</v>
      </c>
      <c r="BK64" s="82">
        <v>0</v>
      </c>
      <c r="BL64" s="82">
        <v>650.1622639689274</v>
      </c>
      <c r="BM64" s="82">
        <v>43.44068578856977</v>
      </c>
      <c r="BN64" s="82">
        <v>14.480228596189926</v>
      </c>
      <c r="BO64" s="82">
        <v>0</v>
      </c>
      <c r="BP64" s="82">
        <v>0</v>
      </c>
      <c r="BQ64" s="82">
        <v>0</v>
      </c>
      <c r="BR64" s="82">
        <v>57.920914384759705</v>
      </c>
      <c r="BS64" s="82">
        <v>0</v>
      </c>
      <c r="BT64" s="82">
        <v>0</v>
      </c>
      <c r="BU64" s="82">
        <v>246.16388613522872</v>
      </c>
      <c r="BV64" s="82">
        <v>0</v>
      </c>
      <c r="BW64" s="82">
        <v>7906.204813519699</v>
      </c>
      <c r="BX64" s="82">
        <v>188.24297175046902</v>
      </c>
      <c r="BY64" s="82">
        <v>999.1357731371049</v>
      </c>
      <c r="BZ64" s="82">
        <v>0</v>
      </c>
      <c r="CA64" s="82">
        <v>-14.480228596189926</v>
      </c>
      <c r="CB64" s="82">
        <v>0</v>
      </c>
      <c r="CC64" s="82">
        <v>72.40114298094963</v>
      </c>
      <c r="CD64" s="82">
        <v>0</v>
      </c>
      <c r="CE64" s="82">
        <v>0</v>
      </c>
      <c r="CF64" s="82">
        <v>0</v>
      </c>
      <c r="CG64" s="82">
        <v>0</v>
      </c>
      <c r="CH64" s="82">
        <v>0</v>
      </c>
      <c r="CI64" s="82">
        <v>0</v>
      </c>
      <c r="CJ64" s="82">
        <v>0</v>
      </c>
      <c r="CK64" s="144">
        <v>0</v>
      </c>
      <c r="CL64" s="136"/>
      <c r="CM64" s="136"/>
      <c r="CN64" s="136"/>
      <c r="CO64" s="136"/>
      <c r="CP64" s="136"/>
      <c r="CQ64" s="136"/>
      <c r="CR64" s="136"/>
      <c r="CS64" s="136"/>
      <c r="CT64" s="136"/>
      <c r="CU64" s="136"/>
      <c r="CV64" s="139"/>
      <c r="CW64" s="139"/>
      <c r="CX64" s="139"/>
    </row>
    <row r="65" spans="1:102" ht="12">
      <c r="A65" s="67" t="s">
        <v>63</v>
      </c>
      <c r="B65" s="22" t="s">
        <v>168</v>
      </c>
      <c r="C65" s="25" t="s">
        <v>169</v>
      </c>
      <c r="D65" s="39" t="s">
        <v>170</v>
      </c>
      <c r="E65" s="168">
        <v>4707000</v>
      </c>
      <c r="F65" s="119">
        <v>4924285.371257652</v>
      </c>
      <c r="G65" s="122">
        <v>563119.8985380378</v>
      </c>
      <c r="H65" s="122">
        <v>297127.6621240512</v>
      </c>
      <c r="I65" s="122">
        <v>151922.13212565487</v>
      </c>
      <c r="J65" s="122">
        <v>723338.6717442458</v>
      </c>
      <c r="K65" s="122">
        <v>288199.99679056625</v>
      </c>
      <c r="L65" s="122">
        <v>63523.19316887718</v>
      </c>
      <c r="M65" s="122">
        <v>89233.73221734136</v>
      </c>
      <c r="N65" s="122">
        <v>1084562.2621528844</v>
      </c>
      <c r="O65" s="122">
        <v>96547.84052133428</v>
      </c>
      <c r="P65" s="122">
        <v>193242.66734346983</v>
      </c>
      <c r="Q65" s="122">
        <v>1785.703147547574</v>
      </c>
      <c r="R65" s="122">
        <v>24325.084736869896</v>
      </c>
      <c r="S65" s="122">
        <v>25665.370434001896</v>
      </c>
      <c r="T65" s="122">
        <v>27312.48198558774</v>
      </c>
      <c r="U65" s="122">
        <v>30631.22102850792</v>
      </c>
      <c r="V65" s="122">
        <v>7544.507113373553</v>
      </c>
      <c r="W65" s="122">
        <v>25688.379943359498</v>
      </c>
      <c r="X65" s="122">
        <v>32468.930040711253</v>
      </c>
      <c r="Y65" s="122">
        <v>35098.44316362989</v>
      </c>
      <c r="Z65" s="122">
        <v>11098.480121283823</v>
      </c>
      <c r="AA65" s="122">
        <v>199760.95519894725</v>
      </c>
      <c r="AB65" s="122">
        <v>91102.3619281809</v>
      </c>
      <c r="AC65" s="161">
        <v>1119.0955509472874</v>
      </c>
      <c r="AD65" s="144">
        <f t="shared" si="0"/>
        <v>4064419.071119412</v>
      </c>
      <c r="AE65" s="142">
        <v>16987.383789174506</v>
      </c>
      <c r="AF65" s="141">
        <v>5606.435820966932</v>
      </c>
      <c r="AG65" s="141">
        <v>19018.088401988578</v>
      </c>
      <c r="AH65" s="141">
        <v>17407.823651818577</v>
      </c>
      <c r="AI65" s="141">
        <v>5329.945101077993</v>
      </c>
      <c r="AJ65" s="141">
        <v>0</v>
      </c>
      <c r="AK65" s="141">
        <v>19290.387843773835</v>
      </c>
      <c r="AL65" s="141">
        <v>3210.373243833693</v>
      </c>
      <c r="AM65" s="141">
        <v>4745.2192854018</v>
      </c>
      <c r="AN65" s="141">
        <v>28777.399406924487</v>
      </c>
      <c r="AO65" s="141">
        <v>11991.965124739714</v>
      </c>
      <c r="AP65" s="141">
        <v>19078.12633481318</v>
      </c>
      <c r="AQ65" s="141">
        <v>0</v>
      </c>
      <c r="AR65" s="141">
        <v>4050.4147135010944</v>
      </c>
      <c r="AS65" s="141">
        <v>3729.7758642533795</v>
      </c>
      <c r="AT65" s="141">
        <v>7817.741999837022</v>
      </c>
      <c r="AU65" s="141">
        <v>50847.17671252862</v>
      </c>
      <c r="AV65" s="141">
        <v>21895.674164389973</v>
      </c>
      <c r="AW65" s="141">
        <v>4437.1907163616825</v>
      </c>
      <c r="AX65" s="141">
        <v>14771.71625135015</v>
      </c>
      <c r="AY65" s="141">
        <v>0</v>
      </c>
      <c r="AZ65" s="141">
        <v>9681.864568136085</v>
      </c>
      <c r="BA65" s="141">
        <v>5213.937812347403</v>
      </c>
      <c r="BB65" s="141">
        <v>7830.6681444814185</v>
      </c>
      <c r="BC65" s="141">
        <v>524.1770328682285</v>
      </c>
      <c r="BD65" s="141">
        <v>0</v>
      </c>
      <c r="BE65" s="141">
        <v>10061.983120559518</v>
      </c>
      <c r="BF65" s="141">
        <v>-30.918268909765256</v>
      </c>
      <c r="BG65" s="141">
        <v>321.8415638339887</v>
      </c>
      <c r="BH65" s="141">
        <v>0</v>
      </c>
      <c r="BI65" s="141">
        <v>11042.499224177262</v>
      </c>
      <c r="BJ65" s="141">
        <v>0</v>
      </c>
      <c r="BK65" s="141">
        <v>0</v>
      </c>
      <c r="BL65" s="141">
        <v>0</v>
      </c>
      <c r="BM65" s="141">
        <v>25988.31752336468</v>
      </c>
      <c r="BN65" s="141">
        <v>22139.910265828843</v>
      </c>
      <c r="BO65" s="141">
        <v>19620.98857141291</v>
      </c>
      <c r="BP65" s="141">
        <v>741.6254003400903</v>
      </c>
      <c r="BQ65" s="141">
        <v>8278.636807655756</v>
      </c>
      <c r="BR65" s="141">
        <v>563.0769531232652</v>
      </c>
      <c r="BS65" s="141">
        <v>41385.05660334729</v>
      </c>
      <c r="BT65" s="141">
        <v>1884.9453238634374</v>
      </c>
      <c r="BU65" s="141">
        <v>333033.6977607834</v>
      </c>
      <c r="BV65" s="141">
        <v>2276.7508604484433</v>
      </c>
      <c r="BW65" s="141">
        <v>7702.743047577755</v>
      </c>
      <c r="BX65" s="141">
        <v>13063.752201151727</v>
      </c>
      <c r="BY65" s="141">
        <v>10763.117129828393</v>
      </c>
      <c r="BZ65" s="141">
        <v>0.8868501494746027</v>
      </c>
      <c r="CA65" s="141">
        <v>1169.111469651218</v>
      </c>
      <c r="CB65" s="141">
        <v>18678.5098351651</v>
      </c>
      <c r="CC65" s="141">
        <v>3893.3450479866133</v>
      </c>
      <c r="CD65" s="141">
        <v>1229.4901716085985</v>
      </c>
      <c r="CE65" s="141">
        <v>3007.4060459258544</v>
      </c>
      <c r="CF65" s="141">
        <v>0</v>
      </c>
      <c r="CG65" s="141">
        <v>0</v>
      </c>
      <c r="CH65" s="141">
        <v>0</v>
      </c>
      <c r="CI65" s="141">
        <v>0</v>
      </c>
      <c r="CJ65" s="141">
        <v>0</v>
      </c>
      <c r="CK65" s="145">
        <v>40806.040644797846</v>
      </c>
      <c r="CL65" s="136"/>
      <c r="CM65" s="136"/>
      <c r="CN65" s="136"/>
      <c r="CO65" s="136"/>
      <c r="CP65" s="136"/>
      <c r="CQ65" s="136"/>
      <c r="CR65" s="136"/>
      <c r="CS65" s="136"/>
      <c r="CT65" s="136"/>
      <c r="CU65" s="136"/>
      <c r="CV65" s="139"/>
      <c r="CW65" s="139"/>
      <c r="CX65" s="139"/>
    </row>
    <row r="66" spans="1:89" ht="12">
      <c r="A66" s="164"/>
      <c r="B66" s="94" t="s">
        <v>171</v>
      </c>
      <c r="C66" s="95"/>
      <c r="D66" s="164"/>
      <c r="E66" s="165">
        <f>SUM(E7:E65)</f>
        <v>119201034</v>
      </c>
      <c r="F66" s="167">
        <f>SUM(F7:F65)</f>
        <v>130508220.9037189</v>
      </c>
      <c r="G66" s="166">
        <f>SUM(G7:G65)</f>
        <v>17220646.15645292</v>
      </c>
      <c r="H66" s="166">
        <f aca="true" t="shared" si="1" ref="H66:BS66">SUM(H7:H65)</f>
        <v>5616355.299891051</v>
      </c>
      <c r="I66" s="166">
        <f t="shared" si="1"/>
        <v>3213010.795409393</v>
      </c>
      <c r="J66" s="166">
        <f t="shared" si="1"/>
        <v>23757490.679637928</v>
      </c>
      <c r="K66" s="166">
        <f t="shared" si="1"/>
        <v>9433633.464407139</v>
      </c>
      <c r="L66" s="166">
        <f t="shared" si="1"/>
        <v>1585704.1836048483</v>
      </c>
      <c r="M66" s="166">
        <f t="shared" si="1"/>
        <v>1723216.913030774</v>
      </c>
      <c r="N66" s="166">
        <f t="shared" si="1"/>
        <v>30544780.80099611</v>
      </c>
      <c r="O66" s="166">
        <f t="shared" si="1"/>
        <v>2913949.7818496646</v>
      </c>
      <c r="P66" s="166">
        <f t="shared" si="1"/>
        <v>3965057.879384749</v>
      </c>
      <c r="Q66" s="166">
        <f t="shared" si="1"/>
        <v>211363.89651133007</v>
      </c>
      <c r="R66" s="166">
        <f t="shared" si="1"/>
        <v>392425.447109661</v>
      </c>
      <c r="S66" s="166">
        <f t="shared" si="1"/>
        <v>606038.1541341003</v>
      </c>
      <c r="T66" s="166">
        <f t="shared" si="1"/>
        <v>438284.9858082039</v>
      </c>
      <c r="U66" s="166">
        <f t="shared" si="1"/>
        <v>2720596.2161029205</v>
      </c>
      <c r="V66" s="166">
        <f t="shared" si="1"/>
        <v>234224.47495184306</v>
      </c>
      <c r="W66" s="166">
        <f t="shared" si="1"/>
        <v>719266.9367673221</v>
      </c>
      <c r="X66" s="166">
        <f t="shared" si="1"/>
        <v>301609.9115492566</v>
      </c>
      <c r="Y66" s="166">
        <f t="shared" si="1"/>
        <v>711916.5601060347</v>
      </c>
      <c r="Z66" s="166">
        <f t="shared" si="1"/>
        <v>281731.30419784255</v>
      </c>
      <c r="AA66" s="166">
        <f t="shared" si="1"/>
        <v>9239802.006335262</v>
      </c>
      <c r="AB66" s="166">
        <f t="shared" si="1"/>
        <v>2837659.6749036727</v>
      </c>
      <c r="AC66" s="166">
        <f t="shared" si="1"/>
        <v>532268.476857957</v>
      </c>
      <c r="AD66" s="166">
        <f t="shared" si="1"/>
        <v>119112864.10318278</v>
      </c>
      <c r="AE66" s="166">
        <f t="shared" si="1"/>
        <v>194469.00008883426</v>
      </c>
      <c r="AF66" s="166">
        <f t="shared" si="1"/>
        <v>39349.29819677333</v>
      </c>
      <c r="AG66" s="166">
        <f t="shared" si="1"/>
        <v>89073.82127725985</v>
      </c>
      <c r="AH66" s="166">
        <f t="shared" si="1"/>
        <v>149144.56510582505</v>
      </c>
      <c r="AI66" s="166">
        <f t="shared" si="1"/>
        <v>18317.51964079663</v>
      </c>
      <c r="AJ66" s="166">
        <f t="shared" si="1"/>
        <v>36196.390208534045</v>
      </c>
      <c r="AK66" s="166">
        <f t="shared" si="1"/>
        <v>177261.20475640858</v>
      </c>
      <c r="AL66" s="166">
        <f t="shared" si="1"/>
        <v>18338.95141658491</v>
      </c>
      <c r="AM66" s="166">
        <f t="shared" si="1"/>
        <v>21799.69898082074</v>
      </c>
      <c r="AN66" s="166">
        <f t="shared" si="1"/>
        <v>328912.3085658876</v>
      </c>
      <c r="AO66" s="166">
        <f t="shared" si="1"/>
        <v>162399.17976164032</v>
      </c>
      <c r="AP66" s="166">
        <f t="shared" si="1"/>
        <v>256854.1120090692</v>
      </c>
      <c r="AQ66" s="166">
        <f t="shared" si="1"/>
        <v>87747.63229355497</v>
      </c>
      <c r="AR66" s="166">
        <f t="shared" si="1"/>
        <v>71226.23287452836</v>
      </c>
      <c r="AS66" s="166">
        <f t="shared" si="1"/>
        <v>35293.59360105153</v>
      </c>
      <c r="AT66" s="166">
        <f t="shared" si="1"/>
        <v>22818.51097966051</v>
      </c>
      <c r="AU66" s="166">
        <f t="shared" si="1"/>
        <v>449765.092448529</v>
      </c>
      <c r="AV66" s="166">
        <f t="shared" si="1"/>
        <v>314637.1169862702</v>
      </c>
      <c r="AW66" s="166">
        <f t="shared" si="1"/>
        <v>45585.434580613386</v>
      </c>
      <c r="AX66" s="166">
        <f t="shared" si="1"/>
        <v>359657.90869047097</v>
      </c>
      <c r="AY66" s="166">
        <f t="shared" si="1"/>
        <v>0</v>
      </c>
      <c r="AZ66" s="166">
        <f t="shared" si="1"/>
        <v>9900.34413440405</v>
      </c>
      <c r="BA66" s="166">
        <f t="shared" si="1"/>
        <v>87822.38389826921</v>
      </c>
      <c r="BB66" s="166">
        <f t="shared" si="1"/>
        <v>58215.3499343566</v>
      </c>
      <c r="BC66" s="166">
        <f t="shared" si="1"/>
        <v>2207.124553522212</v>
      </c>
      <c r="BD66" s="166">
        <f t="shared" si="1"/>
        <v>109767.8215493281</v>
      </c>
      <c r="BE66" s="166">
        <f t="shared" si="1"/>
        <v>166484.03823290998</v>
      </c>
      <c r="BF66" s="166">
        <f t="shared" si="1"/>
        <v>73878.58691013859</v>
      </c>
      <c r="BG66" s="166">
        <f t="shared" si="1"/>
        <v>1949.5224298807468</v>
      </c>
      <c r="BH66" s="166">
        <f t="shared" si="1"/>
        <v>8531.934651226162</v>
      </c>
      <c r="BI66" s="166">
        <f t="shared" si="1"/>
        <v>87833.1963591516</v>
      </c>
      <c r="BJ66" s="166">
        <f t="shared" si="1"/>
        <v>0</v>
      </c>
      <c r="BK66" s="166">
        <f t="shared" si="1"/>
        <v>18451.163829606783</v>
      </c>
      <c r="BL66" s="166">
        <f t="shared" si="1"/>
        <v>1957.133846363707</v>
      </c>
      <c r="BM66" s="166">
        <f t="shared" si="1"/>
        <v>111876.8050624602</v>
      </c>
      <c r="BN66" s="166">
        <f t="shared" si="1"/>
        <v>239226.06777656628</v>
      </c>
      <c r="BO66" s="166">
        <f t="shared" si="1"/>
        <v>317259.30464814504</v>
      </c>
      <c r="BP66" s="166">
        <f t="shared" si="1"/>
        <v>62529.0497948567</v>
      </c>
      <c r="BQ66" s="166">
        <f t="shared" si="1"/>
        <v>903655.7067513618</v>
      </c>
      <c r="BR66" s="166">
        <f t="shared" si="1"/>
        <v>202872.71429173238</v>
      </c>
      <c r="BS66" s="166">
        <f t="shared" si="1"/>
        <v>268399.9114196091</v>
      </c>
      <c r="BT66" s="166">
        <f aca="true" t="shared" si="2" ref="BT66:CK66">SUM(BT7:BT65)</f>
        <v>11065.818713126773</v>
      </c>
      <c r="BU66" s="166">
        <f t="shared" si="2"/>
        <v>4172852.987417991</v>
      </c>
      <c r="BV66" s="166">
        <f t="shared" si="2"/>
        <v>9176.87048016899</v>
      </c>
      <c r="BW66" s="166">
        <f t="shared" si="2"/>
        <v>167825.02326260644</v>
      </c>
      <c r="BX66" s="166">
        <f t="shared" si="2"/>
        <v>225036.5825399363</v>
      </c>
      <c r="BY66" s="166">
        <f t="shared" si="2"/>
        <v>223931.106163395</v>
      </c>
      <c r="BZ66" s="166">
        <f t="shared" si="2"/>
        <v>0.8868501494746027</v>
      </c>
      <c r="CA66" s="166">
        <f t="shared" si="2"/>
        <v>6127.941254759195</v>
      </c>
      <c r="CB66" s="166">
        <f t="shared" si="2"/>
        <v>243481.5148515076</v>
      </c>
      <c r="CC66" s="166">
        <f t="shared" si="2"/>
        <v>18596.512989392937</v>
      </c>
      <c r="CD66" s="166">
        <f t="shared" si="2"/>
        <v>49449.43858661621</v>
      </c>
      <c r="CE66" s="166">
        <f t="shared" si="2"/>
        <v>269526.9978979018</v>
      </c>
      <c r="CF66" s="166">
        <f t="shared" si="2"/>
        <v>0</v>
      </c>
      <c r="CG66" s="166">
        <f t="shared" si="2"/>
        <v>0</v>
      </c>
      <c r="CH66" s="166">
        <f t="shared" si="2"/>
        <v>0</v>
      </c>
      <c r="CI66" s="166">
        <f t="shared" si="2"/>
        <v>54850.103417778584</v>
      </c>
      <c r="CJ66" s="166">
        <f t="shared" si="2"/>
        <v>26314.01549893428</v>
      </c>
      <c r="CK66" s="166">
        <f t="shared" si="2"/>
        <v>217285.37125765046</v>
      </c>
    </row>
    <row r="67" spans="5:31" ht="12">
      <c r="E67" s="26"/>
      <c r="F67" s="26"/>
      <c r="AE67" s="27"/>
    </row>
    <row r="68" spans="1:31" ht="12">
      <c r="A68" s="29"/>
      <c r="B68" s="30"/>
      <c r="C68" s="30"/>
      <c r="D68" s="31"/>
      <c r="E68" s="146"/>
      <c r="F68" s="31"/>
      <c r="G68" s="31"/>
      <c r="H68" s="30"/>
      <c r="I68" s="30"/>
      <c r="J68" s="31"/>
      <c r="K68" s="31"/>
      <c r="L68" s="31"/>
      <c r="M68" s="31"/>
      <c r="N68" s="31"/>
      <c r="O68" s="31"/>
      <c r="P68" s="31"/>
      <c r="Q68" s="30"/>
      <c r="AE68" s="27"/>
    </row>
    <row r="69" spans="1:31" ht="12">
      <c r="A69" s="62"/>
      <c r="B69" s="31"/>
      <c r="C69" s="31"/>
      <c r="D69" s="31"/>
      <c r="E69" s="31"/>
      <c r="F69" s="31"/>
      <c r="G69" s="31"/>
      <c r="H69" s="30"/>
      <c r="I69" s="31"/>
      <c r="J69" s="31"/>
      <c r="K69" s="31"/>
      <c r="L69" s="31"/>
      <c r="M69" s="31"/>
      <c r="N69" s="31"/>
      <c r="O69" s="31"/>
      <c r="P69" s="31"/>
      <c r="Q69" s="30"/>
      <c r="AE69" s="27"/>
    </row>
    <row r="70" spans="1:31" ht="13.5" customHeight="1">
      <c r="A70" s="29"/>
      <c r="B70" s="193"/>
      <c r="C70" s="193"/>
      <c r="D70" s="193"/>
      <c r="E70" s="31"/>
      <c r="F70" s="31"/>
      <c r="G70" s="31"/>
      <c r="H70" s="30"/>
      <c r="I70" s="31"/>
      <c r="J70" s="31"/>
      <c r="K70" s="31"/>
      <c r="L70" s="31"/>
      <c r="M70" s="31"/>
      <c r="N70" s="31"/>
      <c r="O70" s="31"/>
      <c r="P70" s="31"/>
      <c r="Q70" s="30"/>
      <c r="AE70" s="27"/>
    </row>
    <row r="71" spans="1:31" ht="13.5" customHeight="1">
      <c r="A71" s="29"/>
      <c r="B71" s="193"/>
      <c r="C71" s="193"/>
      <c r="D71" s="193"/>
      <c r="E71" s="31"/>
      <c r="F71" s="31"/>
      <c r="G71" s="31"/>
      <c r="H71" s="31"/>
      <c r="I71" s="31"/>
      <c r="J71" s="31"/>
      <c r="K71" s="31"/>
      <c r="L71" s="31"/>
      <c r="M71" s="30"/>
      <c r="N71" s="31"/>
      <c r="O71" s="31"/>
      <c r="P71" s="31"/>
      <c r="Q71" s="30"/>
      <c r="AE71" s="27"/>
    </row>
    <row r="72" spans="1:31" ht="12">
      <c r="A72" s="32"/>
      <c r="B72" s="63"/>
      <c r="C72" s="63"/>
      <c r="D72" s="63"/>
      <c r="E72" s="32"/>
      <c r="F72" s="32"/>
      <c r="G72" s="32"/>
      <c r="H72" s="32"/>
      <c r="I72" s="32"/>
      <c r="J72" s="32"/>
      <c r="K72" s="32"/>
      <c r="L72" s="32"/>
      <c r="M72" s="32"/>
      <c r="N72" s="32"/>
      <c r="O72" s="32"/>
      <c r="P72" s="32"/>
      <c r="Q72" s="33"/>
      <c r="AE72" s="27"/>
    </row>
    <row r="73" spans="1:31" ht="12">
      <c r="A73" s="32"/>
      <c r="B73" s="63"/>
      <c r="C73" s="63"/>
      <c r="D73" s="63"/>
      <c r="AE73" s="27"/>
    </row>
    <row r="74" spans="1:31" ht="12">
      <c r="A74" s="32"/>
      <c r="B74" s="63"/>
      <c r="C74" s="63"/>
      <c r="D74" s="63"/>
      <c r="AE74" s="27"/>
    </row>
    <row r="75" spans="1:31" ht="12">
      <c r="A75" s="32"/>
      <c r="B75" s="63"/>
      <c r="C75" s="63"/>
      <c r="D75" s="63"/>
      <c r="AE75" s="27"/>
    </row>
    <row r="76" spans="1:31" ht="12">
      <c r="A76" s="32"/>
      <c r="B76" s="63"/>
      <c r="C76" s="63"/>
      <c r="D76" s="63"/>
      <c r="AE76" s="27"/>
    </row>
    <row r="77" spans="1:31" ht="12">
      <c r="A77" s="32"/>
      <c r="B77" s="63"/>
      <c r="C77" s="63"/>
      <c r="D77" s="63"/>
      <c r="E77" s="63"/>
      <c r="AE77" s="27"/>
    </row>
    <row r="78" spans="1:31" ht="12">
      <c r="A78" s="32"/>
      <c r="B78" s="63"/>
      <c r="C78" s="63"/>
      <c r="D78" s="63"/>
      <c r="AE78" s="27"/>
    </row>
    <row r="79" spans="1:31" ht="12">
      <c r="A79" s="32"/>
      <c r="AE79" s="27"/>
    </row>
    <row r="80" spans="1:31" ht="12">
      <c r="A80" s="32"/>
      <c r="B80" s="63"/>
      <c r="C80" s="63"/>
      <c r="D80" s="63"/>
      <c r="AE80" s="27"/>
    </row>
    <row r="81" spans="1:4" ht="12">
      <c r="A81" s="32"/>
      <c r="B81" s="63"/>
      <c r="C81" s="63"/>
      <c r="D81" s="63"/>
    </row>
    <row r="82" spans="1:4" ht="12">
      <c r="A82" s="32"/>
      <c r="B82" s="63"/>
      <c r="C82" s="63"/>
      <c r="D82" s="63"/>
    </row>
    <row r="83" spans="1:4" ht="12">
      <c r="A83" s="32"/>
      <c r="B83" s="63"/>
      <c r="C83" s="63"/>
      <c r="D83" s="63"/>
    </row>
    <row r="84" spans="1:4" ht="12">
      <c r="A84" s="32"/>
      <c r="B84" s="63"/>
      <c r="C84" s="63"/>
      <c r="D84" s="63"/>
    </row>
    <row r="85" spans="1:4" ht="12">
      <c r="A85" s="32"/>
      <c r="B85" s="63"/>
      <c r="C85" s="63"/>
      <c r="D85" s="63"/>
    </row>
    <row r="86" spans="1:4" ht="12">
      <c r="A86" s="32"/>
      <c r="B86" s="63"/>
      <c r="C86" s="63"/>
      <c r="D86" s="63"/>
    </row>
    <row r="87" ht="12">
      <c r="A87" s="32"/>
    </row>
    <row r="88" ht="12">
      <c r="A88" s="32"/>
    </row>
    <row r="89" ht="12">
      <c r="A89" s="32"/>
    </row>
    <row r="90" ht="12">
      <c r="A90" s="32"/>
    </row>
    <row r="91" ht="12">
      <c r="A91" s="32"/>
    </row>
    <row r="92" ht="12">
      <c r="A92" s="32"/>
    </row>
    <row r="93" ht="12">
      <c r="A93" s="32"/>
    </row>
    <row r="94" ht="12">
      <c r="A94" s="32"/>
    </row>
    <row r="95" ht="12">
      <c r="A95" s="33"/>
    </row>
  </sheetData>
  <mergeCells count="22">
    <mergeCell ref="A4:A6"/>
    <mergeCell ref="F4:F6"/>
    <mergeCell ref="B70:D70"/>
    <mergeCell ref="B71:D71"/>
    <mergeCell ref="E4:E6"/>
    <mergeCell ref="D4:D6"/>
    <mergeCell ref="B4:B6"/>
    <mergeCell ref="AD4:AD5"/>
    <mergeCell ref="M5:M6"/>
    <mergeCell ref="L5:L6"/>
    <mergeCell ref="T5:T6"/>
    <mergeCell ref="R5:R6"/>
    <mergeCell ref="Q5:Q6"/>
    <mergeCell ref="P5:P6"/>
    <mergeCell ref="O5:O6"/>
    <mergeCell ref="N5:N6"/>
    <mergeCell ref="S5:S6"/>
    <mergeCell ref="G5:G6"/>
    <mergeCell ref="K5:K6"/>
    <mergeCell ref="J5:J6"/>
    <mergeCell ref="I5:I6"/>
    <mergeCell ref="H5:H6"/>
  </mergeCells>
  <printOptions/>
  <pageMargins left="0" right="0" top="0.18" bottom="0" header="0" footer="0"/>
  <pageSetup horizontalDpi="600" verticalDpi="600" orientation="portrait" scale="85" r:id="rId3"/>
  <headerFooter alignWithMargins="0">
    <oddFooter>&amp;C&amp;F&amp;RPage &amp;P</oddFooter>
  </headerFooter>
  <colBreaks count="1" manualBreakCount="1">
    <brk id="23" max="64" man="1"/>
  </colBreaks>
  <legacyDrawing r:id="rId2"/>
</worksheet>
</file>

<file path=xl/worksheets/sheet2.xml><?xml version="1.0" encoding="utf-8"?>
<worksheet xmlns="http://schemas.openxmlformats.org/spreadsheetml/2006/main" xmlns:r="http://schemas.openxmlformats.org/officeDocument/2006/relationships">
  <dimension ref="A1:CW73"/>
  <sheetViews>
    <sheetView workbookViewId="0" topLeftCell="A1">
      <selection activeCell="G7" sqref="G7"/>
    </sheetView>
  </sheetViews>
  <sheetFormatPr defaultColWidth="9.00390625" defaultRowHeight="12.75"/>
  <cols>
    <col min="1" max="1" width="6.75390625" style="171" customWidth="1"/>
    <col min="2" max="2" width="19.25390625" style="171" customWidth="1"/>
    <col min="3" max="3" width="3.75390625" style="171" customWidth="1"/>
    <col min="4" max="4" width="19.625" style="171" customWidth="1"/>
    <col min="5" max="6" width="13.125" style="171" bestFit="1" customWidth="1"/>
    <col min="7" max="7" width="12.125" style="171" bestFit="1" customWidth="1"/>
    <col min="8" max="9" width="11.25390625" style="171" bestFit="1" customWidth="1"/>
    <col min="10" max="10" width="12.125" style="171" bestFit="1" customWidth="1"/>
    <col min="11" max="13" width="11.25390625" style="171" bestFit="1" customWidth="1"/>
    <col min="14" max="14" width="12.125" style="171" bestFit="1" customWidth="1"/>
    <col min="15" max="16" width="11.25390625" style="171" bestFit="1" customWidth="1"/>
    <col min="17" max="20" width="9.875" style="171" bestFit="1" customWidth="1"/>
    <col min="21" max="21" width="11.25390625" style="171" bestFit="1" customWidth="1"/>
    <col min="22" max="26" width="9.875" style="171" bestFit="1" customWidth="1"/>
    <col min="27" max="27" width="11.25390625" style="171" bestFit="1" customWidth="1"/>
    <col min="28" max="28" width="10.00390625" style="171" customWidth="1"/>
    <col min="29" max="29" width="8.375" style="171" customWidth="1"/>
    <col min="30" max="30" width="13.125" style="171" bestFit="1" customWidth="1"/>
    <col min="31" max="31" width="9.875" style="171" bestFit="1" customWidth="1"/>
    <col min="32" max="33" width="9.125" style="171" bestFit="1" customWidth="1"/>
    <col min="34" max="34" width="9.875" style="171" bestFit="1" customWidth="1"/>
    <col min="35" max="36" width="9.125" style="171" bestFit="1" customWidth="1"/>
    <col min="37" max="37" width="9.875" style="171" bestFit="1" customWidth="1"/>
    <col min="38" max="39" width="9.125" style="171" bestFit="1" customWidth="1"/>
    <col min="40" max="42" width="9.875" style="171" bestFit="1" customWidth="1"/>
    <col min="43" max="46" width="9.125" style="171" bestFit="1" customWidth="1"/>
    <col min="47" max="48" width="9.875" style="171" bestFit="1" customWidth="1"/>
    <col min="49" max="49" width="9.125" style="171" bestFit="1" customWidth="1"/>
    <col min="50" max="50" width="9.875" style="171" bestFit="1" customWidth="1"/>
    <col min="51" max="54" width="9.125" style="171" bestFit="1" customWidth="1"/>
    <col min="55" max="55" width="9.875" style="171" bestFit="1" customWidth="1"/>
    <col min="56" max="56" width="9.875" style="171" customWidth="1"/>
    <col min="57" max="64" width="9.125" style="171" bestFit="1" customWidth="1"/>
    <col min="65" max="67" width="9.875" style="171" bestFit="1" customWidth="1"/>
    <col min="68" max="68" width="9.125" style="171" bestFit="1" customWidth="1"/>
    <col min="69" max="71" width="9.875" style="171" bestFit="1" customWidth="1"/>
    <col min="72" max="72" width="9.125" style="171" bestFit="1" customWidth="1"/>
    <col min="73" max="73" width="11.25390625" style="171" bestFit="1" customWidth="1"/>
    <col min="74" max="74" width="9.125" style="171" bestFit="1" customWidth="1"/>
    <col min="75" max="77" width="9.875" style="171" bestFit="1" customWidth="1"/>
    <col min="78" max="79" width="9.125" style="171" bestFit="1" customWidth="1"/>
    <col min="80" max="80" width="9.875" style="171" bestFit="1" customWidth="1"/>
    <col min="81" max="82" width="9.125" style="171" bestFit="1" customWidth="1"/>
    <col min="83" max="83" width="9.875" style="171" bestFit="1" customWidth="1"/>
    <col min="84" max="88" width="9.125" style="171" bestFit="1" customWidth="1"/>
    <col min="89" max="89" width="9.875" style="171" bestFit="1" customWidth="1"/>
    <col min="90" max="16384" width="9.00390625" style="171" customWidth="1"/>
  </cols>
  <sheetData>
    <row r="1" ht="12.75">
      <c r="A1" s="171" t="s">
        <v>271</v>
      </c>
    </row>
    <row r="2" ht="12.75"/>
    <row r="3" spans="1:101" ht="12.75">
      <c r="A3" s="20" t="s">
        <v>172</v>
      </c>
      <c r="B3" s="20"/>
      <c r="C3" s="20"/>
      <c r="D3" s="28">
        <v>37404</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row>
    <row r="4" spans="1:101" ht="12.75">
      <c r="A4" s="188" t="s">
        <v>64</v>
      </c>
      <c r="B4" s="188" t="s">
        <v>250</v>
      </c>
      <c r="C4" s="21"/>
      <c r="D4" s="197" t="s">
        <v>65</v>
      </c>
      <c r="E4" s="194" t="s">
        <v>255</v>
      </c>
      <c r="F4" s="191" t="s">
        <v>253</v>
      </c>
      <c r="G4" s="79" t="s">
        <v>0</v>
      </c>
      <c r="H4" s="79" t="s">
        <v>1</v>
      </c>
      <c r="I4" s="79" t="s">
        <v>2</v>
      </c>
      <c r="J4" s="79" t="s">
        <v>3</v>
      </c>
      <c r="K4" s="79" t="s">
        <v>4</v>
      </c>
      <c r="L4" s="79" t="s">
        <v>5</v>
      </c>
      <c r="M4" s="79" t="s">
        <v>6</v>
      </c>
      <c r="N4" s="79" t="s">
        <v>7</v>
      </c>
      <c r="O4" s="79" t="s">
        <v>8</v>
      </c>
      <c r="P4" s="79" t="s">
        <v>9</v>
      </c>
      <c r="Q4" s="79" t="s">
        <v>10</v>
      </c>
      <c r="R4" s="79" t="s">
        <v>11</v>
      </c>
      <c r="S4" s="79">
        <v>54</v>
      </c>
      <c r="T4" s="79" t="s">
        <v>12</v>
      </c>
      <c r="U4" s="79" t="s">
        <v>13</v>
      </c>
      <c r="V4" s="79">
        <v>66</v>
      </c>
      <c r="W4" s="79" t="s">
        <v>14</v>
      </c>
      <c r="X4" s="79" t="s">
        <v>15</v>
      </c>
      <c r="Y4" s="79" t="s">
        <v>16</v>
      </c>
      <c r="Z4" s="79" t="s">
        <v>17</v>
      </c>
      <c r="AA4" s="79" t="s">
        <v>18</v>
      </c>
      <c r="AB4" s="79" t="s">
        <v>19</v>
      </c>
      <c r="AC4" s="79" t="s">
        <v>20</v>
      </c>
      <c r="AD4" s="186" t="s">
        <v>206</v>
      </c>
      <c r="AE4" s="114" t="s">
        <v>21</v>
      </c>
      <c r="AF4" s="114" t="s">
        <v>22</v>
      </c>
      <c r="AG4" s="114" t="s">
        <v>23</v>
      </c>
      <c r="AH4" s="114" t="s">
        <v>24</v>
      </c>
      <c r="AI4" s="115" t="s">
        <v>25</v>
      </c>
      <c r="AJ4" s="114" t="s">
        <v>26</v>
      </c>
      <c r="AK4" s="114" t="s">
        <v>27</v>
      </c>
      <c r="AL4" s="116" t="s">
        <v>28</v>
      </c>
      <c r="AM4" s="116" t="s">
        <v>29</v>
      </c>
      <c r="AN4" s="115" t="s">
        <v>199</v>
      </c>
      <c r="AO4" s="115" t="s">
        <v>200</v>
      </c>
      <c r="AP4" s="115" t="s">
        <v>201</v>
      </c>
      <c r="AQ4" s="114" t="s">
        <v>30</v>
      </c>
      <c r="AR4" s="116" t="s">
        <v>257</v>
      </c>
      <c r="AS4" s="114" t="s">
        <v>31</v>
      </c>
      <c r="AT4" s="114" t="s">
        <v>32</v>
      </c>
      <c r="AU4" s="114" t="s">
        <v>33</v>
      </c>
      <c r="AV4" s="114" t="s">
        <v>34</v>
      </c>
      <c r="AW4" s="114" t="s">
        <v>35</v>
      </c>
      <c r="AX4" s="114" t="s">
        <v>36</v>
      </c>
      <c r="AY4" s="116" t="s">
        <v>240</v>
      </c>
      <c r="AZ4" s="116" t="s">
        <v>267</v>
      </c>
      <c r="BA4" s="116" t="s">
        <v>236</v>
      </c>
      <c r="BB4" s="114" t="s">
        <v>37</v>
      </c>
      <c r="BC4" s="114" t="s">
        <v>38</v>
      </c>
      <c r="BD4" s="116" t="s">
        <v>282</v>
      </c>
      <c r="BE4" s="114" t="s">
        <v>39</v>
      </c>
      <c r="BF4" s="115" t="s">
        <v>40</v>
      </c>
      <c r="BG4" s="116" t="s">
        <v>239</v>
      </c>
      <c r="BH4" s="117" t="s">
        <v>237</v>
      </c>
      <c r="BI4" s="114" t="s">
        <v>41</v>
      </c>
      <c r="BJ4" s="114">
        <v>2629</v>
      </c>
      <c r="BK4" s="114">
        <v>2635</v>
      </c>
      <c r="BL4" s="114" t="s">
        <v>43</v>
      </c>
      <c r="BM4" s="114" t="s">
        <v>44</v>
      </c>
      <c r="BN4" s="114" t="s">
        <v>45</v>
      </c>
      <c r="BO4" s="114" t="s">
        <v>46</v>
      </c>
      <c r="BP4" s="114" t="s">
        <v>47</v>
      </c>
      <c r="BQ4" s="114" t="s">
        <v>48</v>
      </c>
      <c r="BR4" s="114" t="s">
        <v>49</v>
      </c>
      <c r="BS4" s="114" t="s">
        <v>50</v>
      </c>
      <c r="BT4" s="114" t="s">
        <v>51</v>
      </c>
      <c r="BU4" s="114" t="s">
        <v>52</v>
      </c>
      <c r="BV4" s="116" t="s">
        <v>194</v>
      </c>
      <c r="BW4" s="114" t="s">
        <v>53</v>
      </c>
      <c r="BX4" s="114" t="s">
        <v>54</v>
      </c>
      <c r="BY4" s="114" t="s">
        <v>55</v>
      </c>
      <c r="BZ4" s="114" t="s">
        <v>56</v>
      </c>
      <c r="CA4" s="114" t="s">
        <v>57</v>
      </c>
      <c r="CB4" s="114" t="s">
        <v>58</v>
      </c>
      <c r="CC4" s="114" t="s">
        <v>59</v>
      </c>
      <c r="CD4" s="114" t="s">
        <v>60</v>
      </c>
      <c r="CE4" s="116" t="s">
        <v>195</v>
      </c>
      <c r="CF4" s="116" t="s">
        <v>241</v>
      </c>
      <c r="CG4" s="116" t="s">
        <v>242</v>
      </c>
      <c r="CH4" s="116" t="s">
        <v>243</v>
      </c>
      <c r="CI4" s="114" t="s">
        <v>61</v>
      </c>
      <c r="CJ4" s="114" t="s">
        <v>62</v>
      </c>
      <c r="CK4" s="114" t="s">
        <v>63</v>
      </c>
      <c r="CL4" s="101"/>
      <c r="CM4" s="101"/>
      <c r="CN4" s="101"/>
      <c r="CO4" s="101"/>
      <c r="CP4" s="101"/>
      <c r="CQ4" s="101"/>
      <c r="CR4" s="101"/>
      <c r="CS4" s="101"/>
      <c r="CT4" s="101"/>
      <c r="CU4" s="101"/>
      <c r="CV4" s="101"/>
      <c r="CW4" s="101"/>
    </row>
    <row r="5" spans="1:101" ht="45">
      <c r="A5" s="189"/>
      <c r="B5" s="189"/>
      <c r="C5" s="80"/>
      <c r="D5" s="198"/>
      <c r="E5" s="195"/>
      <c r="F5" s="192"/>
      <c r="G5" s="182" t="s">
        <v>66</v>
      </c>
      <c r="H5" s="184" t="s">
        <v>67</v>
      </c>
      <c r="I5" s="184" t="s">
        <v>68</v>
      </c>
      <c r="J5" s="184" t="s">
        <v>69</v>
      </c>
      <c r="K5" s="184" t="s">
        <v>70</v>
      </c>
      <c r="L5" s="184" t="s">
        <v>71</v>
      </c>
      <c r="M5" s="184" t="s">
        <v>72</v>
      </c>
      <c r="N5" s="184" t="s">
        <v>73</v>
      </c>
      <c r="O5" s="184" t="s">
        <v>74</v>
      </c>
      <c r="P5" s="184" t="s">
        <v>75</v>
      </c>
      <c r="Q5" s="184" t="s">
        <v>76</v>
      </c>
      <c r="R5" s="184" t="s">
        <v>77</v>
      </c>
      <c r="S5" s="184" t="s">
        <v>249</v>
      </c>
      <c r="T5" s="184" t="s">
        <v>78</v>
      </c>
      <c r="U5" s="103" t="s">
        <v>79</v>
      </c>
      <c r="V5" s="103" t="s">
        <v>80</v>
      </c>
      <c r="W5" s="103" t="s">
        <v>81</v>
      </c>
      <c r="X5" s="103" t="s">
        <v>82</v>
      </c>
      <c r="Y5" s="103" t="s">
        <v>83</v>
      </c>
      <c r="Z5" s="103" t="s">
        <v>84</v>
      </c>
      <c r="AA5" s="103" t="s">
        <v>85</v>
      </c>
      <c r="AB5" s="103" t="s">
        <v>86</v>
      </c>
      <c r="AC5" s="103" t="s">
        <v>87</v>
      </c>
      <c r="AD5" s="187"/>
      <c r="AE5" s="115" t="s">
        <v>89</v>
      </c>
      <c r="AF5" s="114" t="s">
        <v>235</v>
      </c>
      <c r="AG5" s="115" t="s">
        <v>94</v>
      </c>
      <c r="AH5" s="115" t="s">
        <v>97</v>
      </c>
      <c r="AI5" s="115" t="s">
        <v>98</v>
      </c>
      <c r="AJ5" s="115" t="s">
        <v>99</v>
      </c>
      <c r="AK5" s="115" t="s">
        <v>102</v>
      </c>
      <c r="AL5" s="115" t="s">
        <v>109</v>
      </c>
      <c r="AM5" s="115" t="s">
        <v>264</v>
      </c>
      <c r="AN5" s="115" t="s">
        <v>261</v>
      </c>
      <c r="AO5" s="115" t="s">
        <v>262</v>
      </c>
      <c r="AP5" s="115" t="s">
        <v>263</v>
      </c>
      <c r="AQ5" s="115" t="s">
        <v>112</v>
      </c>
      <c r="AR5" s="115" t="s">
        <v>265</v>
      </c>
      <c r="AS5" s="115" t="s">
        <v>115</v>
      </c>
      <c r="AT5" s="115" t="s">
        <v>116</v>
      </c>
      <c r="AU5" s="115" t="s">
        <v>117</v>
      </c>
      <c r="AV5" s="115" t="s">
        <v>120</v>
      </c>
      <c r="AW5" s="115" t="s">
        <v>121</v>
      </c>
      <c r="AX5" s="115" t="s">
        <v>122</v>
      </c>
      <c r="AY5" s="115" t="s">
        <v>137</v>
      </c>
      <c r="AZ5" s="115" t="s">
        <v>266</v>
      </c>
      <c r="BA5" s="115" t="s">
        <v>140</v>
      </c>
      <c r="BB5" s="147" t="s">
        <v>251</v>
      </c>
      <c r="BC5" s="115" t="s">
        <v>129</v>
      </c>
      <c r="BD5" s="115" t="s">
        <v>283</v>
      </c>
      <c r="BE5" s="115" t="s">
        <v>130</v>
      </c>
      <c r="BF5" s="115" t="s">
        <v>260</v>
      </c>
      <c r="BG5" s="115" t="s">
        <v>141</v>
      </c>
      <c r="BH5" s="115" t="s">
        <v>238</v>
      </c>
      <c r="BI5" s="115" t="s">
        <v>205</v>
      </c>
      <c r="BJ5" s="115" t="s">
        <v>203</v>
      </c>
      <c r="BK5" s="115" t="s">
        <v>204</v>
      </c>
      <c r="BL5" s="115" t="s">
        <v>88</v>
      </c>
      <c r="BM5" s="115" t="s">
        <v>144</v>
      </c>
      <c r="BN5" s="115">
        <f>BN2</f>
        <v>0</v>
      </c>
      <c r="BO5" s="115" t="s">
        <v>145</v>
      </c>
      <c r="BP5" s="115" t="s">
        <v>148</v>
      </c>
      <c r="BQ5" s="115" t="s">
        <v>149</v>
      </c>
      <c r="BR5" s="115" t="s">
        <v>150</v>
      </c>
      <c r="BS5" s="115" t="s">
        <v>151</v>
      </c>
      <c r="BT5" s="115" t="s">
        <v>152</v>
      </c>
      <c r="BU5" s="115" t="s">
        <v>153</v>
      </c>
      <c r="BV5" s="115" t="s">
        <v>154</v>
      </c>
      <c r="BW5" s="115" t="s">
        <v>157</v>
      </c>
      <c r="BX5" s="115" t="s">
        <v>158</v>
      </c>
      <c r="BY5" s="115" t="s">
        <v>159</v>
      </c>
      <c r="BZ5" s="115" t="s">
        <v>160</v>
      </c>
      <c r="CA5" s="115" t="s">
        <v>161</v>
      </c>
      <c r="CB5" s="115" t="s">
        <v>162</v>
      </c>
      <c r="CC5" s="115" t="s">
        <v>163</v>
      </c>
      <c r="CD5" s="115" t="s">
        <v>164</v>
      </c>
      <c r="CE5" s="115" t="s">
        <v>165</v>
      </c>
      <c r="CF5" s="115" t="s">
        <v>244</v>
      </c>
      <c r="CG5" s="115" t="s">
        <v>245</v>
      </c>
      <c r="CH5" s="115" t="s">
        <v>246</v>
      </c>
      <c r="CI5" s="115" t="s">
        <v>166</v>
      </c>
      <c r="CJ5" s="115" t="s">
        <v>167</v>
      </c>
      <c r="CK5" s="115" t="s">
        <v>168</v>
      </c>
      <c r="CL5" s="118"/>
      <c r="CM5" s="118"/>
      <c r="CN5" s="118"/>
      <c r="CO5" s="118"/>
      <c r="CP5" s="118"/>
      <c r="CQ5" s="101"/>
      <c r="CR5" s="101"/>
      <c r="CS5" s="101"/>
      <c r="CT5" s="101"/>
      <c r="CU5" s="101"/>
      <c r="CV5" s="101"/>
      <c r="CW5" s="101"/>
    </row>
    <row r="6" spans="1:101" ht="12.75">
      <c r="A6" s="190"/>
      <c r="B6" s="190"/>
      <c r="C6" s="81"/>
      <c r="D6" s="199"/>
      <c r="E6" s="196"/>
      <c r="F6" s="192"/>
      <c r="G6" s="183"/>
      <c r="H6" s="185"/>
      <c r="I6" s="185"/>
      <c r="J6" s="185"/>
      <c r="K6" s="185"/>
      <c r="L6" s="185"/>
      <c r="M6" s="185"/>
      <c r="N6" s="185"/>
      <c r="O6" s="185"/>
      <c r="P6" s="185"/>
      <c r="Q6" s="185"/>
      <c r="R6" s="185"/>
      <c r="S6" s="185"/>
      <c r="T6" s="185"/>
      <c r="U6" s="110"/>
      <c r="V6" s="110"/>
      <c r="W6" s="110"/>
      <c r="X6" s="110"/>
      <c r="Y6" s="110"/>
      <c r="Z6" s="110"/>
      <c r="AA6" s="110"/>
      <c r="AB6" s="110"/>
      <c r="AC6" s="110"/>
      <c r="AD6" s="102"/>
      <c r="AE6" s="109"/>
      <c r="AF6" s="110"/>
      <c r="AG6" s="110"/>
      <c r="AH6" s="110"/>
      <c r="AI6" s="110"/>
      <c r="AJ6" s="104"/>
      <c r="AK6" s="110"/>
      <c r="AL6" s="93"/>
      <c r="AM6" s="93"/>
      <c r="AN6" s="93"/>
      <c r="AO6" s="93"/>
      <c r="AP6" s="93"/>
      <c r="AQ6" s="110"/>
      <c r="AR6" s="110"/>
      <c r="AS6" s="110"/>
      <c r="AT6" s="110"/>
      <c r="AU6" s="110"/>
      <c r="AV6" s="110"/>
      <c r="AW6" s="110"/>
      <c r="AX6" s="93"/>
      <c r="AY6" s="93"/>
      <c r="AZ6" s="110"/>
      <c r="BA6" s="110"/>
      <c r="BB6" s="110"/>
      <c r="BC6" s="110"/>
      <c r="BD6" s="110"/>
      <c r="BE6" s="110"/>
      <c r="BF6" s="110"/>
      <c r="BG6" s="110"/>
      <c r="BH6" s="110"/>
      <c r="BI6" s="110"/>
      <c r="BJ6" s="93"/>
      <c r="BK6" s="93"/>
      <c r="BL6" s="110"/>
      <c r="BM6" s="104"/>
      <c r="BN6" s="110"/>
      <c r="BO6" s="110"/>
      <c r="BP6" s="110"/>
      <c r="BQ6" s="111"/>
      <c r="BR6" s="110"/>
      <c r="BS6" s="110"/>
      <c r="BT6" s="110"/>
      <c r="BU6" s="111"/>
      <c r="BV6" s="110"/>
      <c r="BW6" s="104"/>
      <c r="BX6" s="110"/>
      <c r="BY6" s="110"/>
      <c r="BZ6" s="110"/>
      <c r="CA6" s="110"/>
      <c r="CB6" s="110"/>
      <c r="CC6" s="110"/>
      <c r="CD6" s="110"/>
      <c r="CE6" s="110"/>
      <c r="CF6" s="110"/>
      <c r="CG6" s="110"/>
      <c r="CH6" s="110"/>
      <c r="CI6" s="112"/>
      <c r="CJ6" s="101"/>
      <c r="CK6" s="101"/>
      <c r="CL6" s="101"/>
      <c r="CM6" s="101"/>
      <c r="CN6" s="101"/>
      <c r="CO6" s="101"/>
      <c r="CP6" s="101"/>
      <c r="CQ6" s="101"/>
      <c r="CR6" s="101"/>
      <c r="CS6" s="101"/>
      <c r="CT6" s="101"/>
      <c r="CU6" s="101"/>
      <c r="CV6" s="101"/>
      <c r="CW6" s="101"/>
    </row>
    <row r="7" spans="1:101" ht="12.75">
      <c r="A7" s="66" t="s">
        <v>21</v>
      </c>
      <c r="B7" s="60" t="s">
        <v>89</v>
      </c>
      <c r="C7" s="43" t="s">
        <v>90</v>
      </c>
      <c r="D7" s="128" t="s">
        <v>91</v>
      </c>
      <c r="E7" s="71">
        <v>1507424</v>
      </c>
      <c r="F7" s="120">
        <v>1581748.8105531668</v>
      </c>
      <c r="G7" s="159">
        <v>278120.2719728191</v>
      </c>
      <c r="H7" s="159">
        <v>68597.96025332701</v>
      </c>
      <c r="I7" s="159">
        <v>47407.72121250087</v>
      </c>
      <c r="J7" s="159">
        <v>310558.2674957752</v>
      </c>
      <c r="K7" s="159">
        <v>66446.19680529028</v>
      </c>
      <c r="L7" s="159">
        <v>20559.141252763322</v>
      </c>
      <c r="M7" s="159">
        <v>22706.596866069245</v>
      </c>
      <c r="N7" s="159">
        <v>291730.8758047952</v>
      </c>
      <c r="O7" s="159">
        <v>24169.10675717729</v>
      </c>
      <c r="P7" s="159">
        <v>66508.66040888695</v>
      </c>
      <c r="Q7" s="159">
        <v>400.62862996479606</v>
      </c>
      <c r="R7" s="159">
        <v>10741.585901260418</v>
      </c>
      <c r="S7" s="159">
        <v>12940.735531335993</v>
      </c>
      <c r="T7" s="159">
        <v>6319.593550089848</v>
      </c>
      <c r="U7" s="159">
        <v>33250.02236971267</v>
      </c>
      <c r="V7" s="159">
        <v>1929.9099594003078</v>
      </c>
      <c r="W7" s="159">
        <v>11631.153773171498</v>
      </c>
      <c r="X7" s="159">
        <v>12871.379392170044</v>
      </c>
      <c r="Y7" s="159">
        <v>11370.52977195784</v>
      </c>
      <c r="Z7" s="159">
        <v>11206.83205218728</v>
      </c>
      <c r="AA7" s="159">
        <v>59661.35710427358</v>
      </c>
      <c r="AB7" s="159">
        <v>101509.81759667155</v>
      </c>
      <c r="AC7" s="160">
        <v>4159.2144325915115</v>
      </c>
      <c r="AD7" s="143">
        <f>SUM(G7:AC7)</f>
        <v>1474797.5588941916</v>
      </c>
      <c r="AE7" s="137">
        <v>4327.219987092878</v>
      </c>
      <c r="AF7" s="138">
        <v>943.4158060461326</v>
      </c>
      <c r="AG7" s="137">
        <v>2632.087020521402</v>
      </c>
      <c r="AH7" s="137">
        <v>3319.1866600846815</v>
      </c>
      <c r="AI7" s="137">
        <v>579.4037712931728</v>
      </c>
      <c r="AJ7" s="137">
        <v>4182.907523610935</v>
      </c>
      <c r="AK7" s="137">
        <v>3342.352041349581</v>
      </c>
      <c r="AL7" s="137">
        <v>411.3982167918067</v>
      </c>
      <c r="AM7" s="137">
        <v>3243.7995522956066</v>
      </c>
      <c r="AN7" s="137">
        <v>6467.54613391932</v>
      </c>
      <c r="AO7" s="137">
        <v>3308.9770917726755</v>
      </c>
      <c r="AP7" s="137">
        <v>5264.281736911074</v>
      </c>
      <c r="AQ7" s="137">
        <v>3457.037371470418</v>
      </c>
      <c r="AR7" s="137">
        <v>3457.037371470418</v>
      </c>
      <c r="AS7" s="137">
        <v>1425.8932958962096</v>
      </c>
      <c r="AT7" s="137">
        <v>913.2609629305028</v>
      </c>
      <c r="AU7" s="137">
        <v>10147.10470840943</v>
      </c>
      <c r="AV7" s="137">
        <v>7123.004727384841</v>
      </c>
      <c r="AW7" s="137">
        <v>736.6397389675282</v>
      </c>
      <c r="AX7" s="137">
        <v>4557.689145190906</v>
      </c>
      <c r="AY7" s="137">
        <v>0</v>
      </c>
      <c r="AZ7" s="137">
        <v>32.30876048103194</v>
      </c>
      <c r="BA7" s="137">
        <v>1727.4417270525078</v>
      </c>
      <c r="BB7" s="137">
        <v>1188.9623857019753</v>
      </c>
      <c r="BC7" s="137">
        <v>114.15762036631286</v>
      </c>
      <c r="BD7" s="137"/>
      <c r="BE7" s="137">
        <v>4878.622832635823</v>
      </c>
      <c r="BF7" s="137">
        <v>3172.7202792373364</v>
      </c>
      <c r="BG7" s="137">
        <v>140.0046287511384</v>
      </c>
      <c r="BH7" s="137">
        <v>0</v>
      </c>
      <c r="BI7" s="137">
        <v>1899.7551162846778</v>
      </c>
      <c r="BJ7" s="137">
        <v>409.24429942640455</v>
      </c>
      <c r="BK7" s="137">
        <v>1380.6610312227647</v>
      </c>
      <c r="BL7" s="137">
        <v>0</v>
      </c>
      <c r="BM7" s="137">
        <v>4540.457806267688</v>
      </c>
      <c r="BN7" s="137">
        <v>7691.638911851004</v>
      </c>
      <c r="BO7" s="137">
        <v>4493.071624228841</v>
      </c>
      <c r="BP7" s="137">
        <v>14.00046287511384</v>
      </c>
      <c r="BQ7" s="137">
        <v>1430.2011306270138</v>
      </c>
      <c r="BR7" s="137">
        <v>135.69679402033412</v>
      </c>
      <c r="BS7" s="137">
        <v>7749.794680716861</v>
      </c>
      <c r="BT7" s="137">
        <v>262.7779185790598</v>
      </c>
      <c r="BU7" s="137">
        <v>60349.31831078302</v>
      </c>
      <c r="BV7" s="137">
        <v>495.4009940424897</v>
      </c>
      <c r="BW7" s="137">
        <v>3411.8051067969723</v>
      </c>
      <c r="BX7" s="137">
        <v>2813.016079215181</v>
      </c>
      <c r="BY7" s="137">
        <v>3560.4254050097197</v>
      </c>
      <c r="BZ7" s="137">
        <v>0</v>
      </c>
      <c r="CA7" s="137">
        <v>310.1641006179066</v>
      </c>
      <c r="CB7" s="137">
        <v>4474.117151413305</v>
      </c>
      <c r="CC7" s="137">
        <v>837.8738551414283</v>
      </c>
      <c r="CD7" s="137">
        <v>583.7116060239771</v>
      </c>
      <c r="CE7" s="137">
        <v>605.2507796779983</v>
      </c>
      <c r="CF7" s="137">
        <v>2056.9910839590334</v>
      </c>
      <c r="CG7" s="137">
        <v>2523.8419033231175</v>
      </c>
      <c r="CH7" s="137">
        <v>580.4807299758738</v>
      </c>
      <c r="CI7" s="137">
        <v>3187.7977007951513</v>
      </c>
      <c r="CJ7" s="137">
        <v>1507.7421557814905</v>
      </c>
      <c r="CK7" s="143">
        <v>12051.167659424913</v>
      </c>
      <c r="CL7" s="136"/>
      <c r="CM7" s="136"/>
      <c r="CN7" s="136"/>
      <c r="CO7" s="136"/>
      <c r="CP7" s="136"/>
      <c r="CQ7" s="136"/>
      <c r="CR7" s="136"/>
      <c r="CS7" s="136"/>
      <c r="CT7" s="136"/>
      <c r="CU7" s="136"/>
      <c r="CV7" s="139"/>
      <c r="CW7" s="139"/>
    </row>
    <row r="8" spans="1:101" ht="12.75">
      <c r="A8" s="67" t="s">
        <v>22</v>
      </c>
      <c r="B8" s="100" t="s">
        <v>235</v>
      </c>
      <c r="C8" s="25" t="s">
        <v>92</v>
      </c>
      <c r="D8" s="39" t="s">
        <v>93</v>
      </c>
      <c r="E8" s="72">
        <v>463029</v>
      </c>
      <c r="F8" s="73">
        <v>562347.1712343099</v>
      </c>
      <c r="G8" s="122">
        <v>91183.83192656895</v>
      </c>
      <c r="H8" s="122">
        <v>16537.313973917902</v>
      </c>
      <c r="I8" s="122">
        <v>13206.874628949523</v>
      </c>
      <c r="J8" s="122">
        <v>55423.38451394941</v>
      </c>
      <c r="K8" s="122">
        <v>24505.419117550442</v>
      </c>
      <c r="L8" s="122">
        <v>7410.517650511524</v>
      </c>
      <c r="M8" s="122">
        <v>5513.211612524311</v>
      </c>
      <c r="N8" s="122">
        <v>84633.77447615989</v>
      </c>
      <c r="O8" s="122">
        <v>6986.960033468507</v>
      </c>
      <c r="P8" s="122">
        <v>22054.006881924764</v>
      </c>
      <c r="Q8" s="122">
        <v>319.1187525666566</v>
      </c>
      <c r="R8" s="122">
        <v>3620.5473018471585</v>
      </c>
      <c r="S8" s="122">
        <v>2378.8852464059855</v>
      </c>
      <c r="T8" s="122">
        <v>1986.079072792119</v>
      </c>
      <c r="U8" s="122">
        <v>7187.134523714865</v>
      </c>
      <c r="V8" s="122">
        <v>487.3813675563483</v>
      </c>
      <c r="W8" s="122">
        <v>3856.1149628327266</v>
      </c>
      <c r="X8" s="122">
        <v>4066.2111452043387</v>
      </c>
      <c r="Y8" s="122">
        <v>3321.155890348259</v>
      </c>
      <c r="Z8" s="122">
        <v>1627.5056380899487</v>
      </c>
      <c r="AA8" s="122">
        <v>19214.430199995273</v>
      </c>
      <c r="AB8" s="122">
        <v>12850.041841988625</v>
      </c>
      <c r="AC8" s="161">
        <v>2353.3557462006534</v>
      </c>
      <c r="AD8" s="144">
        <f aca="true" t="shared" si="0" ref="AD8:AD65">SUM(G8:AC8)</f>
        <v>390723.2565050681</v>
      </c>
      <c r="AE8" s="82">
        <v>1247.4642145787486</v>
      </c>
      <c r="AF8" s="140">
        <v>464.172731006046</v>
      </c>
      <c r="AG8" s="82">
        <v>984.626405646575</v>
      </c>
      <c r="AH8" s="82">
        <v>1924.5761859338184</v>
      </c>
      <c r="AI8" s="82">
        <v>101.53778490757256</v>
      </c>
      <c r="AJ8" s="82">
        <v>0</v>
      </c>
      <c r="AK8" s="82">
        <v>1073.3994404514813</v>
      </c>
      <c r="AL8" s="82">
        <v>261.09716119090086</v>
      </c>
      <c r="AM8" s="82">
        <v>510.59000410665067</v>
      </c>
      <c r="AN8" s="82">
        <v>5327.67016762292</v>
      </c>
      <c r="AO8" s="82">
        <v>2725.7847369233546</v>
      </c>
      <c r="AP8" s="82">
        <v>4336.475717832609</v>
      </c>
      <c r="AQ8" s="82">
        <v>394.5468213551391</v>
      </c>
      <c r="AR8" s="82">
        <v>394.5468213551391</v>
      </c>
      <c r="AS8" s="82">
        <v>116.0431827515115</v>
      </c>
      <c r="AT8" s="82">
        <v>116.0431827515115</v>
      </c>
      <c r="AU8" s="82">
        <v>4482.167933777131</v>
      </c>
      <c r="AV8" s="82">
        <v>1859.5920035929717</v>
      </c>
      <c r="AW8" s="82">
        <v>91.09389845993653</v>
      </c>
      <c r="AX8" s="82">
        <v>551.2051180696797</v>
      </c>
      <c r="AY8" s="82">
        <v>0</v>
      </c>
      <c r="AZ8" s="82">
        <v>0</v>
      </c>
      <c r="BA8" s="82">
        <v>174.06477412726724</v>
      </c>
      <c r="BB8" s="82">
        <v>232.086365503023</v>
      </c>
      <c r="BC8" s="82">
        <v>58.02159137575575</v>
      </c>
      <c r="BD8" s="82"/>
      <c r="BE8" s="82">
        <v>174.06477412726724</v>
      </c>
      <c r="BF8" s="82">
        <v>0</v>
      </c>
      <c r="BG8" s="82">
        <v>0</v>
      </c>
      <c r="BH8" s="82">
        <v>0</v>
      </c>
      <c r="BI8" s="82">
        <v>406.15113963029023</v>
      </c>
      <c r="BJ8" s="82">
        <v>0</v>
      </c>
      <c r="BK8" s="82">
        <v>0</v>
      </c>
      <c r="BL8" s="82">
        <v>0</v>
      </c>
      <c r="BM8" s="82">
        <v>174.06477412726724</v>
      </c>
      <c r="BN8" s="82">
        <v>970.1210078026361</v>
      </c>
      <c r="BO8" s="82">
        <v>739.7752900408858</v>
      </c>
      <c r="BP8" s="82">
        <v>0</v>
      </c>
      <c r="BQ8" s="82">
        <v>6034.245503078598</v>
      </c>
      <c r="BR8" s="82">
        <v>58.02159137575575</v>
      </c>
      <c r="BS8" s="82">
        <v>174.06477412726724</v>
      </c>
      <c r="BT8" s="82">
        <v>58.02159137575575</v>
      </c>
      <c r="BU8" s="82">
        <v>64919.1981585056</v>
      </c>
      <c r="BV8" s="82">
        <v>0</v>
      </c>
      <c r="BW8" s="82">
        <v>742.6763696096737</v>
      </c>
      <c r="BX8" s="82">
        <v>696.259096509069</v>
      </c>
      <c r="BY8" s="82">
        <v>348.1295482545345</v>
      </c>
      <c r="BZ8" s="82">
        <v>0</v>
      </c>
      <c r="CA8" s="82">
        <v>58.02159137575575</v>
      </c>
      <c r="CB8" s="82">
        <v>1102.4102361393593</v>
      </c>
      <c r="CC8" s="82">
        <v>232.086365503023</v>
      </c>
      <c r="CD8" s="82">
        <v>7083.85609106602</v>
      </c>
      <c r="CE8" s="82">
        <v>1040.3271333673006</v>
      </c>
      <c r="CF8" s="82">
        <v>0</v>
      </c>
      <c r="CG8" s="82">
        <v>0</v>
      </c>
      <c r="CH8" s="82">
        <v>0</v>
      </c>
      <c r="CI8" s="82">
        <v>0</v>
      </c>
      <c r="CJ8" s="82">
        <v>0</v>
      </c>
      <c r="CK8" s="144">
        <v>0</v>
      </c>
      <c r="CL8" s="136"/>
      <c r="CM8" s="136"/>
      <c r="CN8" s="136"/>
      <c r="CO8" s="136"/>
      <c r="CP8" s="136"/>
      <c r="CQ8" s="136"/>
      <c r="CR8" s="136"/>
      <c r="CS8" s="136"/>
      <c r="CT8" s="136"/>
      <c r="CU8" s="136"/>
      <c r="CV8" s="139"/>
      <c r="CW8" s="139"/>
    </row>
    <row r="9" spans="1:101" ht="12.75">
      <c r="A9" s="67" t="s">
        <v>23</v>
      </c>
      <c r="B9" s="22" t="s">
        <v>94</v>
      </c>
      <c r="C9" s="25" t="s">
        <v>95</v>
      </c>
      <c r="D9" s="39" t="s">
        <v>96</v>
      </c>
      <c r="E9" s="72">
        <v>1471491</v>
      </c>
      <c r="F9" s="73">
        <v>1512231.3710056744</v>
      </c>
      <c r="G9" s="122">
        <v>458393.5742656631</v>
      </c>
      <c r="H9" s="122">
        <v>90229.30061745428</v>
      </c>
      <c r="I9" s="122">
        <v>14918.520398761435</v>
      </c>
      <c r="J9" s="122">
        <v>332255.36240392533</v>
      </c>
      <c r="K9" s="122">
        <v>69336.84316623477</v>
      </c>
      <c r="L9" s="122">
        <v>85985.52019767532</v>
      </c>
      <c r="M9" s="122">
        <v>43710.93832372333</v>
      </c>
      <c r="N9" s="122">
        <v>169522.70553778583</v>
      </c>
      <c r="O9" s="122">
        <v>16387.52131330031</v>
      </c>
      <c r="P9" s="122">
        <v>17530.077580163874</v>
      </c>
      <c r="Q9" s="122">
        <v>326.4446476753049</v>
      </c>
      <c r="R9" s="122">
        <v>848.7560839557929</v>
      </c>
      <c r="S9" s="122">
        <v>65.28892953506099</v>
      </c>
      <c r="T9" s="122">
        <v>11425.562668635672</v>
      </c>
      <c r="U9" s="122">
        <v>40707.64756511052</v>
      </c>
      <c r="V9" s="122">
        <v>32.64446476753049</v>
      </c>
      <c r="W9" s="122">
        <v>1436.3564497713417</v>
      </c>
      <c r="X9" s="122">
        <v>15179.676116901679</v>
      </c>
      <c r="Y9" s="122">
        <v>17628.010974466466</v>
      </c>
      <c r="Z9" s="122">
        <v>3199.157547217988</v>
      </c>
      <c r="AA9" s="122">
        <v>37541.13448266006</v>
      </c>
      <c r="AB9" s="122">
        <v>59739.3705245808</v>
      </c>
      <c r="AC9" s="161">
        <v>13808.608596665397</v>
      </c>
      <c r="AD9" s="144">
        <f t="shared" si="0"/>
        <v>1500209.0228566315</v>
      </c>
      <c r="AE9" s="82">
        <v>12698.696794569363</v>
      </c>
      <c r="AF9" s="140">
        <v>32.64446476753049</v>
      </c>
      <c r="AG9" s="82">
        <v>326.4446476753049</v>
      </c>
      <c r="AH9" s="82">
        <v>163.22232383765245</v>
      </c>
      <c r="AI9" s="82">
        <v>946.6894782583843</v>
      </c>
      <c r="AJ9" s="82">
        <v>0</v>
      </c>
      <c r="AK9" s="82">
        <v>3656.180053963415</v>
      </c>
      <c r="AL9" s="82">
        <v>0</v>
      </c>
      <c r="AM9" s="82">
        <v>0</v>
      </c>
      <c r="AN9" s="82">
        <v>252.66815730068603</v>
      </c>
      <c r="AO9" s="82">
        <v>129.27208047942074</v>
      </c>
      <c r="AP9" s="82">
        <v>205.66012803544209</v>
      </c>
      <c r="AQ9" s="82">
        <v>0</v>
      </c>
      <c r="AR9" s="82">
        <v>0</v>
      </c>
      <c r="AS9" s="82">
        <v>2513.623787099848</v>
      </c>
      <c r="AT9" s="82">
        <v>0</v>
      </c>
      <c r="AU9" s="82">
        <v>163.22232383765245</v>
      </c>
      <c r="AV9" s="82">
        <v>652.8892953506098</v>
      </c>
      <c r="AW9" s="82">
        <v>0</v>
      </c>
      <c r="AX9" s="82">
        <v>0</v>
      </c>
      <c r="AY9" s="82">
        <v>0</v>
      </c>
      <c r="AZ9" s="82">
        <v>0</v>
      </c>
      <c r="BA9" s="82">
        <v>4602.869532221799</v>
      </c>
      <c r="BB9" s="82">
        <v>0</v>
      </c>
      <c r="BC9" s="82">
        <v>0</v>
      </c>
      <c r="BD9" s="82"/>
      <c r="BE9" s="82">
        <v>11099.118020960366</v>
      </c>
      <c r="BF9" s="82">
        <v>0</v>
      </c>
      <c r="BG9" s="82">
        <v>32.64446476753049</v>
      </c>
      <c r="BH9" s="82">
        <v>0</v>
      </c>
      <c r="BI9" s="82">
        <v>0</v>
      </c>
      <c r="BJ9" s="82">
        <v>1207.8451963986283</v>
      </c>
      <c r="BK9" s="82">
        <v>0</v>
      </c>
      <c r="BL9" s="82">
        <v>0</v>
      </c>
      <c r="BM9" s="82">
        <v>0</v>
      </c>
      <c r="BN9" s="82">
        <v>0</v>
      </c>
      <c r="BO9" s="82">
        <v>0</v>
      </c>
      <c r="BP9" s="82">
        <v>0</v>
      </c>
      <c r="BQ9" s="82">
        <v>0</v>
      </c>
      <c r="BR9" s="82">
        <v>326.4446476753049</v>
      </c>
      <c r="BS9" s="82">
        <v>0</v>
      </c>
      <c r="BT9" s="82">
        <v>0</v>
      </c>
      <c r="BU9" s="82">
        <v>522.3114362804879</v>
      </c>
      <c r="BV9" s="82">
        <v>0</v>
      </c>
      <c r="BW9" s="82">
        <v>9205.739064443598</v>
      </c>
      <c r="BX9" s="82">
        <v>195.86678860518293</v>
      </c>
      <c r="BY9" s="82">
        <v>65.28892953506099</v>
      </c>
      <c r="BZ9" s="82">
        <v>0</v>
      </c>
      <c r="CA9" s="82">
        <v>0</v>
      </c>
      <c r="CB9" s="82">
        <v>0</v>
      </c>
      <c r="CC9" s="82">
        <v>326.4446476753049</v>
      </c>
      <c r="CD9" s="82">
        <v>0</v>
      </c>
      <c r="CE9" s="82">
        <v>32.64446476753049</v>
      </c>
      <c r="CF9" s="82">
        <v>0</v>
      </c>
      <c r="CG9" s="82">
        <v>0</v>
      </c>
      <c r="CH9" s="82">
        <v>0</v>
      </c>
      <c r="CI9" s="82">
        <v>0</v>
      </c>
      <c r="CJ9" s="82">
        <v>0</v>
      </c>
      <c r="CK9" s="144">
        <v>0</v>
      </c>
      <c r="CL9" s="136"/>
      <c r="CM9" s="136"/>
      <c r="CN9" s="136"/>
      <c r="CO9" s="136"/>
      <c r="CP9" s="136"/>
      <c r="CQ9" s="136"/>
      <c r="CR9" s="136"/>
      <c r="CS9" s="136"/>
      <c r="CT9" s="136"/>
      <c r="CU9" s="136"/>
      <c r="CV9" s="139"/>
      <c r="CW9" s="139"/>
    </row>
    <row r="10" spans="1:101" ht="12.75">
      <c r="A10" s="67" t="s">
        <v>24</v>
      </c>
      <c r="B10" s="22" t="s">
        <v>97</v>
      </c>
      <c r="C10" s="25" t="s">
        <v>90</v>
      </c>
      <c r="D10" s="39" t="s">
        <v>91</v>
      </c>
      <c r="E10" s="72">
        <v>1576337</v>
      </c>
      <c r="F10" s="73">
        <v>1679810.8706983167</v>
      </c>
      <c r="G10" s="122">
        <v>285293.0058287424</v>
      </c>
      <c r="H10" s="122">
        <v>70367.104618339</v>
      </c>
      <c r="I10" s="122">
        <v>48630.3683951784</v>
      </c>
      <c r="J10" s="122">
        <v>318567.57866069995</v>
      </c>
      <c r="K10" s="122">
        <v>68159.84709781274</v>
      </c>
      <c r="L10" s="122">
        <v>21089.362395819073</v>
      </c>
      <c r="M10" s="122">
        <v>23292.200982370316</v>
      </c>
      <c r="N10" s="122">
        <v>299254.627722842</v>
      </c>
      <c r="O10" s="122">
        <v>24792.429066892175</v>
      </c>
      <c r="P10" s="122">
        <v>68223.92164045063</v>
      </c>
      <c r="Q10" s="122">
        <v>410.9608596775639</v>
      </c>
      <c r="R10" s="122">
        <v>11018.611866731242</v>
      </c>
      <c r="S10" s="122">
        <v>13274.477660982817</v>
      </c>
      <c r="T10" s="122">
        <v>6482.576141365444</v>
      </c>
      <c r="U10" s="122">
        <v>34107.54188625029</v>
      </c>
      <c r="V10" s="122">
        <v>1979.6824208123508</v>
      </c>
      <c r="W10" s="122">
        <v>11931.121732574436</v>
      </c>
      <c r="X10" s="122">
        <v>13203.332823984872</v>
      </c>
      <c r="Y10" s="122">
        <v>11663.776227085267</v>
      </c>
      <c r="Z10" s="122">
        <v>11495.85673603422</v>
      </c>
      <c r="AA10" s="122">
        <v>61200.02608714432</v>
      </c>
      <c r="AB10" s="122">
        <v>104127.76018754963</v>
      </c>
      <c r="AC10" s="161">
        <v>4266.480752889117</v>
      </c>
      <c r="AD10" s="144">
        <f t="shared" si="0"/>
        <v>1512832.6517922278</v>
      </c>
      <c r="AE10" s="82">
        <v>4438.819177915193</v>
      </c>
      <c r="AF10" s="140">
        <v>967.7465405310376</v>
      </c>
      <c r="AG10" s="82">
        <v>2699.9686587418446</v>
      </c>
      <c r="AH10" s="82">
        <v>3404.788627758742</v>
      </c>
      <c r="AI10" s="82">
        <v>594.346619641208</v>
      </c>
      <c r="AJ10" s="82">
        <v>4290.78488975177</v>
      </c>
      <c r="AK10" s="82">
        <v>3428.5514452094526</v>
      </c>
      <c r="AL10" s="82">
        <v>422.0081946151328</v>
      </c>
      <c r="AM10" s="82">
        <v>3327.4572831957594</v>
      </c>
      <c r="AN10" s="82">
        <v>6634.344428737765</v>
      </c>
      <c r="AO10" s="82">
        <v>3394.3157542379267</v>
      </c>
      <c r="AP10" s="82">
        <v>5400.047790833065</v>
      </c>
      <c r="AQ10" s="82">
        <v>3546.1945149596245</v>
      </c>
      <c r="AR10" s="82">
        <v>3546.1945149596245</v>
      </c>
      <c r="AS10" s="82">
        <v>1462.6671457341254</v>
      </c>
      <c r="AT10" s="82">
        <v>936.8140027058447</v>
      </c>
      <c r="AU10" s="82">
        <v>10408.798978177438</v>
      </c>
      <c r="AV10" s="82">
        <v>7306.707327708084</v>
      </c>
      <c r="AW10" s="82">
        <v>755.6377097297143</v>
      </c>
      <c r="AX10" s="82">
        <v>4675.232145579168</v>
      </c>
      <c r="AY10" s="82">
        <v>0</v>
      </c>
      <c r="AZ10" s="82">
        <v>33.142004812706766</v>
      </c>
      <c r="BA10" s="82">
        <v>1771.9925239860552</v>
      </c>
      <c r="BB10" s="82">
        <v>1219.6257771076089</v>
      </c>
      <c r="BC10" s="82">
        <v>117.10175033823059</v>
      </c>
      <c r="BD10" s="82"/>
      <c r="BE10" s="82">
        <v>5004.442726718722</v>
      </c>
      <c r="BF10" s="82">
        <v>3254.5448726078043</v>
      </c>
      <c r="BG10" s="82">
        <v>143.61535418839597</v>
      </c>
      <c r="BH10" s="82">
        <v>0</v>
      </c>
      <c r="BI10" s="82">
        <v>1948.7498829871577</v>
      </c>
      <c r="BJ10" s="82">
        <v>419.79872762761903</v>
      </c>
      <c r="BK10" s="82">
        <v>1416.2683389963358</v>
      </c>
      <c r="BL10" s="82">
        <v>0</v>
      </c>
      <c r="BM10" s="82">
        <v>4657.556409679058</v>
      </c>
      <c r="BN10" s="82">
        <v>7890.006612411725</v>
      </c>
      <c r="BO10" s="82">
        <v>4608.948135953754</v>
      </c>
      <c r="BP10" s="82">
        <v>14.361535418839598</v>
      </c>
      <c r="BQ10" s="82">
        <v>1467.0860797091527</v>
      </c>
      <c r="BR10" s="82">
        <v>139.1964202133684</v>
      </c>
      <c r="BS10" s="82">
        <v>7949.662221074596</v>
      </c>
      <c r="BT10" s="82">
        <v>269.5549724766817</v>
      </c>
      <c r="BU10" s="82">
        <v>61905.72984295622</v>
      </c>
      <c r="BV10" s="82">
        <v>508.1774071281704</v>
      </c>
      <c r="BW10" s="82">
        <v>3499.795708221834</v>
      </c>
      <c r="BX10" s="82">
        <v>2885.5638856930027</v>
      </c>
      <c r="BY10" s="82">
        <v>3652.2489303602856</v>
      </c>
      <c r="BZ10" s="82">
        <v>0</v>
      </c>
      <c r="CA10" s="82">
        <v>318.163246201985</v>
      </c>
      <c r="CB10" s="82">
        <v>4589.504826463635</v>
      </c>
      <c r="CC10" s="82">
        <v>859.4826581428622</v>
      </c>
      <c r="CD10" s="82">
        <v>598.7655536162356</v>
      </c>
      <c r="CE10" s="82">
        <v>620.8602234913734</v>
      </c>
      <c r="CF10" s="82">
        <v>2110.040973075664</v>
      </c>
      <c r="CG10" s="82">
        <v>2588.9318952843387</v>
      </c>
      <c r="CH10" s="82">
        <v>595.4513531349648</v>
      </c>
      <c r="CI10" s="82">
        <v>3270.011141520401</v>
      </c>
      <c r="CJ10" s="82">
        <v>1546.626891259649</v>
      </c>
      <c r="CK10" s="144">
        <v>12361.967795139624</v>
      </c>
      <c r="CL10" s="136"/>
      <c r="CM10" s="136"/>
      <c r="CN10" s="136"/>
      <c r="CO10" s="136"/>
      <c r="CP10" s="136"/>
      <c r="CQ10" s="136"/>
      <c r="CR10" s="136"/>
      <c r="CS10" s="136"/>
      <c r="CT10" s="136"/>
      <c r="CU10" s="136"/>
      <c r="CV10" s="139"/>
      <c r="CW10" s="139"/>
    </row>
    <row r="11" spans="1:101" ht="12.75">
      <c r="A11" s="17" t="s">
        <v>25</v>
      </c>
      <c r="B11" s="22" t="s">
        <v>98</v>
      </c>
      <c r="C11" s="25" t="s">
        <v>90</v>
      </c>
      <c r="D11" s="39" t="s">
        <v>91</v>
      </c>
      <c r="E11" s="72">
        <v>587201</v>
      </c>
      <c r="F11" s="58">
        <v>654494.832441807</v>
      </c>
      <c r="G11" s="122">
        <v>106531.9051405176</v>
      </c>
      <c r="H11" s="122">
        <v>26275.939336254614</v>
      </c>
      <c r="I11" s="122">
        <v>18159.17560885971</v>
      </c>
      <c r="J11" s="122">
        <v>118957.03847397635</v>
      </c>
      <c r="K11" s="122">
        <v>25451.722324294107</v>
      </c>
      <c r="L11" s="122">
        <v>7875.026405568648</v>
      </c>
      <c r="M11" s="122">
        <v>8697.59333342113</v>
      </c>
      <c r="N11" s="122">
        <v>111745.3458798354</v>
      </c>
      <c r="O11" s="122">
        <v>9257.796888096993</v>
      </c>
      <c r="P11" s="122">
        <v>25475.648543860527</v>
      </c>
      <c r="Q11" s="122">
        <v>153.45782204670178</v>
      </c>
      <c r="R11" s="122">
        <v>4114.48472337044</v>
      </c>
      <c r="S11" s="122">
        <v>4956.852660519271</v>
      </c>
      <c r="T11" s="122">
        <v>2420.673386478619</v>
      </c>
      <c r="U11" s="122">
        <v>12736.174187822235</v>
      </c>
      <c r="V11" s="122">
        <v>739.2376803970151</v>
      </c>
      <c r="W11" s="122">
        <v>4455.227091678439</v>
      </c>
      <c r="X11" s="122">
        <v>4930.286306380003</v>
      </c>
      <c r="Y11" s="122">
        <v>4355.397003142682</v>
      </c>
      <c r="Z11" s="122">
        <v>4292.693807037578</v>
      </c>
      <c r="AA11" s="122">
        <v>22852.839854148348</v>
      </c>
      <c r="AB11" s="122">
        <v>38882.581921596575</v>
      </c>
      <c r="AC11" s="161">
        <v>1593.1562063020492</v>
      </c>
      <c r="AD11" s="144">
        <f t="shared" si="0"/>
        <v>564910.254585605</v>
      </c>
      <c r="AE11" s="82">
        <v>1657.5094865151823</v>
      </c>
      <c r="AF11" s="140">
        <v>361.36841965836226</v>
      </c>
      <c r="AG11" s="82">
        <v>1008.2013900057505</v>
      </c>
      <c r="AH11" s="82">
        <v>1271.3898052363843</v>
      </c>
      <c r="AI11" s="82">
        <v>221.93631252990744</v>
      </c>
      <c r="AJ11" s="82">
        <v>1602.2316688962092</v>
      </c>
      <c r="AK11" s="82">
        <v>1280.2631325273105</v>
      </c>
      <c r="AL11" s="82">
        <v>157.58303231677442</v>
      </c>
      <c r="AM11" s="82">
        <v>1242.5133333458757</v>
      </c>
      <c r="AN11" s="82">
        <v>2477.3455251688765</v>
      </c>
      <c r="AO11" s="82">
        <v>1267.4791059003555</v>
      </c>
      <c r="AP11" s="82">
        <v>2016.4440321142017</v>
      </c>
      <c r="AQ11" s="82">
        <v>1324.192496693314</v>
      </c>
      <c r="AR11" s="82">
        <v>1324.192496693314</v>
      </c>
      <c r="AS11" s="82">
        <v>546.1778397576161</v>
      </c>
      <c r="AT11" s="82">
        <v>349.81783090215896</v>
      </c>
      <c r="AU11" s="82">
        <v>3886.7731164624306</v>
      </c>
      <c r="AV11" s="82">
        <v>2728.4140726260366</v>
      </c>
      <c r="AW11" s="82">
        <v>282.1643824729678</v>
      </c>
      <c r="AX11" s="82">
        <v>1745.7889862947366</v>
      </c>
      <c r="AY11" s="82">
        <v>0</v>
      </c>
      <c r="AZ11" s="82">
        <v>12.375630810217887</v>
      </c>
      <c r="BA11" s="82">
        <v>661.6837273196497</v>
      </c>
      <c r="BB11" s="82">
        <v>455.4232138160182</v>
      </c>
      <c r="BC11" s="82">
        <v>43.72722886276987</v>
      </c>
      <c r="BD11" s="82"/>
      <c r="BE11" s="82">
        <v>1868.720252342901</v>
      </c>
      <c r="BF11" s="82">
        <v>1215.2869455633966</v>
      </c>
      <c r="BG11" s="82">
        <v>53.62773351094417</v>
      </c>
      <c r="BH11" s="82">
        <v>0</v>
      </c>
      <c r="BI11" s="82">
        <v>727.6870916408117</v>
      </c>
      <c r="BJ11" s="82">
        <v>156.7579902627599</v>
      </c>
      <c r="BK11" s="82">
        <v>528.851956623311</v>
      </c>
      <c r="BL11" s="82">
        <v>0</v>
      </c>
      <c r="BM11" s="82">
        <v>1739.1886498626202</v>
      </c>
      <c r="BN11" s="82">
        <v>2946.2251748858716</v>
      </c>
      <c r="BO11" s="82">
        <v>1721.0377246743005</v>
      </c>
      <c r="BP11" s="82">
        <v>5.362773351094417</v>
      </c>
      <c r="BQ11" s="82">
        <v>547.8279238656451</v>
      </c>
      <c r="BR11" s="82">
        <v>51.97764940291512</v>
      </c>
      <c r="BS11" s="82">
        <v>2968.501310344264</v>
      </c>
      <c r="BT11" s="82">
        <v>100.65513058977216</v>
      </c>
      <c r="BU11" s="82">
        <v>23116.35828620059</v>
      </c>
      <c r="BV11" s="82">
        <v>189.7596724233409</v>
      </c>
      <c r="BW11" s="82">
        <v>1306.8666135590088</v>
      </c>
      <c r="BX11" s="82">
        <v>1077.5049225429707</v>
      </c>
      <c r="BY11" s="82">
        <v>1363.7945152860111</v>
      </c>
      <c r="BZ11" s="82">
        <v>0</v>
      </c>
      <c r="CA11" s="82">
        <v>118.80605577809172</v>
      </c>
      <c r="CB11" s="82">
        <v>1713.7773545989735</v>
      </c>
      <c r="CC11" s="82">
        <v>320.94135901165055</v>
      </c>
      <c r="CD11" s="82">
        <v>223.5863966379365</v>
      </c>
      <c r="CE11" s="82">
        <v>231.83681717808173</v>
      </c>
      <c r="CF11" s="82">
        <v>787.9151615838721</v>
      </c>
      <c r="CG11" s="82">
        <v>966.7389015812503</v>
      </c>
      <c r="CH11" s="82">
        <v>222.34883355691468</v>
      </c>
      <c r="CI11" s="82">
        <v>1221.062239941498</v>
      </c>
      <c r="CJ11" s="82">
        <v>577.529437810168</v>
      </c>
      <c r="CK11" s="144">
        <v>4616.110292211271</v>
      </c>
      <c r="CL11" s="136"/>
      <c r="CM11" s="136"/>
      <c r="CN11" s="136"/>
      <c r="CO11" s="136"/>
      <c r="CP11" s="136"/>
      <c r="CQ11" s="136"/>
      <c r="CR11" s="136"/>
      <c r="CS11" s="136"/>
      <c r="CT11" s="136"/>
      <c r="CU11" s="136"/>
      <c r="CV11" s="139"/>
      <c r="CW11" s="139"/>
    </row>
    <row r="12" spans="1:101" ht="12.75">
      <c r="A12" s="68" t="s">
        <v>26</v>
      </c>
      <c r="B12" s="23" t="s">
        <v>99</v>
      </c>
      <c r="C12" s="24" t="s">
        <v>100</v>
      </c>
      <c r="D12" s="108" t="s">
        <v>101</v>
      </c>
      <c r="E12" s="74">
        <v>817400</v>
      </c>
      <c r="F12" s="121">
        <v>976349.002383782</v>
      </c>
      <c r="G12" s="162">
        <v>114729.51045272466</v>
      </c>
      <c r="H12" s="162">
        <v>11051.844378547476</v>
      </c>
      <c r="I12" s="162">
        <v>13342.650042786148</v>
      </c>
      <c r="J12" s="162">
        <v>158505.1943098688</v>
      </c>
      <c r="K12" s="162">
        <v>82098.91558715445</v>
      </c>
      <c r="L12" s="162">
        <v>7908.299235309998</v>
      </c>
      <c r="M12" s="162">
        <v>7775.049184720817</v>
      </c>
      <c r="N12" s="162">
        <v>173120.4127581676</v>
      </c>
      <c r="O12" s="162">
        <v>19903.693915004384</v>
      </c>
      <c r="P12" s="162">
        <v>25110.48527535563</v>
      </c>
      <c r="Q12" s="162">
        <v>2898.340712244599</v>
      </c>
      <c r="R12" s="162">
        <v>12.016842461809768</v>
      </c>
      <c r="S12" s="162">
        <v>6023.93664775431</v>
      </c>
      <c r="T12" s="162">
        <v>1613.2991284804355</v>
      </c>
      <c r="U12" s="162">
        <v>25232.326931202588</v>
      </c>
      <c r="V12" s="162">
        <v>2705.76700899585</v>
      </c>
      <c r="W12" s="162">
        <v>2687.6656893381873</v>
      </c>
      <c r="X12" s="162">
        <v>1896.0752061577061</v>
      </c>
      <c r="Y12" s="162">
        <v>2312.101334424158</v>
      </c>
      <c r="Z12" s="162">
        <v>1375.5481820524776</v>
      </c>
      <c r="AA12" s="162">
        <v>113786.56859929732</v>
      </c>
      <c r="AB12" s="162">
        <v>12364.57033355277</v>
      </c>
      <c r="AC12" s="163">
        <v>6005.683216166751</v>
      </c>
      <c r="AD12" s="145">
        <f t="shared" si="0"/>
        <v>792459.9549717689</v>
      </c>
      <c r="AE12" s="141">
        <v>983.7078506395416</v>
      </c>
      <c r="AF12" s="142">
        <v>249.91990081966392</v>
      </c>
      <c r="AG12" s="141">
        <v>193.03003903843793</v>
      </c>
      <c r="AH12" s="141">
        <v>1016.8682513569405</v>
      </c>
      <c r="AI12" s="141">
        <v>0</v>
      </c>
      <c r="AJ12" s="141">
        <v>0</v>
      </c>
      <c r="AK12" s="141">
        <v>521.8960314742951</v>
      </c>
      <c r="AL12" s="141">
        <v>106.17412706763568</v>
      </c>
      <c r="AM12" s="141">
        <v>0</v>
      </c>
      <c r="AN12" s="141">
        <v>3738.205437496979</v>
      </c>
      <c r="AO12" s="141">
        <v>1912.5702238356637</v>
      </c>
      <c r="AP12" s="141">
        <v>3042.725356102192</v>
      </c>
      <c r="AQ12" s="141">
        <v>570.4197371112232</v>
      </c>
      <c r="AR12" s="141">
        <v>570.4197371112232</v>
      </c>
      <c r="AS12" s="141">
        <v>228.16789484448927</v>
      </c>
      <c r="AT12" s="141">
        <v>476.8709002249826</v>
      </c>
      <c r="AU12" s="141">
        <v>3207.888489583623</v>
      </c>
      <c r="AV12" s="141">
        <v>2535.249535582069</v>
      </c>
      <c r="AW12" s="141">
        <v>251.44102011862716</v>
      </c>
      <c r="AX12" s="141">
        <v>2767.5244525337584</v>
      </c>
      <c r="AY12" s="141">
        <v>0</v>
      </c>
      <c r="AZ12" s="141">
        <v>0</v>
      </c>
      <c r="BA12" s="141">
        <v>625.4842557336933</v>
      </c>
      <c r="BB12" s="141">
        <v>399.14170404795993</v>
      </c>
      <c r="BC12" s="141">
        <v>0</v>
      </c>
      <c r="BD12" s="141"/>
      <c r="BE12" s="141">
        <v>1210.5067381149638</v>
      </c>
      <c r="BF12" s="141">
        <v>0</v>
      </c>
      <c r="BG12" s="141">
        <v>0</v>
      </c>
      <c r="BH12" s="141">
        <v>0</v>
      </c>
      <c r="BI12" s="141">
        <v>531.9354188474526</v>
      </c>
      <c r="BJ12" s="141">
        <v>0</v>
      </c>
      <c r="BK12" s="141">
        <v>0</v>
      </c>
      <c r="BL12" s="141">
        <v>0</v>
      </c>
      <c r="BM12" s="141">
        <v>287.3394355741602</v>
      </c>
      <c r="BN12" s="141">
        <v>1448.5619084027144</v>
      </c>
      <c r="BO12" s="141">
        <v>3234.8123011752728</v>
      </c>
      <c r="BP12" s="141">
        <v>888.8964847351613</v>
      </c>
      <c r="BQ12" s="141">
        <v>12468.614893601858</v>
      </c>
      <c r="BR12" s="141">
        <v>2909.90121891672</v>
      </c>
      <c r="BS12" s="141">
        <v>1498.758845268502</v>
      </c>
      <c r="BT12" s="141">
        <v>62.21377932759741</v>
      </c>
      <c r="BU12" s="141">
        <v>34442.55217449524</v>
      </c>
      <c r="BV12" s="141">
        <v>0</v>
      </c>
      <c r="BW12" s="141">
        <v>1053.8314503217478</v>
      </c>
      <c r="BX12" s="141">
        <v>1573.7500267073908</v>
      </c>
      <c r="BY12" s="141">
        <v>1866.2612678980258</v>
      </c>
      <c r="BZ12" s="141">
        <v>0</v>
      </c>
      <c r="CA12" s="141">
        <v>0</v>
      </c>
      <c r="CB12" s="141">
        <v>1738.0309109954228</v>
      </c>
      <c r="CC12" s="141">
        <v>0</v>
      </c>
      <c r="CD12" s="141">
        <v>0</v>
      </c>
      <c r="CE12" s="141">
        <v>0</v>
      </c>
      <c r="CF12" s="141">
        <v>0</v>
      </c>
      <c r="CG12" s="141">
        <v>0</v>
      </c>
      <c r="CH12" s="141">
        <v>0</v>
      </c>
      <c r="CI12" s="141">
        <v>0</v>
      </c>
      <c r="CJ12" s="141">
        <v>0</v>
      </c>
      <c r="CK12" s="145">
        <v>0</v>
      </c>
      <c r="CL12" s="136"/>
      <c r="CM12" s="136"/>
      <c r="CN12" s="136"/>
      <c r="CO12" s="136"/>
      <c r="CP12" s="136"/>
      <c r="CQ12" s="136"/>
      <c r="CR12" s="136"/>
      <c r="CS12" s="136"/>
      <c r="CT12" s="136"/>
      <c r="CU12" s="136"/>
      <c r="CV12" s="139"/>
      <c r="CW12" s="139"/>
    </row>
    <row r="13" spans="1:101" ht="12.75">
      <c r="A13" s="66" t="s">
        <v>27</v>
      </c>
      <c r="B13" s="60" t="s">
        <v>102</v>
      </c>
      <c r="C13" s="25" t="s">
        <v>90</v>
      </c>
      <c r="D13" s="128" t="s">
        <v>91</v>
      </c>
      <c r="E13" s="71">
        <v>1404601</v>
      </c>
      <c r="F13" s="120">
        <v>1841888.1434522232</v>
      </c>
      <c r="G13" s="159">
        <v>251797.10444575196</v>
      </c>
      <c r="H13" s="159">
        <v>62105.389298485235</v>
      </c>
      <c r="I13" s="159">
        <v>42920.73657559847</v>
      </c>
      <c r="J13" s="159">
        <v>281164.9505533627</v>
      </c>
      <c r="K13" s="159">
        <v>60157.28317222341</v>
      </c>
      <c r="L13" s="159">
        <v>18613.286261430596</v>
      </c>
      <c r="M13" s="159">
        <v>20557.492275327535</v>
      </c>
      <c r="N13" s="159">
        <v>264119.50946261734</v>
      </c>
      <c r="O13" s="159">
        <v>21881.580423207197</v>
      </c>
      <c r="P13" s="159">
        <v>60213.83480151429</v>
      </c>
      <c r="Q13" s="159">
        <v>362.71044993463494</v>
      </c>
      <c r="R13" s="159">
        <v>9724.930181849593</v>
      </c>
      <c r="S13" s="159">
        <v>11715.937544125198</v>
      </c>
      <c r="T13" s="159">
        <v>5721.4648392915</v>
      </c>
      <c r="U13" s="159">
        <v>30103.017288392257</v>
      </c>
      <c r="V13" s="159">
        <v>1747.2503394700693</v>
      </c>
      <c r="W13" s="159">
        <v>10530.30338519908</v>
      </c>
      <c r="X13" s="159">
        <v>11653.145735050492</v>
      </c>
      <c r="Y13" s="159">
        <v>10294.346587123322</v>
      </c>
      <c r="Z13" s="159">
        <v>10146.142317257558</v>
      </c>
      <c r="AA13" s="159">
        <v>54014.60619752394</v>
      </c>
      <c r="AB13" s="159">
        <v>91902.24776623375</v>
      </c>
      <c r="AC13" s="160">
        <v>3765.558488299893</v>
      </c>
      <c r="AD13" s="143">
        <f>SUM(G13:AC13)</f>
        <v>1335212.82838927</v>
      </c>
      <c r="AE13" s="137">
        <v>3917.6628705305466</v>
      </c>
      <c r="AF13" s="138">
        <v>854.124607910592</v>
      </c>
      <c r="AG13" s="137">
        <v>2382.968654946903</v>
      </c>
      <c r="AH13" s="137">
        <v>3005.0365771466263</v>
      </c>
      <c r="AI13" s="137">
        <v>524.5651130775097</v>
      </c>
      <c r="AJ13" s="137">
        <v>3787.0091063067803</v>
      </c>
      <c r="AK13" s="137">
        <v>3026.0094313888144</v>
      </c>
      <c r="AL13" s="137">
        <v>372.46073084685634</v>
      </c>
      <c r="AM13" s="137">
        <v>2936.7846107610762</v>
      </c>
      <c r="AN13" s="137">
        <v>5855.414198463597</v>
      </c>
      <c r="AO13" s="137">
        <v>2995.7933108418406</v>
      </c>
      <c r="AP13" s="137">
        <v>4766.034812702927</v>
      </c>
      <c r="AQ13" s="137">
        <v>3129.84017282306</v>
      </c>
      <c r="AR13" s="137">
        <v>3129.84017282306</v>
      </c>
      <c r="AS13" s="137">
        <v>1290.9371927781094</v>
      </c>
      <c r="AT13" s="137">
        <v>826.8238213563722</v>
      </c>
      <c r="AU13" s="137">
        <v>9186.714675494974</v>
      </c>
      <c r="AV13" s="137">
        <v>6448.835795343213</v>
      </c>
      <c r="AW13" s="137">
        <v>666.9192143959417</v>
      </c>
      <c r="AX13" s="137">
        <v>4126.318882052084</v>
      </c>
      <c r="AY13" s="137">
        <v>0</v>
      </c>
      <c r="AZ13" s="137">
        <v>29.250842736664108</v>
      </c>
      <c r="BA13" s="137">
        <v>1563.9450583203077</v>
      </c>
      <c r="BB13" s="137">
        <v>1076.4310127092392</v>
      </c>
      <c r="BC13" s="137">
        <v>103.35297766954652</v>
      </c>
      <c r="BD13" s="137"/>
      <c r="BE13" s="137">
        <v>4416.877253236281</v>
      </c>
      <c r="BF13" s="137">
        <v>2872.4327567404157</v>
      </c>
      <c r="BG13" s="137">
        <v>126.7536518588778</v>
      </c>
      <c r="BH13" s="137">
        <v>0</v>
      </c>
      <c r="BI13" s="137">
        <v>1719.9495529158496</v>
      </c>
      <c r="BJ13" s="137">
        <v>370.510674664412</v>
      </c>
      <c r="BK13" s="137">
        <v>1249.9860129467795</v>
      </c>
      <c r="BL13" s="137">
        <v>0</v>
      </c>
      <c r="BM13" s="137">
        <v>4110.718432592529</v>
      </c>
      <c r="BN13" s="137">
        <v>6963.650627508502</v>
      </c>
      <c r="BO13" s="137">
        <v>4067.817196578755</v>
      </c>
      <c r="BP13" s="137">
        <v>12.67536518588778</v>
      </c>
      <c r="BQ13" s="137">
        <v>1294.8373051429978</v>
      </c>
      <c r="BR13" s="137">
        <v>122.85353949398925</v>
      </c>
      <c r="BS13" s="137">
        <v>7016.302144434498</v>
      </c>
      <c r="BT13" s="137">
        <v>237.90685425820143</v>
      </c>
      <c r="BU13" s="137">
        <v>54637.45414219665</v>
      </c>
      <c r="BV13" s="137">
        <v>448.512921962183</v>
      </c>
      <c r="BW13" s="137">
        <v>3088.8889929917295</v>
      </c>
      <c r="BX13" s="137">
        <v>2546.7733742722216</v>
      </c>
      <c r="BY13" s="137">
        <v>3223.442869580385</v>
      </c>
      <c r="BZ13" s="137">
        <v>0</v>
      </c>
      <c r="CA13" s="137">
        <v>280.80809027197546</v>
      </c>
      <c r="CB13" s="137">
        <v>4050.6567021732476</v>
      </c>
      <c r="CC13" s="137">
        <v>758.5718549708226</v>
      </c>
      <c r="CD13" s="137">
        <v>528.4652254423983</v>
      </c>
      <c r="CE13" s="137">
        <v>547.965787266841</v>
      </c>
      <c r="CF13" s="137">
        <v>1862.3036542342816</v>
      </c>
      <c r="CG13" s="137">
        <v>2284.9685814981653</v>
      </c>
      <c r="CH13" s="137">
        <v>525.5401411687318</v>
      </c>
      <c r="CI13" s="137">
        <v>2886.0831500175254</v>
      </c>
      <c r="CJ13" s="137">
        <v>1365.0393277109918</v>
      </c>
      <c r="CK13" s="143">
        <v>10910.564340775712</v>
      </c>
      <c r="CL13" s="136"/>
      <c r="CM13" s="136"/>
      <c r="CN13" s="136"/>
      <c r="CO13" s="136"/>
      <c r="CP13" s="136"/>
      <c r="CQ13" s="136"/>
      <c r="CR13" s="136"/>
      <c r="CS13" s="136"/>
      <c r="CT13" s="136"/>
      <c r="CU13" s="136"/>
      <c r="CV13" s="139"/>
      <c r="CW13" s="139"/>
    </row>
    <row r="14" spans="1:101" ht="12.75">
      <c r="A14" s="69" t="s">
        <v>28</v>
      </c>
      <c r="B14" s="22" t="s">
        <v>109</v>
      </c>
      <c r="C14" s="25" t="s">
        <v>110</v>
      </c>
      <c r="D14" s="39" t="s">
        <v>111</v>
      </c>
      <c r="E14" s="72">
        <v>250608</v>
      </c>
      <c r="F14" s="73">
        <v>226344.86711466804</v>
      </c>
      <c r="G14" s="122">
        <v>52926.74050963405</v>
      </c>
      <c r="H14" s="122">
        <v>12107.266687107838</v>
      </c>
      <c r="I14" s="122">
        <v>9248.271570572764</v>
      </c>
      <c r="J14" s="122">
        <v>39999.01288578811</v>
      </c>
      <c r="K14" s="122">
        <v>16827.02010035994</v>
      </c>
      <c r="L14" s="122">
        <v>5171.203210978803</v>
      </c>
      <c r="M14" s="122">
        <v>3450.0859075958792</v>
      </c>
      <c r="N14" s="122">
        <v>64473.19999459692</v>
      </c>
      <c r="O14" s="122">
        <v>4727.043906879984</v>
      </c>
      <c r="P14" s="122">
        <v>12402.812082638242</v>
      </c>
      <c r="Q14" s="122">
        <v>0</v>
      </c>
      <c r="R14" s="122">
        <v>2322.8634312844815</v>
      </c>
      <c r="S14" s="122">
        <v>1345.9372851479372</v>
      </c>
      <c r="T14" s="122">
        <v>1385.1937892980854</v>
      </c>
      <c r="U14" s="122">
        <v>4480.849545138341</v>
      </c>
      <c r="V14" s="122">
        <v>358.9166093727833</v>
      </c>
      <c r="W14" s="122">
        <v>3250.4385436322686</v>
      </c>
      <c r="X14" s="122">
        <v>1539.4718506081676</v>
      </c>
      <c r="Y14" s="122">
        <v>2772.6308074047506</v>
      </c>
      <c r="Z14" s="122">
        <v>787.9341190136884</v>
      </c>
      <c r="AA14" s="122">
        <v>6505.924352083843</v>
      </c>
      <c r="AB14" s="122">
        <v>9234.812197721283</v>
      </c>
      <c r="AC14" s="161">
        <v>1994.2304108275273</v>
      </c>
      <c r="AD14" s="144">
        <f t="shared" si="0"/>
        <v>257311.85979768567</v>
      </c>
      <c r="AE14" s="82">
        <v>504.72648193047644</v>
      </c>
      <c r="AF14" s="82">
        <v>280.4036010724869</v>
      </c>
      <c r="AG14" s="82">
        <v>738.5830852249305</v>
      </c>
      <c r="AH14" s="82">
        <v>1486.1390856841808</v>
      </c>
      <c r="AI14" s="82">
        <v>28.040360107248695</v>
      </c>
      <c r="AJ14" s="82">
        <v>0</v>
      </c>
      <c r="AK14" s="82">
        <v>532.7668420377252</v>
      </c>
      <c r="AL14" s="82">
        <v>140.20180053624344</v>
      </c>
      <c r="AM14" s="82">
        <v>437.4296176730796</v>
      </c>
      <c r="AN14" s="82">
        <v>2982.9895889293302</v>
      </c>
      <c r="AO14" s="82">
        <v>1526.1807199173318</v>
      </c>
      <c r="AP14" s="82">
        <v>2428.0147816866643</v>
      </c>
      <c r="AQ14" s="82">
        <v>0</v>
      </c>
      <c r="AR14" s="82">
        <v>0</v>
      </c>
      <c r="AS14" s="82">
        <v>0</v>
      </c>
      <c r="AT14" s="82">
        <v>0</v>
      </c>
      <c r="AU14" s="82">
        <v>0</v>
      </c>
      <c r="AV14" s="82">
        <v>0</v>
      </c>
      <c r="AW14" s="82">
        <v>0</v>
      </c>
      <c r="AX14" s="82">
        <v>0</v>
      </c>
      <c r="AY14" s="82">
        <v>0</v>
      </c>
      <c r="AZ14" s="82">
        <v>0</v>
      </c>
      <c r="BA14" s="82">
        <v>0</v>
      </c>
      <c r="BB14" s="82">
        <v>0</v>
      </c>
      <c r="BC14" s="82">
        <v>0</v>
      </c>
      <c r="BD14" s="82"/>
      <c r="BE14" s="82">
        <v>0</v>
      </c>
      <c r="BF14" s="82">
        <v>0</v>
      </c>
      <c r="BG14" s="82">
        <v>0</v>
      </c>
      <c r="BH14" s="82">
        <v>0</v>
      </c>
      <c r="BI14" s="82">
        <v>0</v>
      </c>
      <c r="BJ14" s="82">
        <v>0</v>
      </c>
      <c r="BK14" s="82">
        <v>0</v>
      </c>
      <c r="BL14" s="82">
        <v>0</v>
      </c>
      <c r="BM14" s="82">
        <v>0</v>
      </c>
      <c r="BN14" s="82">
        <v>0</v>
      </c>
      <c r="BO14" s="82">
        <v>0</v>
      </c>
      <c r="BP14" s="82">
        <v>0</v>
      </c>
      <c r="BQ14" s="82">
        <v>0</v>
      </c>
      <c r="BR14" s="82">
        <v>0</v>
      </c>
      <c r="BS14" s="82">
        <v>0</v>
      </c>
      <c r="BT14" s="82">
        <v>0</v>
      </c>
      <c r="BU14" s="82">
        <v>0</v>
      </c>
      <c r="BV14" s="82">
        <v>0</v>
      </c>
      <c r="BW14" s="82">
        <v>0</v>
      </c>
      <c r="BX14" s="82">
        <v>0</v>
      </c>
      <c r="BY14" s="82">
        <v>0</v>
      </c>
      <c r="BZ14" s="82">
        <v>0</v>
      </c>
      <c r="CA14" s="82">
        <v>0</v>
      </c>
      <c r="CB14" s="82">
        <v>0</v>
      </c>
      <c r="CC14" s="82">
        <v>0</v>
      </c>
      <c r="CD14" s="82">
        <v>0</v>
      </c>
      <c r="CE14" s="82">
        <v>0</v>
      </c>
      <c r="CF14" s="82">
        <v>0</v>
      </c>
      <c r="CG14" s="82">
        <v>0</v>
      </c>
      <c r="CH14" s="82">
        <v>0</v>
      </c>
      <c r="CI14" s="82">
        <v>0</v>
      </c>
      <c r="CJ14" s="82">
        <v>0</v>
      </c>
      <c r="CK14" s="144">
        <v>0</v>
      </c>
      <c r="CL14" s="136"/>
      <c r="CM14" s="136"/>
      <c r="CN14" s="136"/>
      <c r="CO14" s="136"/>
      <c r="CP14" s="136"/>
      <c r="CQ14" s="136"/>
      <c r="CR14" s="136"/>
      <c r="CS14" s="136"/>
      <c r="CT14" s="136"/>
      <c r="CU14" s="136"/>
      <c r="CV14" s="139"/>
      <c r="CW14" s="139"/>
    </row>
    <row r="15" spans="1:101" ht="12.75">
      <c r="A15" s="69" t="s">
        <v>29</v>
      </c>
      <c r="B15" s="22" t="s">
        <v>254</v>
      </c>
      <c r="C15" s="25" t="s">
        <v>90</v>
      </c>
      <c r="D15" s="39" t="s">
        <v>91</v>
      </c>
      <c r="E15" s="72">
        <v>839621</v>
      </c>
      <c r="F15" s="73">
        <v>1162004.6001005708</v>
      </c>
      <c r="G15" s="122">
        <v>148702.18955102548</v>
      </c>
      <c r="H15" s="122">
        <v>36677.17860351029</v>
      </c>
      <c r="I15" s="122">
        <v>25347.422163503565</v>
      </c>
      <c r="J15" s="122">
        <v>166045.7687324141</v>
      </c>
      <c r="K15" s="122">
        <v>35526.69815183651</v>
      </c>
      <c r="L15" s="122">
        <v>10992.328239465767</v>
      </c>
      <c r="M15" s="122">
        <v>12140.505426972039</v>
      </c>
      <c r="N15" s="122">
        <v>155979.35268828942</v>
      </c>
      <c r="O15" s="122">
        <v>12922.463611843412</v>
      </c>
      <c r="P15" s="122">
        <v>35560.095482265475</v>
      </c>
      <c r="Q15" s="122">
        <v>214.20356757890337</v>
      </c>
      <c r="R15" s="122">
        <v>5743.189201698877</v>
      </c>
      <c r="S15" s="122">
        <v>6919.00555921533</v>
      </c>
      <c r="T15" s="122">
        <v>3378.8885337446372</v>
      </c>
      <c r="U15" s="122">
        <v>17777.74447696522</v>
      </c>
      <c r="V15" s="122">
        <v>1031.8623470467603</v>
      </c>
      <c r="W15" s="122">
        <v>6218.813252290744</v>
      </c>
      <c r="X15" s="122">
        <v>6881.923006118337</v>
      </c>
      <c r="Y15" s="122">
        <v>6079.46577015608</v>
      </c>
      <c r="Z15" s="122">
        <v>5991.941731790507</v>
      </c>
      <c r="AA15" s="122">
        <v>31899.057088000238</v>
      </c>
      <c r="AB15" s="122">
        <v>54274.11684332558</v>
      </c>
      <c r="AC15" s="161">
        <v>2223.801553735819</v>
      </c>
      <c r="AD15" s="144">
        <f t="shared" si="0"/>
        <v>788528.0155827933</v>
      </c>
      <c r="AE15" s="82">
        <v>2313.628856268908</v>
      </c>
      <c r="AF15" s="82">
        <v>504.4148526858047</v>
      </c>
      <c r="AG15" s="82">
        <v>1407.29440635172</v>
      </c>
      <c r="AH15" s="82">
        <v>1774.6650410703771</v>
      </c>
      <c r="AI15" s="82">
        <v>309.7890305307796</v>
      </c>
      <c r="AJ15" s="82">
        <v>2236.4695066571526</v>
      </c>
      <c r="AK15" s="82">
        <v>1787.0508441311893</v>
      </c>
      <c r="AL15" s="82">
        <v>219.9617279976911</v>
      </c>
      <c r="AM15" s="82">
        <v>1734.3579181388627</v>
      </c>
      <c r="AN15" s="82">
        <v>3457.994141577943</v>
      </c>
      <c r="AO15" s="82">
        <v>1769.2063049933663</v>
      </c>
      <c r="AP15" s="82">
        <v>2814.646394307628</v>
      </c>
      <c r="AQ15" s="82">
        <v>1848.36949443086</v>
      </c>
      <c r="AR15" s="82">
        <v>1848.36949443086</v>
      </c>
      <c r="AS15" s="82">
        <v>762.3804394474948</v>
      </c>
      <c r="AT15" s="82">
        <v>488.2920035131991</v>
      </c>
      <c r="AU15" s="82">
        <v>5425.338746581794</v>
      </c>
      <c r="AV15" s="82">
        <v>3808.4473009862013</v>
      </c>
      <c r="AW15" s="82">
        <v>393.8581726450804</v>
      </c>
      <c r="AX15" s="82">
        <v>2436.8534892309654</v>
      </c>
      <c r="AY15" s="82">
        <v>0</v>
      </c>
      <c r="AZ15" s="82">
        <v>17.274481256363174</v>
      </c>
      <c r="BA15" s="82">
        <v>923.6089311735511</v>
      </c>
      <c r="BB15" s="82">
        <v>635.7009102341648</v>
      </c>
      <c r="BC15" s="82">
        <v>61.03650043914989</v>
      </c>
      <c r="BD15" s="82"/>
      <c r="BE15" s="82">
        <v>2608.4466697108396</v>
      </c>
      <c r="BF15" s="82">
        <v>1696.3540593748637</v>
      </c>
      <c r="BG15" s="82">
        <v>74.85608544424042</v>
      </c>
      <c r="BH15" s="82">
        <v>0</v>
      </c>
      <c r="BI15" s="82">
        <v>1015.7394978741546</v>
      </c>
      <c r="BJ15" s="82">
        <v>218.81009591393357</v>
      </c>
      <c r="BK15" s="82">
        <v>738.1961656885863</v>
      </c>
      <c r="BL15" s="82">
        <v>0</v>
      </c>
      <c r="BM15" s="82">
        <v>2427.6404325609046</v>
      </c>
      <c r="BN15" s="82">
        <v>4112.478171098193</v>
      </c>
      <c r="BO15" s="82">
        <v>2402.304526718239</v>
      </c>
      <c r="BP15" s="82">
        <v>7.485608544424042</v>
      </c>
      <c r="BQ15" s="82">
        <v>764.6837036150099</v>
      </c>
      <c r="BR15" s="82">
        <v>72.55282127672533</v>
      </c>
      <c r="BS15" s="82">
        <v>4143.572237359647</v>
      </c>
      <c r="BT15" s="82">
        <v>140.49911421842052</v>
      </c>
      <c r="BU15" s="82">
        <v>32266.8883755524</v>
      </c>
      <c r="BV15" s="82">
        <v>264.87537926423533</v>
      </c>
      <c r="BW15" s="82">
        <v>1824.1852206719511</v>
      </c>
      <c r="BX15" s="82">
        <v>1504.031501387354</v>
      </c>
      <c r="BY15" s="82">
        <v>1903.647834451222</v>
      </c>
      <c r="BZ15" s="82">
        <v>0</v>
      </c>
      <c r="CA15" s="82">
        <v>165.83502006108648</v>
      </c>
      <c r="CB15" s="82">
        <v>2392.1701643811734</v>
      </c>
      <c r="CC15" s="82">
        <v>447.98488058168505</v>
      </c>
      <c r="CD15" s="82">
        <v>312.0922946982947</v>
      </c>
      <c r="CE15" s="82">
        <v>323.6086155358701</v>
      </c>
      <c r="CF15" s="82">
        <v>1099.8086399884555</v>
      </c>
      <c r="CG15" s="82">
        <v>1349.4191359824842</v>
      </c>
      <c r="CH15" s="82">
        <v>310.36484657265834</v>
      </c>
      <c r="CI15" s="82">
        <v>1704.4154839611665</v>
      </c>
      <c r="CJ15" s="82">
        <v>806.1424586302816</v>
      </c>
      <c r="CK15" s="144">
        <v>6443.3815086234645</v>
      </c>
      <c r="CL15" s="136"/>
      <c r="CM15" s="136"/>
      <c r="CN15" s="136"/>
      <c r="CO15" s="136"/>
      <c r="CP15" s="136"/>
      <c r="CQ15" s="136"/>
      <c r="CR15" s="136"/>
      <c r="CS15" s="136"/>
      <c r="CT15" s="136"/>
      <c r="CU15" s="136"/>
      <c r="CV15" s="139"/>
      <c r="CW15" s="139"/>
    </row>
    <row r="16" spans="1:101" ht="12.75">
      <c r="A16" s="17" t="s">
        <v>199</v>
      </c>
      <c r="B16" s="22" t="s">
        <v>268</v>
      </c>
      <c r="C16" s="25" t="s">
        <v>118</v>
      </c>
      <c r="D16" s="39" t="s">
        <v>119</v>
      </c>
      <c r="E16" s="72">
        <v>2945916.48</v>
      </c>
      <c r="F16" s="172">
        <v>2971403.780595724</v>
      </c>
      <c r="G16" s="172">
        <v>247835.827216167</v>
      </c>
      <c r="H16" s="82">
        <v>374390.29217761394</v>
      </c>
      <c r="I16" s="82">
        <v>127009.0427809924</v>
      </c>
      <c r="J16" s="82">
        <v>624408.092927599</v>
      </c>
      <c r="K16" s="82">
        <v>239562.5109004402</v>
      </c>
      <c r="L16" s="82">
        <v>52276.44924772415</v>
      </c>
      <c r="M16" s="82">
        <v>58095.04533790561</v>
      </c>
      <c r="N16" s="82">
        <v>1386189.602921826</v>
      </c>
      <c r="O16" s="82">
        <v>120463.12217953824</v>
      </c>
      <c r="P16" s="82">
        <v>43639.47067636103</v>
      </c>
      <c r="Q16" s="82">
        <v>0</v>
      </c>
      <c r="R16" s="82">
        <v>18728.60616527161</v>
      </c>
      <c r="S16" s="82">
        <v>0</v>
      </c>
      <c r="T16" s="82">
        <v>13364.587894635564</v>
      </c>
      <c r="U16" s="82">
        <v>0</v>
      </c>
      <c r="V16" s="82">
        <v>0</v>
      </c>
      <c r="W16" s="82">
        <v>25729.104586271187</v>
      </c>
      <c r="X16" s="82">
        <v>0</v>
      </c>
      <c r="Y16" s="82">
        <v>26365.51353363479</v>
      </c>
      <c r="Z16" s="82">
        <v>0</v>
      </c>
      <c r="AA16" s="82">
        <v>0</v>
      </c>
      <c r="AB16" s="82">
        <v>0</v>
      </c>
      <c r="AC16" s="144">
        <v>0</v>
      </c>
      <c r="AD16" s="82">
        <v>3358057.2685459806</v>
      </c>
      <c r="AE16" s="172">
        <v>0</v>
      </c>
      <c r="AF16" s="82">
        <v>0</v>
      </c>
      <c r="AG16" s="82">
        <v>0</v>
      </c>
      <c r="AH16" s="82">
        <v>0</v>
      </c>
      <c r="AI16" s="82">
        <v>0</v>
      </c>
      <c r="AJ16" s="82">
        <v>0</v>
      </c>
      <c r="AK16" s="82">
        <v>0</v>
      </c>
      <c r="AL16" s="82">
        <v>0</v>
      </c>
      <c r="AM16" s="82">
        <v>0</v>
      </c>
      <c r="AN16" s="82">
        <v>0</v>
      </c>
      <c r="AO16" s="82">
        <v>0</v>
      </c>
      <c r="AP16" s="82">
        <v>0</v>
      </c>
      <c r="AQ16" s="82">
        <v>0</v>
      </c>
      <c r="AR16" s="82">
        <v>0</v>
      </c>
      <c r="AS16" s="82">
        <v>0</v>
      </c>
      <c r="AT16" s="82">
        <v>0</v>
      </c>
      <c r="AU16" s="82">
        <v>0</v>
      </c>
      <c r="AV16" s="82">
        <v>0</v>
      </c>
      <c r="AW16" s="82">
        <v>0</v>
      </c>
      <c r="AX16" s="82">
        <v>0</v>
      </c>
      <c r="AY16" s="82">
        <v>0</v>
      </c>
      <c r="AZ16" s="82">
        <v>0</v>
      </c>
      <c r="BA16" s="82">
        <v>0</v>
      </c>
      <c r="BB16" s="82">
        <v>0</v>
      </c>
      <c r="BC16" s="82">
        <v>0</v>
      </c>
      <c r="BD16" s="82"/>
      <c r="BE16" s="82">
        <v>0</v>
      </c>
      <c r="BF16" s="82">
        <v>0</v>
      </c>
      <c r="BG16" s="82">
        <v>0</v>
      </c>
      <c r="BH16" s="82">
        <v>0</v>
      </c>
      <c r="BI16" s="82">
        <v>0</v>
      </c>
      <c r="BJ16" s="82">
        <v>0</v>
      </c>
      <c r="BK16" s="82">
        <v>0</v>
      </c>
      <c r="BL16" s="82">
        <v>0</v>
      </c>
      <c r="BM16" s="82">
        <v>0</v>
      </c>
      <c r="BN16" s="82">
        <v>0</v>
      </c>
      <c r="BO16" s="82">
        <v>0</v>
      </c>
      <c r="BP16" s="82">
        <v>0</v>
      </c>
      <c r="BQ16" s="82">
        <v>0</v>
      </c>
      <c r="BR16" s="82">
        <v>0</v>
      </c>
      <c r="BS16" s="82">
        <v>0</v>
      </c>
      <c r="BT16" s="82">
        <v>0</v>
      </c>
      <c r="BU16" s="82">
        <v>0</v>
      </c>
      <c r="BV16" s="82">
        <v>0</v>
      </c>
      <c r="BW16" s="82">
        <v>0</v>
      </c>
      <c r="BX16" s="82">
        <v>0</v>
      </c>
      <c r="BY16" s="82">
        <v>0</v>
      </c>
      <c r="BZ16" s="82">
        <v>0</v>
      </c>
      <c r="CA16" s="82">
        <v>0</v>
      </c>
      <c r="CB16" s="82">
        <v>0</v>
      </c>
      <c r="CC16" s="82">
        <v>0</v>
      </c>
      <c r="CD16" s="82">
        <v>0</v>
      </c>
      <c r="CE16" s="82">
        <v>0</v>
      </c>
      <c r="CF16" s="82">
        <v>0</v>
      </c>
      <c r="CG16" s="82">
        <v>0</v>
      </c>
      <c r="CH16" s="82">
        <v>0</v>
      </c>
      <c r="CI16" s="82">
        <v>0</v>
      </c>
      <c r="CJ16" s="82">
        <v>0</v>
      </c>
      <c r="CK16" s="144">
        <v>0</v>
      </c>
      <c r="CL16" s="136"/>
      <c r="CM16" s="136"/>
      <c r="CN16" s="136"/>
      <c r="CO16" s="136"/>
      <c r="CP16" s="136"/>
      <c r="CQ16" s="136"/>
      <c r="CR16" s="136"/>
      <c r="CS16" s="136"/>
      <c r="CT16" s="136"/>
      <c r="CU16" s="136"/>
      <c r="CV16" s="139"/>
      <c r="CW16" s="139"/>
    </row>
    <row r="17" spans="1:101" ht="12.75">
      <c r="A17" s="17" t="s">
        <v>200</v>
      </c>
      <c r="B17" s="22" t="s">
        <v>269</v>
      </c>
      <c r="C17" s="25" t="s">
        <v>123</v>
      </c>
      <c r="D17" s="39" t="s">
        <v>124</v>
      </c>
      <c r="E17" s="72">
        <v>1319853.92</v>
      </c>
      <c r="F17" s="73">
        <v>1078745.5132820376</v>
      </c>
      <c r="G17" s="122">
        <v>139715.07496744744</v>
      </c>
      <c r="H17" s="122">
        <v>123265.2864422711</v>
      </c>
      <c r="I17" s="122">
        <v>95565.37967026893</v>
      </c>
      <c r="J17" s="122">
        <v>313648.38978150854</v>
      </c>
      <c r="K17" s="122">
        <v>133316.90829641247</v>
      </c>
      <c r="L17" s="122">
        <v>19083.85237698519</v>
      </c>
      <c r="M17" s="122">
        <v>67422.03361177421</v>
      </c>
      <c r="N17" s="122">
        <v>415537.075400224</v>
      </c>
      <c r="O17" s="122">
        <v>32381.354369029224</v>
      </c>
      <c r="P17" s="122">
        <v>74472.04439752319</v>
      </c>
      <c r="Q17" s="122">
        <v>0</v>
      </c>
      <c r="R17" s="122">
        <v>1788.2724045564719</v>
      </c>
      <c r="S17" s="122">
        <v>1687.0494382608224</v>
      </c>
      <c r="T17" s="122">
        <v>17803.986686841647</v>
      </c>
      <c r="U17" s="122">
        <v>0</v>
      </c>
      <c r="V17" s="122">
        <v>0</v>
      </c>
      <c r="W17" s="122">
        <v>29365.470273580228</v>
      </c>
      <c r="X17" s="122">
        <v>0</v>
      </c>
      <c r="Y17" s="122">
        <v>30061.64555320519</v>
      </c>
      <c r="Z17" s="122">
        <v>0</v>
      </c>
      <c r="AA17" s="122">
        <v>32792.02345619473</v>
      </c>
      <c r="AB17" s="122">
        <v>0</v>
      </c>
      <c r="AC17" s="161">
        <v>0</v>
      </c>
      <c r="AD17" s="144">
        <f t="shared" si="0"/>
        <v>1527905.8471260828</v>
      </c>
      <c r="AE17" s="82">
        <v>0</v>
      </c>
      <c r="AF17" s="140">
        <v>0</v>
      </c>
      <c r="AG17" s="82">
        <v>0</v>
      </c>
      <c r="AH17" s="82">
        <v>0</v>
      </c>
      <c r="AI17" s="82">
        <v>0</v>
      </c>
      <c r="AJ17" s="82">
        <v>0</v>
      </c>
      <c r="AK17" s="82">
        <v>0</v>
      </c>
      <c r="AL17" s="82">
        <v>0</v>
      </c>
      <c r="AM17" s="82">
        <v>0</v>
      </c>
      <c r="AN17" s="82">
        <v>0</v>
      </c>
      <c r="AO17" s="82">
        <v>0</v>
      </c>
      <c r="AP17" s="82">
        <v>0</v>
      </c>
      <c r="AQ17" s="82">
        <v>0</v>
      </c>
      <c r="AR17" s="82">
        <v>0</v>
      </c>
      <c r="AS17" s="82">
        <v>0</v>
      </c>
      <c r="AT17" s="82">
        <v>0</v>
      </c>
      <c r="AU17" s="82">
        <v>0</v>
      </c>
      <c r="AV17" s="82">
        <v>0</v>
      </c>
      <c r="AW17" s="82">
        <v>0</v>
      </c>
      <c r="AX17" s="82">
        <v>0</v>
      </c>
      <c r="AY17" s="82">
        <v>0</v>
      </c>
      <c r="AZ17" s="82">
        <v>0</v>
      </c>
      <c r="BA17" s="82">
        <v>240.40454495216719</v>
      </c>
      <c r="BB17" s="82">
        <v>0</v>
      </c>
      <c r="BC17" s="82">
        <v>0</v>
      </c>
      <c r="BD17" s="82"/>
      <c r="BE17" s="82">
        <v>0</v>
      </c>
      <c r="BF17" s="82">
        <v>0</v>
      </c>
      <c r="BG17" s="82">
        <v>0</v>
      </c>
      <c r="BH17" s="82">
        <v>0</v>
      </c>
      <c r="BI17" s="82">
        <v>0</v>
      </c>
      <c r="BJ17" s="82">
        <v>0</v>
      </c>
      <c r="BK17" s="82">
        <v>0</v>
      </c>
      <c r="BL17" s="82">
        <v>0</v>
      </c>
      <c r="BM17" s="82">
        <v>0</v>
      </c>
      <c r="BN17" s="82">
        <v>0</v>
      </c>
      <c r="BO17" s="82">
        <v>0</v>
      </c>
      <c r="BP17" s="82">
        <v>0</v>
      </c>
      <c r="BQ17" s="82">
        <v>0</v>
      </c>
      <c r="BR17" s="82">
        <v>0</v>
      </c>
      <c r="BS17" s="82">
        <v>0</v>
      </c>
      <c r="BT17" s="82">
        <v>0</v>
      </c>
      <c r="BU17" s="82">
        <v>0</v>
      </c>
      <c r="BV17" s="82">
        <v>0</v>
      </c>
      <c r="BW17" s="82">
        <v>0</v>
      </c>
      <c r="BX17" s="82">
        <v>0</v>
      </c>
      <c r="BY17" s="82">
        <v>0</v>
      </c>
      <c r="BZ17" s="82">
        <v>0</v>
      </c>
      <c r="CA17" s="82">
        <v>0</v>
      </c>
      <c r="CB17" s="82">
        <v>0</v>
      </c>
      <c r="CC17" s="82">
        <v>0</v>
      </c>
      <c r="CD17" s="82">
        <v>0</v>
      </c>
      <c r="CE17" s="82">
        <v>0</v>
      </c>
      <c r="CF17" s="82">
        <v>0</v>
      </c>
      <c r="CG17" s="82">
        <v>0</v>
      </c>
      <c r="CH17" s="82">
        <v>0</v>
      </c>
      <c r="CI17" s="82">
        <v>0</v>
      </c>
      <c r="CJ17" s="82">
        <v>0</v>
      </c>
      <c r="CK17" s="144">
        <v>0</v>
      </c>
      <c r="CL17" s="136"/>
      <c r="CM17" s="136"/>
      <c r="CN17" s="136"/>
      <c r="CO17" s="136"/>
      <c r="CP17" s="136"/>
      <c r="CQ17" s="136"/>
      <c r="CR17" s="136"/>
      <c r="CS17" s="136"/>
      <c r="CT17" s="136"/>
      <c r="CU17" s="136"/>
      <c r="CV17" s="139"/>
      <c r="CW17" s="139"/>
    </row>
    <row r="18" spans="1:101" ht="12.75">
      <c r="A18" s="17" t="s">
        <v>201</v>
      </c>
      <c r="B18" s="22" t="s">
        <v>270</v>
      </c>
      <c r="C18" s="25" t="s">
        <v>125</v>
      </c>
      <c r="D18" s="39" t="s">
        <v>126</v>
      </c>
      <c r="E18" s="72">
        <v>2099767.6</v>
      </c>
      <c r="F18" s="58">
        <v>2696861.7832050947</v>
      </c>
      <c r="G18" s="122">
        <v>310173.97279838</v>
      </c>
      <c r="H18" s="122">
        <v>175507.46031781187</v>
      </c>
      <c r="I18" s="122">
        <v>77906.61657126335</v>
      </c>
      <c r="J18" s="122">
        <v>360027.74714296445</v>
      </c>
      <c r="K18" s="122">
        <v>145966.6247363142</v>
      </c>
      <c r="L18" s="122">
        <v>36840.22749213644</v>
      </c>
      <c r="M18" s="122">
        <v>34359.24573861087</v>
      </c>
      <c r="N18" s="122">
        <v>706406.0182980058</v>
      </c>
      <c r="O18" s="122">
        <v>60498.81067353612</v>
      </c>
      <c r="P18" s="122">
        <v>69118.22830723936</v>
      </c>
      <c r="Q18" s="122">
        <v>771.5531350807479</v>
      </c>
      <c r="R18" s="122">
        <v>15533.120744445887</v>
      </c>
      <c r="S18" s="122">
        <v>5751.577916056484</v>
      </c>
      <c r="T18" s="122">
        <v>9639.66449255207</v>
      </c>
      <c r="U18" s="122">
        <v>17376.779425900408</v>
      </c>
      <c r="V18" s="122">
        <v>1178.3720608505969</v>
      </c>
      <c r="W18" s="122">
        <v>18636.75208768771</v>
      </c>
      <c r="X18" s="122">
        <v>9831.13004719889</v>
      </c>
      <c r="Y18" s="122">
        <v>17573.71981825817</v>
      </c>
      <c r="Z18" s="122">
        <v>3934.920988911814</v>
      </c>
      <c r="AA18" s="122">
        <v>46455.91567515281</v>
      </c>
      <c r="AB18" s="122">
        <v>31068.34051387877</v>
      </c>
      <c r="AC18" s="161">
        <v>5689.853665250024</v>
      </c>
      <c r="AD18" s="144">
        <f t="shared" si="0"/>
        <v>2160246.6526474864</v>
      </c>
      <c r="AE18" s="82">
        <v>3016.071346224742</v>
      </c>
      <c r="AF18" s="140">
        <v>1122.259105571997</v>
      </c>
      <c r="AG18" s="82">
        <v>2380.5921276945983</v>
      </c>
      <c r="AH18" s="82">
        <v>4653.166816477893</v>
      </c>
      <c r="AI18" s="82">
        <v>245.49417934387432</v>
      </c>
      <c r="AJ18" s="82">
        <v>0</v>
      </c>
      <c r="AK18" s="82">
        <v>2595.2241816352425</v>
      </c>
      <c r="AL18" s="82">
        <v>631.2707468842483</v>
      </c>
      <c r="AM18" s="82">
        <v>1234.4850161291968</v>
      </c>
      <c r="AN18" s="82">
        <v>12881.037505456628</v>
      </c>
      <c r="AO18" s="82">
        <v>6590.298258605718</v>
      </c>
      <c r="AP18" s="82">
        <v>10484.565411418185</v>
      </c>
      <c r="AQ18" s="82">
        <v>953.9202397361975</v>
      </c>
      <c r="AR18" s="82">
        <v>953.9202397361975</v>
      </c>
      <c r="AS18" s="82">
        <v>280.56477639299925</v>
      </c>
      <c r="AT18" s="82">
        <v>280.56477639299925</v>
      </c>
      <c r="AU18" s="82">
        <v>10836.814488179594</v>
      </c>
      <c r="AV18" s="82">
        <v>4496.050541697813</v>
      </c>
      <c r="AW18" s="82">
        <v>220.2433494685044</v>
      </c>
      <c r="AX18" s="82">
        <v>1332.6826878667464</v>
      </c>
      <c r="AY18" s="82">
        <v>0</v>
      </c>
      <c r="AZ18" s="82">
        <v>0</v>
      </c>
      <c r="BA18" s="82">
        <v>420.8471645894989</v>
      </c>
      <c r="BB18" s="82">
        <v>561.1295527859985</v>
      </c>
      <c r="BC18" s="82">
        <v>140.28238819649962</v>
      </c>
      <c r="BD18" s="82"/>
      <c r="BE18" s="82">
        <v>420.8471645894989</v>
      </c>
      <c r="BF18" s="82">
        <v>0</v>
      </c>
      <c r="BG18" s="82">
        <v>0</v>
      </c>
      <c r="BH18" s="82">
        <v>0</v>
      </c>
      <c r="BI18" s="82">
        <v>981.9767173754973</v>
      </c>
      <c r="BJ18" s="82">
        <v>0</v>
      </c>
      <c r="BK18" s="82">
        <v>0</v>
      </c>
      <c r="BL18" s="82">
        <v>0</v>
      </c>
      <c r="BM18" s="82">
        <v>420.8471645894989</v>
      </c>
      <c r="BN18" s="82">
        <v>2345.5215306454734</v>
      </c>
      <c r="BO18" s="82">
        <v>1788.6004495053703</v>
      </c>
      <c r="BP18" s="82">
        <v>0</v>
      </c>
      <c r="BQ18" s="82">
        <v>14589.36837243596</v>
      </c>
      <c r="BR18" s="82">
        <v>140.28238819649962</v>
      </c>
      <c r="BS18" s="82">
        <v>420.8471645894989</v>
      </c>
      <c r="BT18" s="82">
        <v>140.28238819649962</v>
      </c>
      <c r="BU18" s="82">
        <v>156959.1585052995</v>
      </c>
      <c r="BV18" s="82">
        <v>0</v>
      </c>
      <c r="BW18" s="82">
        <v>1795.6145689151952</v>
      </c>
      <c r="BX18" s="82">
        <v>1683.3886583579956</v>
      </c>
      <c r="BY18" s="82">
        <v>841.6943291789978</v>
      </c>
      <c r="BZ18" s="82">
        <v>0</v>
      </c>
      <c r="CA18" s="82">
        <v>140.28238819649962</v>
      </c>
      <c r="CB18" s="82">
        <v>2665.365375733493</v>
      </c>
      <c r="CC18" s="82">
        <v>561.1295527859985</v>
      </c>
      <c r="CD18" s="82">
        <v>17127.076774910638</v>
      </c>
      <c r="CE18" s="82">
        <v>2515.2632203632384</v>
      </c>
      <c r="CF18" s="82">
        <v>0</v>
      </c>
      <c r="CG18" s="82">
        <v>0</v>
      </c>
      <c r="CH18" s="82">
        <v>0</v>
      </c>
      <c r="CI18" s="82">
        <v>0</v>
      </c>
      <c r="CJ18" s="82">
        <v>0</v>
      </c>
      <c r="CK18" s="144">
        <v>0</v>
      </c>
      <c r="CL18" s="136"/>
      <c r="CM18" s="136"/>
      <c r="CN18" s="136"/>
      <c r="CO18" s="136"/>
      <c r="CP18" s="136"/>
      <c r="CQ18" s="136"/>
      <c r="CR18" s="136"/>
      <c r="CS18" s="136"/>
      <c r="CT18" s="136"/>
      <c r="CU18" s="136"/>
      <c r="CV18" s="139"/>
      <c r="CW18" s="139"/>
    </row>
    <row r="19" spans="1:101" ht="12.75">
      <c r="A19" s="67" t="s">
        <v>30</v>
      </c>
      <c r="B19" s="22" t="s">
        <v>112</v>
      </c>
      <c r="C19" s="25" t="s">
        <v>113</v>
      </c>
      <c r="D19" s="39" t="s">
        <v>114</v>
      </c>
      <c r="E19" s="72">
        <v>0</v>
      </c>
      <c r="F19" s="73">
        <v>96167.91197556579</v>
      </c>
      <c r="G19" s="122">
        <v>21727.185326764673</v>
      </c>
      <c r="H19" s="122">
        <v>5358.9786349976475</v>
      </c>
      <c r="I19" s="122">
        <v>3703.564423395448</v>
      </c>
      <c r="J19" s="122">
        <v>24261.291651904856</v>
      </c>
      <c r="K19" s="122">
        <v>5190.879550082971</v>
      </c>
      <c r="L19" s="122">
        <v>1606.111877387985</v>
      </c>
      <c r="M19" s="122">
        <v>1773.8744275981287</v>
      </c>
      <c r="N19" s="122">
        <v>22790.466725739494</v>
      </c>
      <c r="O19" s="122">
        <v>1888.127959787384</v>
      </c>
      <c r="P19" s="122">
        <v>5195.7593032987115</v>
      </c>
      <c r="Q19" s="122">
        <v>31.297727521651677</v>
      </c>
      <c r="R19" s="122">
        <v>839.1492857552521</v>
      </c>
      <c r="S19" s="122">
        <v>1010.9502524198025</v>
      </c>
      <c r="T19" s="122">
        <v>493.69641155121514</v>
      </c>
      <c r="U19" s="122">
        <v>2597.543116944822</v>
      </c>
      <c r="V19" s="122">
        <v>150.76754763118225</v>
      </c>
      <c r="W19" s="122">
        <v>908.6437022415003</v>
      </c>
      <c r="X19" s="122">
        <v>0</v>
      </c>
      <c r="Y19" s="122">
        <v>888.2833526171999</v>
      </c>
      <c r="Z19" s="122">
        <v>0</v>
      </c>
      <c r="AA19" s="122">
        <v>0</v>
      </c>
      <c r="AB19" s="122">
        <v>7930.10377763656</v>
      </c>
      <c r="AC19" s="161">
        <v>0</v>
      </c>
      <c r="AD19" s="144">
        <f t="shared" si="0"/>
        <v>108346.67505527649</v>
      </c>
      <c r="AE19" s="82">
        <v>0</v>
      </c>
      <c r="AF19" s="140">
        <v>0</v>
      </c>
      <c r="AG19" s="82">
        <v>0</v>
      </c>
      <c r="AH19" s="82">
        <v>0</v>
      </c>
      <c r="AI19" s="82">
        <v>0</v>
      </c>
      <c r="AJ19" s="82">
        <v>0</v>
      </c>
      <c r="AK19" s="82">
        <v>0</v>
      </c>
      <c r="AL19" s="82">
        <v>0</v>
      </c>
      <c r="AM19" s="82">
        <v>0</v>
      </c>
      <c r="AN19" s="82">
        <v>0</v>
      </c>
      <c r="AO19" s="82">
        <v>0</v>
      </c>
      <c r="AP19" s="82">
        <v>0</v>
      </c>
      <c r="AQ19" s="82">
        <v>0</v>
      </c>
      <c r="AR19" s="82">
        <v>0</v>
      </c>
      <c r="AS19" s="82">
        <v>0</v>
      </c>
      <c r="AT19" s="82">
        <v>0</v>
      </c>
      <c r="AU19" s="82">
        <v>0</v>
      </c>
      <c r="AV19" s="82">
        <v>0</v>
      </c>
      <c r="AW19" s="82">
        <v>0</v>
      </c>
      <c r="AX19" s="82">
        <v>0</v>
      </c>
      <c r="AY19" s="82">
        <v>0</v>
      </c>
      <c r="AZ19" s="82">
        <v>0</v>
      </c>
      <c r="BA19" s="82">
        <v>0</v>
      </c>
      <c r="BB19" s="82">
        <v>0</v>
      </c>
      <c r="BC19" s="82">
        <v>0</v>
      </c>
      <c r="BD19" s="82"/>
      <c r="BE19" s="82">
        <v>0</v>
      </c>
      <c r="BF19" s="82">
        <v>0</v>
      </c>
      <c r="BG19" s="82">
        <v>0</v>
      </c>
      <c r="BH19" s="82">
        <v>0</v>
      </c>
      <c r="BI19" s="82">
        <v>0</v>
      </c>
      <c r="BJ19" s="82">
        <v>0</v>
      </c>
      <c r="BK19" s="82">
        <v>0</v>
      </c>
      <c r="BL19" s="82">
        <v>0</v>
      </c>
      <c r="BM19" s="82">
        <v>0</v>
      </c>
      <c r="BN19" s="82">
        <v>0</v>
      </c>
      <c r="BO19" s="82">
        <v>0</v>
      </c>
      <c r="BP19" s="82">
        <v>0</v>
      </c>
      <c r="BQ19" s="82">
        <v>0</v>
      </c>
      <c r="BR19" s="82">
        <v>0</v>
      </c>
      <c r="BS19" s="82">
        <v>0</v>
      </c>
      <c r="BT19" s="82">
        <v>0</v>
      </c>
      <c r="BU19" s="82">
        <v>0</v>
      </c>
      <c r="BV19" s="82">
        <v>0</v>
      </c>
      <c r="BW19" s="82">
        <v>0</v>
      </c>
      <c r="BX19" s="82">
        <v>0</v>
      </c>
      <c r="BY19" s="82">
        <v>0</v>
      </c>
      <c r="BZ19" s="82">
        <v>0</v>
      </c>
      <c r="CA19" s="82">
        <v>0</v>
      </c>
      <c r="CB19" s="82">
        <v>0</v>
      </c>
      <c r="CC19" s="82">
        <v>0</v>
      </c>
      <c r="CD19" s="82">
        <v>0</v>
      </c>
      <c r="CE19" s="82">
        <v>0</v>
      </c>
      <c r="CF19" s="82">
        <v>0</v>
      </c>
      <c r="CG19" s="82">
        <v>0</v>
      </c>
      <c r="CH19" s="82">
        <v>0</v>
      </c>
      <c r="CI19" s="82">
        <v>0</v>
      </c>
      <c r="CJ19" s="82">
        <v>0</v>
      </c>
      <c r="CK19" s="144">
        <v>0</v>
      </c>
      <c r="CL19" s="136"/>
      <c r="CM19" s="136"/>
      <c r="CN19" s="136"/>
      <c r="CO19" s="136"/>
      <c r="CP19" s="136"/>
      <c r="CQ19" s="136"/>
      <c r="CR19" s="136"/>
      <c r="CS19" s="136"/>
      <c r="CT19" s="136"/>
      <c r="CU19" s="136"/>
      <c r="CV19" s="139"/>
      <c r="CW19" s="139"/>
    </row>
    <row r="20" spans="1:101" ht="12.75">
      <c r="A20" s="69" t="s">
        <v>257</v>
      </c>
      <c r="B20" s="22" t="s">
        <v>258</v>
      </c>
      <c r="C20" s="25"/>
      <c r="D20" s="39" t="s">
        <v>101</v>
      </c>
      <c r="E20" s="72">
        <v>258717.228</v>
      </c>
      <c r="F20" s="72">
        <v>283413.01322582917</v>
      </c>
      <c r="G20" s="172">
        <v>38480.208055597876</v>
      </c>
      <c r="H20" s="82">
        <v>3706.781885553639</v>
      </c>
      <c r="I20" s="82">
        <v>4475.116712635198</v>
      </c>
      <c r="J20" s="82">
        <v>53162.54580768909</v>
      </c>
      <c r="K20" s="82">
        <v>27535.92637558094</v>
      </c>
      <c r="L20" s="82">
        <v>2652.438755642117</v>
      </c>
      <c r="M20" s="82">
        <v>2607.7467696843855</v>
      </c>
      <c r="N20" s="82">
        <v>58064.48118987039</v>
      </c>
      <c r="O20" s="82">
        <v>6675.686838565405</v>
      </c>
      <c r="P20" s="82">
        <v>8422.041495338433</v>
      </c>
      <c r="Q20" s="82">
        <v>972.1017128294847</v>
      </c>
      <c r="R20" s="82">
        <v>4.030441656005525</v>
      </c>
      <c r="S20" s="82">
        <v>2020.424689381403</v>
      </c>
      <c r="T20" s="82">
        <v>541.0995468809443</v>
      </c>
      <c r="U20" s="82">
        <v>8462.907112635401</v>
      </c>
      <c r="V20" s="82">
        <v>907.5126098357758</v>
      </c>
      <c r="W20" s="82">
        <v>901.4414382273625</v>
      </c>
      <c r="X20" s="82">
        <v>635.9424714190999</v>
      </c>
      <c r="Y20" s="82">
        <v>775.4773819149873</v>
      </c>
      <c r="Z20" s="82">
        <v>461.3580239906072</v>
      </c>
      <c r="AA20" s="82">
        <v>38163.94593122346</v>
      </c>
      <c r="AB20" s="82">
        <v>4147.069372785635</v>
      </c>
      <c r="AC20" s="82">
        <v>2014.3024995241794</v>
      </c>
      <c r="AD20" s="144">
        <v>265790.58711846184</v>
      </c>
      <c r="AE20" s="172">
        <v>329.935015055541</v>
      </c>
      <c r="AF20" s="82">
        <v>83.82298279515288</v>
      </c>
      <c r="AG20" s="82">
        <v>64.7421577401394</v>
      </c>
      <c r="AH20" s="82">
        <v>341.0569932961638</v>
      </c>
      <c r="AI20" s="82">
        <v>0</v>
      </c>
      <c r="AJ20" s="82">
        <v>0</v>
      </c>
      <c r="AK20" s="82">
        <v>175.0436116677843</v>
      </c>
      <c r="AL20" s="82">
        <v>35.61073766951717</v>
      </c>
      <c r="AM20" s="82">
        <v>0</v>
      </c>
      <c r="AN20" s="82">
        <v>1253.7918310801513</v>
      </c>
      <c r="AO20" s="82">
        <v>641.4748903200775</v>
      </c>
      <c r="AP20" s="82">
        <v>1020.5282346001231</v>
      </c>
      <c r="AQ20" s="82">
        <v>191.318433038237</v>
      </c>
      <c r="AR20" s="82">
        <v>191.318433038237</v>
      </c>
      <c r="AS20" s="82">
        <v>76.52737321529479</v>
      </c>
      <c r="AT20" s="82">
        <v>159.94221001996613</v>
      </c>
      <c r="AU20" s="82">
        <v>1075.9238491582346</v>
      </c>
      <c r="AV20" s="82">
        <v>850.3211529195455</v>
      </c>
      <c r="AW20" s="82">
        <v>84.33316528325486</v>
      </c>
      <c r="AX20" s="82">
        <v>928.2260188527156</v>
      </c>
      <c r="AY20" s="82">
        <v>0</v>
      </c>
      <c r="AZ20" s="82">
        <v>0</v>
      </c>
      <c r="BA20" s="82">
        <v>209.78703910752813</v>
      </c>
      <c r="BB20" s="82">
        <v>133.8718848779557</v>
      </c>
      <c r="BC20" s="82">
        <v>0</v>
      </c>
      <c r="BD20" s="82"/>
      <c r="BE20" s="82">
        <v>406.003224031544</v>
      </c>
      <c r="BF20" s="82">
        <v>0</v>
      </c>
      <c r="BG20" s="82">
        <v>0</v>
      </c>
      <c r="BH20" s="82">
        <v>0</v>
      </c>
      <c r="BI20" s="82">
        <v>178.41081608925725</v>
      </c>
      <c r="BJ20" s="82">
        <v>0</v>
      </c>
      <c r="BK20" s="82">
        <v>0</v>
      </c>
      <c r="BL20" s="82">
        <v>0</v>
      </c>
      <c r="BM20" s="82">
        <v>96.37347200246124</v>
      </c>
      <c r="BN20" s="82">
        <v>485.8467834195015</v>
      </c>
      <c r="BO20" s="82">
        <v>1084.9540791976394</v>
      </c>
      <c r="BP20" s="82">
        <v>298.1353405721454</v>
      </c>
      <c r="BQ20" s="82">
        <v>4181.96585497181</v>
      </c>
      <c r="BR20" s="82">
        <v>975.9790997390596</v>
      </c>
      <c r="BS20" s="82">
        <v>502.68280552686645</v>
      </c>
      <c r="BT20" s="82">
        <v>20.86646376337038</v>
      </c>
      <c r="BU20" s="82">
        <v>11552.01105984399</v>
      </c>
      <c r="BV20" s="82">
        <v>0</v>
      </c>
      <c r="BW20" s="82">
        <v>353.45442775704157</v>
      </c>
      <c r="BX20" s="82">
        <v>527.8348021902933</v>
      </c>
      <c r="BY20" s="82">
        <v>625.9428946523011</v>
      </c>
      <c r="BZ20" s="82">
        <v>0</v>
      </c>
      <c r="CA20" s="82">
        <v>0</v>
      </c>
      <c r="CB20" s="82">
        <v>582.9345109053055</v>
      </c>
      <c r="CC20" s="82">
        <v>0</v>
      </c>
      <c r="CD20" s="82">
        <v>0</v>
      </c>
      <c r="CE20" s="82">
        <v>0</v>
      </c>
      <c r="CF20" s="82">
        <v>0</v>
      </c>
      <c r="CG20" s="82">
        <v>0</v>
      </c>
      <c r="CH20" s="82">
        <v>0</v>
      </c>
      <c r="CI20" s="82">
        <v>0</v>
      </c>
      <c r="CJ20" s="82">
        <v>0</v>
      </c>
      <c r="CK20" s="144">
        <v>0</v>
      </c>
      <c r="CL20" s="136"/>
      <c r="CM20" s="136"/>
      <c r="CN20" s="136"/>
      <c r="CO20" s="136"/>
      <c r="CP20" s="136"/>
      <c r="CQ20" s="136"/>
      <c r="CR20" s="136"/>
      <c r="CS20" s="136"/>
      <c r="CT20" s="136"/>
      <c r="CU20" s="136"/>
      <c r="CV20" s="139"/>
      <c r="CW20" s="139"/>
    </row>
    <row r="21" spans="1:101" ht="12.75">
      <c r="A21" s="67" t="s">
        <v>31</v>
      </c>
      <c r="B21" s="22" t="s">
        <v>115</v>
      </c>
      <c r="C21" s="25" t="s">
        <v>105</v>
      </c>
      <c r="D21" s="39" t="s">
        <v>106</v>
      </c>
      <c r="E21" s="72">
        <v>379242</v>
      </c>
      <c r="F21" s="73">
        <v>422143.46080698934</v>
      </c>
      <c r="G21" s="122">
        <v>34102.295148546225</v>
      </c>
      <c r="H21" s="122">
        <v>49058.368984993846</v>
      </c>
      <c r="I21" s="122">
        <v>10245.98105359909</v>
      </c>
      <c r="J21" s="122">
        <v>74398.05645635758</v>
      </c>
      <c r="K21" s="122">
        <v>29346.324838592016</v>
      </c>
      <c r="L21" s="122">
        <v>7462.74440918859</v>
      </c>
      <c r="M21" s="122">
        <v>0</v>
      </c>
      <c r="N21" s="122">
        <v>201111.78632221138</v>
      </c>
      <c r="O21" s="122">
        <v>17509.922845329787</v>
      </c>
      <c r="P21" s="122">
        <v>0</v>
      </c>
      <c r="Q21" s="122">
        <v>0</v>
      </c>
      <c r="R21" s="122">
        <v>3150.2568612558393</v>
      </c>
      <c r="S21" s="122">
        <v>0</v>
      </c>
      <c r="T21" s="122">
        <v>0</v>
      </c>
      <c r="U21" s="122">
        <v>0</v>
      </c>
      <c r="V21" s="122">
        <v>0</v>
      </c>
      <c r="W21" s="122">
        <v>0</v>
      </c>
      <c r="X21" s="122">
        <v>0</v>
      </c>
      <c r="Y21" s="122">
        <v>0</v>
      </c>
      <c r="Z21" s="122">
        <v>0</v>
      </c>
      <c r="AA21" s="122">
        <v>0</v>
      </c>
      <c r="AB21" s="122">
        <v>0</v>
      </c>
      <c r="AC21" s="161">
        <v>0</v>
      </c>
      <c r="AD21" s="144">
        <f t="shared" si="0"/>
        <v>426385.7369200744</v>
      </c>
      <c r="AE21" s="82">
        <v>0</v>
      </c>
      <c r="AF21" s="140">
        <v>0</v>
      </c>
      <c r="AG21" s="82">
        <v>0</v>
      </c>
      <c r="AH21" s="82">
        <v>0</v>
      </c>
      <c r="AI21" s="82">
        <v>0</v>
      </c>
      <c r="AJ21" s="82">
        <v>0</v>
      </c>
      <c r="AK21" s="82">
        <v>0</v>
      </c>
      <c r="AL21" s="82">
        <v>0</v>
      </c>
      <c r="AM21" s="82">
        <v>0</v>
      </c>
      <c r="AN21" s="82">
        <v>0</v>
      </c>
      <c r="AO21" s="82">
        <v>0</v>
      </c>
      <c r="AP21" s="82">
        <v>0</v>
      </c>
      <c r="AQ21" s="82">
        <v>0</v>
      </c>
      <c r="AR21" s="82">
        <v>0</v>
      </c>
      <c r="AS21" s="82">
        <v>0</v>
      </c>
      <c r="AT21" s="82">
        <v>0</v>
      </c>
      <c r="AU21" s="82">
        <v>0</v>
      </c>
      <c r="AV21" s="82">
        <v>0</v>
      </c>
      <c r="AW21" s="82">
        <v>0</v>
      </c>
      <c r="AX21" s="82">
        <v>0</v>
      </c>
      <c r="AY21" s="82">
        <v>0</v>
      </c>
      <c r="AZ21" s="82">
        <v>0</v>
      </c>
      <c r="BA21" s="82">
        <v>0</v>
      </c>
      <c r="BB21" s="82">
        <v>0</v>
      </c>
      <c r="BC21" s="82">
        <v>0</v>
      </c>
      <c r="BD21" s="82"/>
      <c r="BE21" s="82">
        <v>0</v>
      </c>
      <c r="BF21" s="82">
        <v>0</v>
      </c>
      <c r="BG21" s="82">
        <v>0</v>
      </c>
      <c r="BH21" s="82">
        <v>0</v>
      </c>
      <c r="BI21" s="82">
        <v>0</v>
      </c>
      <c r="BJ21" s="82">
        <v>0</v>
      </c>
      <c r="BK21" s="82">
        <v>0</v>
      </c>
      <c r="BL21" s="82">
        <v>0</v>
      </c>
      <c r="BM21" s="82">
        <v>0</v>
      </c>
      <c r="BN21" s="82">
        <v>0</v>
      </c>
      <c r="BO21" s="82">
        <v>0</v>
      </c>
      <c r="BP21" s="82">
        <v>0</v>
      </c>
      <c r="BQ21" s="82">
        <v>0</v>
      </c>
      <c r="BR21" s="82">
        <v>0</v>
      </c>
      <c r="BS21" s="82">
        <v>0</v>
      </c>
      <c r="BT21" s="82">
        <v>0</v>
      </c>
      <c r="BU21" s="82">
        <v>0</v>
      </c>
      <c r="BV21" s="82">
        <v>0</v>
      </c>
      <c r="BW21" s="82">
        <v>0</v>
      </c>
      <c r="BX21" s="82">
        <v>0</v>
      </c>
      <c r="BY21" s="82">
        <v>0</v>
      </c>
      <c r="BZ21" s="82">
        <v>0</v>
      </c>
      <c r="CA21" s="82">
        <v>0</v>
      </c>
      <c r="CB21" s="82">
        <v>0</v>
      </c>
      <c r="CC21" s="82">
        <v>0</v>
      </c>
      <c r="CD21" s="82">
        <v>0</v>
      </c>
      <c r="CE21" s="82">
        <v>0</v>
      </c>
      <c r="CF21" s="82">
        <v>0</v>
      </c>
      <c r="CG21" s="82">
        <v>0</v>
      </c>
      <c r="CH21" s="82">
        <v>0</v>
      </c>
      <c r="CI21" s="82">
        <v>0</v>
      </c>
      <c r="CJ21" s="82">
        <v>0</v>
      </c>
      <c r="CK21" s="144">
        <v>0</v>
      </c>
      <c r="CL21" s="136"/>
      <c r="CM21" s="136"/>
      <c r="CN21" s="136"/>
      <c r="CO21" s="136"/>
      <c r="CP21" s="136"/>
      <c r="CQ21" s="136"/>
      <c r="CR21" s="136"/>
      <c r="CS21" s="136"/>
      <c r="CT21" s="136"/>
      <c r="CU21" s="136"/>
      <c r="CV21" s="139"/>
      <c r="CW21" s="139"/>
    </row>
    <row r="22" spans="1:101" ht="12.75">
      <c r="A22" s="67" t="s">
        <v>32</v>
      </c>
      <c r="B22" s="22" t="s">
        <v>116</v>
      </c>
      <c r="C22" s="25" t="s">
        <v>105</v>
      </c>
      <c r="D22" s="39" t="s">
        <v>106</v>
      </c>
      <c r="E22" s="72">
        <v>740373</v>
      </c>
      <c r="F22" s="73">
        <v>798142.9070092048</v>
      </c>
      <c r="G22" s="122">
        <v>63628.7215245836</v>
      </c>
      <c r="H22" s="122">
        <v>91534.05320666554</v>
      </c>
      <c r="I22" s="122">
        <v>19117.14951635471</v>
      </c>
      <c r="J22" s="122">
        <v>138813.33193591892</v>
      </c>
      <c r="K22" s="122">
        <v>54754.94018191745</v>
      </c>
      <c r="L22" s="122">
        <v>13924.132782061342</v>
      </c>
      <c r="M22" s="122">
        <v>0</v>
      </c>
      <c r="N22" s="122">
        <v>375238.2586411654</v>
      </c>
      <c r="O22" s="122">
        <v>32670.35253168081</v>
      </c>
      <c r="P22" s="122">
        <v>0</v>
      </c>
      <c r="Q22" s="122">
        <v>0</v>
      </c>
      <c r="R22" s="122">
        <v>5877.8101498045835</v>
      </c>
      <c r="S22" s="122">
        <v>0</v>
      </c>
      <c r="T22" s="122">
        <v>0</v>
      </c>
      <c r="U22" s="122">
        <v>0</v>
      </c>
      <c r="V22" s="122">
        <v>0</v>
      </c>
      <c r="W22" s="122">
        <v>0</v>
      </c>
      <c r="X22" s="122">
        <v>0</v>
      </c>
      <c r="Y22" s="122">
        <v>0</v>
      </c>
      <c r="Z22" s="122">
        <v>0</v>
      </c>
      <c r="AA22" s="122">
        <v>0</v>
      </c>
      <c r="AB22" s="122">
        <v>0</v>
      </c>
      <c r="AC22" s="161">
        <v>0</v>
      </c>
      <c r="AD22" s="144">
        <f t="shared" si="0"/>
        <v>795558.7504701524</v>
      </c>
      <c r="AE22" s="82">
        <v>0</v>
      </c>
      <c r="AF22" s="140">
        <v>0</v>
      </c>
      <c r="AG22" s="82">
        <v>0</v>
      </c>
      <c r="AH22" s="82">
        <v>0</v>
      </c>
      <c r="AI22" s="82">
        <v>0</v>
      </c>
      <c r="AJ22" s="82">
        <v>0</v>
      </c>
      <c r="AK22" s="82">
        <v>0</v>
      </c>
      <c r="AL22" s="82">
        <v>0</v>
      </c>
      <c r="AM22" s="82">
        <v>0</v>
      </c>
      <c r="AN22" s="82">
        <v>0</v>
      </c>
      <c r="AO22" s="82">
        <v>0</v>
      </c>
      <c r="AP22" s="82">
        <v>0</v>
      </c>
      <c r="AQ22" s="82">
        <v>0</v>
      </c>
      <c r="AR22" s="82">
        <v>0</v>
      </c>
      <c r="AS22" s="82">
        <v>0</v>
      </c>
      <c r="AT22" s="82">
        <v>0</v>
      </c>
      <c r="AU22" s="82">
        <v>0</v>
      </c>
      <c r="AV22" s="82">
        <v>0</v>
      </c>
      <c r="AW22" s="82">
        <v>0</v>
      </c>
      <c r="AX22" s="82">
        <v>0</v>
      </c>
      <c r="AY22" s="82">
        <v>0</v>
      </c>
      <c r="AZ22" s="82">
        <v>0</v>
      </c>
      <c r="BA22" s="82">
        <v>0</v>
      </c>
      <c r="BB22" s="82">
        <v>0</v>
      </c>
      <c r="BC22" s="82">
        <v>0</v>
      </c>
      <c r="BD22" s="82"/>
      <c r="BE22" s="82">
        <v>0</v>
      </c>
      <c r="BF22" s="82">
        <v>0</v>
      </c>
      <c r="BG22" s="82">
        <v>0</v>
      </c>
      <c r="BH22" s="82">
        <v>0</v>
      </c>
      <c r="BI22" s="82">
        <v>0</v>
      </c>
      <c r="BJ22" s="82">
        <v>0</v>
      </c>
      <c r="BK22" s="82">
        <v>0</v>
      </c>
      <c r="BL22" s="82">
        <v>0</v>
      </c>
      <c r="BM22" s="82">
        <v>0</v>
      </c>
      <c r="BN22" s="82">
        <v>0</v>
      </c>
      <c r="BO22" s="82">
        <v>0</v>
      </c>
      <c r="BP22" s="82">
        <v>0</v>
      </c>
      <c r="BQ22" s="82">
        <v>0</v>
      </c>
      <c r="BR22" s="82">
        <v>0</v>
      </c>
      <c r="BS22" s="82">
        <v>0</v>
      </c>
      <c r="BT22" s="82">
        <v>0</v>
      </c>
      <c r="BU22" s="82">
        <v>0</v>
      </c>
      <c r="BV22" s="82">
        <v>0</v>
      </c>
      <c r="BW22" s="82">
        <v>0</v>
      </c>
      <c r="BX22" s="82">
        <v>0</v>
      </c>
      <c r="BY22" s="82">
        <v>0</v>
      </c>
      <c r="BZ22" s="82">
        <v>0</v>
      </c>
      <c r="CA22" s="82">
        <v>0</v>
      </c>
      <c r="CB22" s="82">
        <v>0</v>
      </c>
      <c r="CC22" s="82">
        <v>0</v>
      </c>
      <c r="CD22" s="82">
        <v>0</v>
      </c>
      <c r="CE22" s="82">
        <v>0</v>
      </c>
      <c r="CF22" s="82">
        <v>0</v>
      </c>
      <c r="CG22" s="82">
        <v>0</v>
      </c>
      <c r="CH22" s="82">
        <v>0</v>
      </c>
      <c r="CI22" s="82">
        <v>0</v>
      </c>
      <c r="CJ22" s="82">
        <v>0</v>
      </c>
      <c r="CK22" s="144">
        <v>0</v>
      </c>
      <c r="CL22" s="136"/>
      <c r="CM22" s="136"/>
      <c r="CN22" s="136"/>
      <c r="CO22" s="136"/>
      <c r="CP22" s="136"/>
      <c r="CQ22" s="136"/>
      <c r="CR22" s="136"/>
      <c r="CS22" s="136"/>
      <c r="CT22" s="136"/>
      <c r="CU22" s="136"/>
      <c r="CV22" s="139"/>
      <c r="CW22" s="139"/>
    </row>
    <row r="23" spans="1:101" ht="12.75">
      <c r="A23" s="67" t="s">
        <v>33</v>
      </c>
      <c r="B23" s="22" t="s">
        <v>117</v>
      </c>
      <c r="C23" s="25" t="s">
        <v>118</v>
      </c>
      <c r="D23" s="39" t="s">
        <v>119</v>
      </c>
      <c r="E23" s="72">
        <v>4973350</v>
      </c>
      <c r="F23" s="73">
        <v>5372675.85149777</v>
      </c>
      <c r="G23" s="122">
        <v>399735.0494263933</v>
      </c>
      <c r="H23" s="122">
        <v>603855.0746654026</v>
      </c>
      <c r="I23" s="122">
        <v>204853.2149848391</v>
      </c>
      <c r="J23" s="122">
        <v>1007109.4348717788</v>
      </c>
      <c r="K23" s="122">
        <v>386390.9960522913</v>
      </c>
      <c r="L23" s="122">
        <v>84316.8207704241</v>
      </c>
      <c r="M23" s="122">
        <v>93701.64951704523</v>
      </c>
      <c r="N23" s="122">
        <v>2235788.8109333157</v>
      </c>
      <c r="O23" s="122">
        <v>194295.28264489034</v>
      </c>
      <c r="P23" s="122">
        <v>70386.21559965839</v>
      </c>
      <c r="Q23" s="122">
        <v>0</v>
      </c>
      <c r="R23" s="122">
        <v>30207.417528186725</v>
      </c>
      <c r="S23" s="122">
        <v>0</v>
      </c>
      <c r="T23" s="122">
        <v>21555.77852739538</v>
      </c>
      <c r="U23" s="122">
        <v>0</v>
      </c>
      <c r="V23" s="122">
        <v>0</v>
      </c>
      <c r="W23" s="122">
        <v>41498.53961396526</v>
      </c>
      <c r="X23" s="122">
        <v>0</v>
      </c>
      <c r="Y23" s="122">
        <v>42525.00525812694</v>
      </c>
      <c r="Z23" s="122">
        <v>0</v>
      </c>
      <c r="AA23" s="122">
        <v>0</v>
      </c>
      <c r="AB23" s="122">
        <v>0</v>
      </c>
      <c r="AC23" s="161">
        <v>0</v>
      </c>
      <c r="AD23" s="144">
        <f t="shared" si="0"/>
        <v>5416219.290393713</v>
      </c>
      <c r="AE23" s="82">
        <v>0</v>
      </c>
      <c r="AF23" s="140">
        <v>0</v>
      </c>
      <c r="AG23" s="82">
        <v>0</v>
      </c>
      <c r="AH23" s="82">
        <v>0</v>
      </c>
      <c r="AI23" s="82">
        <v>0</v>
      </c>
      <c r="AJ23" s="82">
        <v>0</v>
      </c>
      <c r="AK23" s="82">
        <v>0</v>
      </c>
      <c r="AL23" s="82">
        <v>0</v>
      </c>
      <c r="AM23" s="82">
        <v>0</v>
      </c>
      <c r="AN23" s="82">
        <v>0</v>
      </c>
      <c r="AO23" s="82">
        <v>0</v>
      </c>
      <c r="AP23" s="82">
        <v>0</v>
      </c>
      <c r="AQ23" s="82">
        <v>0</v>
      </c>
      <c r="AR23" s="82">
        <v>0</v>
      </c>
      <c r="AS23" s="82">
        <v>0</v>
      </c>
      <c r="AT23" s="82">
        <v>0</v>
      </c>
      <c r="AU23" s="82">
        <v>0</v>
      </c>
      <c r="AV23" s="82">
        <v>0</v>
      </c>
      <c r="AW23" s="82">
        <v>0</v>
      </c>
      <c r="AX23" s="82">
        <v>0</v>
      </c>
      <c r="AY23" s="82">
        <v>0</v>
      </c>
      <c r="AZ23" s="82">
        <v>0</v>
      </c>
      <c r="BA23" s="82">
        <v>0</v>
      </c>
      <c r="BB23" s="82">
        <v>0</v>
      </c>
      <c r="BC23" s="82">
        <v>0</v>
      </c>
      <c r="BD23" s="82"/>
      <c r="BE23" s="82">
        <v>0</v>
      </c>
      <c r="BF23" s="82">
        <v>0</v>
      </c>
      <c r="BG23" s="82">
        <v>0</v>
      </c>
      <c r="BH23" s="82">
        <v>0</v>
      </c>
      <c r="BI23" s="82">
        <v>0</v>
      </c>
      <c r="BJ23" s="82">
        <v>0</v>
      </c>
      <c r="BK23" s="82">
        <v>0</v>
      </c>
      <c r="BL23" s="82">
        <v>0</v>
      </c>
      <c r="BM23" s="82">
        <v>0</v>
      </c>
      <c r="BN23" s="82">
        <v>0</v>
      </c>
      <c r="BO23" s="82">
        <v>0</v>
      </c>
      <c r="BP23" s="82">
        <v>0</v>
      </c>
      <c r="BQ23" s="82">
        <v>0</v>
      </c>
      <c r="BR23" s="82">
        <v>0</v>
      </c>
      <c r="BS23" s="82">
        <v>0</v>
      </c>
      <c r="BT23" s="82">
        <v>0</v>
      </c>
      <c r="BU23" s="82">
        <v>0</v>
      </c>
      <c r="BV23" s="82">
        <v>0</v>
      </c>
      <c r="BW23" s="82">
        <v>0</v>
      </c>
      <c r="BX23" s="82">
        <v>0</v>
      </c>
      <c r="BY23" s="82">
        <v>0</v>
      </c>
      <c r="BZ23" s="82">
        <v>0</v>
      </c>
      <c r="CA23" s="82">
        <v>0</v>
      </c>
      <c r="CB23" s="82">
        <v>0</v>
      </c>
      <c r="CC23" s="82">
        <v>0</v>
      </c>
      <c r="CD23" s="82">
        <v>0</v>
      </c>
      <c r="CE23" s="82">
        <v>0</v>
      </c>
      <c r="CF23" s="82">
        <v>0</v>
      </c>
      <c r="CG23" s="82">
        <v>0</v>
      </c>
      <c r="CH23" s="82">
        <v>0</v>
      </c>
      <c r="CI23" s="82">
        <v>0</v>
      </c>
      <c r="CJ23" s="82">
        <v>0</v>
      </c>
      <c r="CK23" s="144">
        <v>0</v>
      </c>
      <c r="CL23" s="136"/>
      <c r="CM23" s="136"/>
      <c r="CN23" s="136"/>
      <c r="CO23" s="136"/>
      <c r="CP23" s="136"/>
      <c r="CQ23" s="136"/>
      <c r="CR23" s="136"/>
      <c r="CS23" s="136"/>
      <c r="CT23" s="136"/>
      <c r="CU23" s="136"/>
      <c r="CV23" s="139"/>
      <c r="CW23" s="139"/>
    </row>
    <row r="24" spans="1:101" ht="12.75">
      <c r="A24" s="67" t="s">
        <v>34</v>
      </c>
      <c r="B24" s="22" t="s">
        <v>120</v>
      </c>
      <c r="C24" s="25" t="s">
        <v>107</v>
      </c>
      <c r="D24" s="39" t="s">
        <v>108</v>
      </c>
      <c r="E24" s="72">
        <v>1976010</v>
      </c>
      <c r="F24" s="73">
        <v>1942798.8071257465</v>
      </c>
      <c r="G24" s="122">
        <v>121431.17930221221</v>
      </c>
      <c r="H24" s="122">
        <v>258592.85217624178</v>
      </c>
      <c r="I24" s="122">
        <v>78467.47658954507</v>
      </c>
      <c r="J24" s="122">
        <v>368756.1924651318</v>
      </c>
      <c r="K24" s="122">
        <v>164004.11393989233</v>
      </c>
      <c r="L24" s="122">
        <v>33481.34123346116</v>
      </c>
      <c r="M24" s="122">
        <v>40057.88479334886</v>
      </c>
      <c r="N24" s="122">
        <v>1049476.2576460873</v>
      </c>
      <c r="O24" s="122">
        <v>79140.92795282057</v>
      </c>
      <c r="P24" s="122">
        <v>37127.12423094631</v>
      </c>
      <c r="Q24" s="122">
        <v>4770.280489867976</v>
      </c>
      <c r="R24" s="122">
        <v>5975.841572274697</v>
      </c>
      <c r="S24" s="122">
        <v>0</v>
      </c>
      <c r="T24" s="122">
        <v>8256.014860895686</v>
      </c>
      <c r="U24" s="122">
        <v>0</v>
      </c>
      <c r="V24" s="122">
        <v>0</v>
      </c>
      <c r="W24" s="122">
        <v>20604.701741203156</v>
      </c>
      <c r="X24" s="122">
        <v>0</v>
      </c>
      <c r="Y24" s="122">
        <v>14078.043467484009</v>
      </c>
      <c r="Z24" s="122">
        <v>0</v>
      </c>
      <c r="AA24" s="122">
        <v>0</v>
      </c>
      <c r="AB24" s="122">
        <v>0</v>
      </c>
      <c r="AC24" s="161">
        <v>0</v>
      </c>
      <c r="AD24" s="144">
        <f t="shared" si="0"/>
        <v>2284220.232461413</v>
      </c>
      <c r="AE24" s="82">
        <v>0</v>
      </c>
      <c r="AF24" s="140">
        <v>0</v>
      </c>
      <c r="AG24" s="82">
        <v>0</v>
      </c>
      <c r="AH24" s="82">
        <v>0</v>
      </c>
      <c r="AI24" s="82">
        <v>0</v>
      </c>
      <c r="AJ24" s="82">
        <v>0</v>
      </c>
      <c r="AK24" s="82">
        <v>0</v>
      </c>
      <c r="AL24" s="82">
        <v>0</v>
      </c>
      <c r="AM24" s="82">
        <v>0</v>
      </c>
      <c r="AN24" s="82">
        <v>0</v>
      </c>
      <c r="AO24" s="82">
        <v>0</v>
      </c>
      <c r="AP24" s="82">
        <v>0</v>
      </c>
      <c r="AQ24" s="82">
        <v>0</v>
      </c>
      <c r="AR24" s="82">
        <v>0</v>
      </c>
      <c r="AS24" s="82">
        <v>0</v>
      </c>
      <c r="AT24" s="82">
        <v>0</v>
      </c>
      <c r="AU24" s="82">
        <v>0</v>
      </c>
      <c r="AV24" s="82">
        <v>0</v>
      </c>
      <c r="AW24" s="82">
        <v>0</v>
      </c>
      <c r="AX24" s="82">
        <v>0</v>
      </c>
      <c r="AY24" s="82">
        <v>0</v>
      </c>
      <c r="AZ24" s="82">
        <v>0</v>
      </c>
      <c r="BA24" s="82">
        <v>0</v>
      </c>
      <c r="BB24" s="82">
        <v>0</v>
      </c>
      <c r="BC24" s="82">
        <v>0</v>
      </c>
      <c r="BD24" s="82"/>
      <c r="BE24" s="82">
        <v>0</v>
      </c>
      <c r="BF24" s="82">
        <v>0</v>
      </c>
      <c r="BG24" s="82">
        <v>0</v>
      </c>
      <c r="BH24" s="82">
        <v>0</v>
      </c>
      <c r="BI24" s="82">
        <v>0</v>
      </c>
      <c r="BJ24" s="82">
        <v>0</v>
      </c>
      <c r="BK24" s="82">
        <v>0</v>
      </c>
      <c r="BL24" s="82">
        <v>0</v>
      </c>
      <c r="BM24" s="82">
        <v>0</v>
      </c>
      <c r="BN24" s="82">
        <v>0</v>
      </c>
      <c r="BO24" s="82">
        <v>0</v>
      </c>
      <c r="BP24" s="82">
        <v>0</v>
      </c>
      <c r="BQ24" s="82">
        <v>0</v>
      </c>
      <c r="BR24" s="82">
        <v>0</v>
      </c>
      <c r="BS24" s="82">
        <v>0</v>
      </c>
      <c r="BT24" s="82">
        <v>0</v>
      </c>
      <c r="BU24" s="82">
        <v>0</v>
      </c>
      <c r="BV24" s="82">
        <v>0</v>
      </c>
      <c r="BW24" s="82">
        <v>0</v>
      </c>
      <c r="BX24" s="82">
        <v>0</v>
      </c>
      <c r="BY24" s="82">
        <v>0</v>
      </c>
      <c r="BZ24" s="82">
        <v>0</v>
      </c>
      <c r="CA24" s="82">
        <v>0</v>
      </c>
      <c r="CB24" s="82">
        <v>0</v>
      </c>
      <c r="CC24" s="82">
        <v>0</v>
      </c>
      <c r="CD24" s="82">
        <v>0</v>
      </c>
      <c r="CE24" s="82">
        <v>0</v>
      </c>
      <c r="CF24" s="82">
        <v>0</v>
      </c>
      <c r="CG24" s="82">
        <v>0</v>
      </c>
      <c r="CH24" s="82">
        <v>0</v>
      </c>
      <c r="CI24" s="82">
        <v>0</v>
      </c>
      <c r="CJ24" s="82">
        <v>0</v>
      </c>
      <c r="CK24" s="144">
        <v>0</v>
      </c>
      <c r="CL24" s="136"/>
      <c r="CM24" s="136"/>
      <c r="CN24" s="136"/>
      <c r="CO24" s="136"/>
      <c r="CP24" s="136"/>
      <c r="CQ24" s="136"/>
      <c r="CR24" s="136"/>
      <c r="CS24" s="136"/>
      <c r="CT24" s="136"/>
      <c r="CU24" s="136"/>
      <c r="CV24" s="139"/>
      <c r="CW24" s="139"/>
    </row>
    <row r="25" spans="1:101" ht="12.75">
      <c r="A25" s="68" t="s">
        <v>35</v>
      </c>
      <c r="B25" s="22" t="s">
        <v>121</v>
      </c>
      <c r="C25" s="25" t="s">
        <v>90</v>
      </c>
      <c r="D25" s="39" t="s">
        <v>91</v>
      </c>
      <c r="E25" s="74">
        <v>366678</v>
      </c>
      <c r="F25" s="121">
        <v>391169.8708186418</v>
      </c>
      <c r="G25" s="162">
        <v>66134.7365224077</v>
      </c>
      <c r="H25" s="162">
        <v>16312.036498266305</v>
      </c>
      <c r="I25" s="162">
        <v>11273.170162234406</v>
      </c>
      <c r="J25" s="162">
        <v>73848.22778289157</v>
      </c>
      <c r="K25" s="162">
        <v>15800.364667640584</v>
      </c>
      <c r="L25" s="162">
        <v>4888.7964197422725</v>
      </c>
      <c r="M25" s="162">
        <v>5399.4438823387145</v>
      </c>
      <c r="N25" s="162">
        <v>69371.22731092015</v>
      </c>
      <c r="O25" s="162">
        <v>5747.216828279522</v>
      </c>
      <c r="P25" s="162">
        <v>15815.218004065153</v>
      </c>
      <c r="Q25" s="162">
        <v>95.26622672310766</v>
      </c>
      <c r="R25" s="162">
        <v>2554.261681011494</v>
      </c>
      <c r="S25" s="162">
        <v>3077.201559959306</v>
      </c>
      <c r="T25" s="162">
        <v>1502.7478989548274</v>
      </c>
      <c r="U25" s="162">
        <v>7906.584634003296</v>
      </c>
      <c r="V25" s="162">
        <v>458.916877117766</v>
      </c>
      <c r="W25" s="162">
        <v>2765.7936790579647</v>
      </c>
      <c r="X25" s="162">
        <v>3060.7092346878862</v>
      </c>
      <c r="Y25" s="162">
        <v>2703.8194132864805</v>
      </c>
      <c r="Z25" s="162">
        <v>2664.893428173813</v>
      </c>
      <c r="AA25" s="162">
        <v>14186.985021523436</v>
      </c>
      <c r="AB25" s="162">
        <v>24138.208241971068</v>
      </c>
      <c r="AC25" s="163">
        <v>989.0273322705424</v>
      </c>
      <c r="AD25" s="145">
        <f t="shared" si="0"/>
        <v>350694.8533075274</v>
      </c>
      <c r="AE25" s="141">
        <v>1028.977685412491</v>
      </c>
      <c r="AF25" s="142">
        <v>224.33659841247933</v>
      </c>
      <c r="AG25" s="141">
        <v>625.8888658905246</v>
      </c>
      <c r="AH25" s="141">
        <v>789.2755665608007</v>
      </c>
      <c r="AI25" s="141">
        <v>137.77749993825788</v>
      </c>
      <c r="AJ25" s="141">
        <v>994.6613564315866</v>
      </c>
      <c r="AK25" s="141">
        <v>794.7841056382578</v>
      </c>
      <c r="AL25" s="141">
        <v>97.82714679630949</v>
      </c>
      <c r="AM25" s="141">
        <v>771.3491260483879</v>
      </c>
      <c r="AN25" s="141">
        <v>1537.929818920474</v>
      </c>
      <c r="AO25" s="141">
        <v>786.8478143314054</v>
      </c>
      <c r="AP25" s="141">
        <v>1251.8033409817813</v>
      </c>
      <c r="AQ25" s="141">
        <v>822.055343497784</v>
      </c>
      <c r="AR25" s="141">
        <v>822.055343497784</v>
      </c>
      <c r="AS25" s="141">
        <v>339.06581769192087</v>
      </c>
      <c r="AT25" s="141">
        <v>217.16602220751426</v>
      </c>
      <c r="AU25" s="141">
        <v>2412.898892970754</v>
      </c>
      <c r="AV25" s="141">
        <v>1693.7925364156831</v>
      </c>
      <c r="AW25" s="141">
        <v>175.16693300700442</v>
      </c>
      <c r="AX25" s="141">
        <v>1083.7813749790098</v>
      </c>
      <c r="AY25" s="141">
        <v>0</v>
      </c>
      <c r="AZ25" s="141">
        <v>7.682760219605457</v>
      </c>
      <c r="BA25" s="141">
        <v>410.77157974157177</v>
      </c>
      <c r="BB25" s="141">
        <v>282.7255760814808</v>
      </c>
      <c r="BC25" s="141">
        <v>27.145752775939282</v>
      </c>
      <c r="BD25" s="141"/>
      <c r="BE25" s="141">
        <v>1160.096793160424</v>
      </c>
      <c r="BF25" s="141">
        <v>754.4470535652559</v>
      </c>
      <c r="BG25" s="141">
        <v>33.29196095162364</v>
      </c>
      <c r="BH25" s="141">
        <v>0</v>
      </c>
      <c r="BI25" s="141">
        <v>451.74630091280085</v>
      </c>
      <c r="BJ25" s="141">
        <v>97.31496278166912</v>
      </c>
      <c r="BK25" s="141">
        <v>328.3099533844732</v>
      </c>
      <c r="BL25" s="141">
        <v>0</v>
      </c>
      <c r="BM25" s="141">
        <v>1079.683902861887</v>
      </c>
      <c r="BN25" s="141">
        <v>1829.0091162807391</v>
      </c>
      <c r="BO25" s="141">
        <v>1068.4158545397988</v>
      </c>
      <c r="BP25" s="141">
        <v>3.3291960951623647</v>
      </c>
      <c r="BQ25" s="141">
        <v>340.0901857212016</v>
      </c>
      <c r="BR25" s="141">
        <v>32.267592922342914</v>
      </c>
      <c r="BS25" s="141">
        <v>1842.838084676029</v>
      </c>
      <c r="BT25" s="141">
        <v>62.48644978612439</v>
      </c>
      <c r="BU25" s="141">
        <v>14350.57659579957</v>
      </c>
      <c r="BV25" s="141">
        <v>117.80232336728366</v>
      </c>
      <c r="BW25" s="141">
        <v>811.2994791903362</v>
      </c>
      <c r="BX25" s="141">
        <v>668.9123231203151</v>
      </c>
      <c r="BY25" s="141">
        <v>846.6401762005214</v>
      </c>
      <c r="BZ25" s="141">
        <v>0</v>
      </c>
      <c r="CA25" s="141">
        <v>73.75449810821239</v>
      </c>
      <c r="CB25" s="141">
        <v>1063.9086352109641</v>
      </c>
      <c r="CC25" s="141">
        <v>199.23958169510152</v>
      </c>
      <c r="CD25" s="141">
        <v>138.8018679675386</v>
      </c>
      <c r="CE25" s="141">
        <v>143.9237081139422</v>
      </c>
      <c r="CF25" s="141">
        <v>489.1357339815474</v>
      </c>
      <c r="CG25" s="141">
        <v>600.149058234773</v>
      </c>
      <c r="CH25" s="141">
        <v>138.03359194557802</v>
      </c>
      <c r="CI25" s="141">
        <v>758.0323416677384</v>
      </c>
      <c r="CJ25" s="141">
        <v>358.5288102482547</v>
      </c>
      <c r="CK25" s="145">
        <v>2865.6695619128354</v>
      </c>
      <c r="CL25" s="136"/>
      <c r="CM25" s="136"/>
      <c r="CN25" s="136"/>
      <c r="CO25" s="136"/>
      <c r="CP25" s="136"/>
      <c r="CQ25" s="136"/>
      <c r="CR25" s="136"/>
      <c r="CS25" s="136"/>
      <c r="CT25" s="136"/>
      <c r="CU25" s="136"/>
      <c r="CV25" s="139"/>
      <c r="CW25" s="139"/>
    </row>
    <row r="26" spans="1:101" ht="12.75">
      <c r="A26" s="67" t="s">
        <v>36</v>
      </c>
      <c r="B26" s="60" t="s">
        <v>122</v>
      </c>
      <c r="C26" s="43" t="s">
        <v>90</v>
      </c>
      <c r="D26" s="128" t="s">
        <v>91</v>
      </c>
      <c r="E26" s="71">
        <v>7809964</v>
      </c>
      <c r="F26" s="120">
        <v>3213500.4522443567</v>
      </c>
      <c r="G26" s="159">
        <v>1337018.226254095</v>
      </c>
      <c r="H26" s="159">
        <v>329773.5993567406</v>
      </c>
      <c r="I26" s="159">
        <v>227904.95233113103</v>
      </c>
      <c r="J26" s="159">
        <v>1492958.6434329606</v>
      </c>
      <c r="K26" s="159">
        <v>319429.3445916884</v>
      </c>
      <c r="L26" s="159">
        <v>98834.74647890258</v>
      </c>
      <c r="M26" s="159">
        <v>109158.29202520597</v>
      </c>
      <c r="N26" s="159">
        <v>1402449.0028910972</v>
      </c>
      <c r="O26" s="159">
        <v>116189.07179044168</v>
      </c>
      <c r="P26" s="159">
        <v>319729.62826354674</v>
      </c>
      <c r="Q26" s="159">
        <v>1925.957343643361</v>
      </c>
      <c r="R26" s="159">
        <v>51638.43695026581</v>
      </c>
      <c r="S26" s="159">
        <v>62210.493121555446</v>
      </c>
      <c r="T26" s="159">
        <v>30380.423904567855</v>
      </c>
      <c r="U26" s="159">
        <v>159844.10491302452</v>
      </c>
      <c r="V26" s="159">
        <v>9277.729999486297</v>
      </c>
      <c r="W26" s="159">
        <v>55914.89062190403</v>
      </c>
      <c r="X26" s="159">
        <v>61877.074699698904</v>
      </c>
      <c r="Y26" s="159">
        <v>54661.9828875984</v>
      </c>
      <c r="Z26" s="159">
        <v>53875.03257514197</v>
      </c>
      <c r="AA26" s="159">
        <v>286812.3250622444</v>
      </c>
      <c r="AB26" s="159">
        <v>487992.0305979802</v>
      </c>
      <c r="AC26" s="160">
        <v>19994.7507020179</v>
      </c>
      <c r="AD26" s="144">
        <f t="shared" si="0"/>
        <v>7089850.740794939</v>
      </c>
      <c r="AE26" s="137">
        <v>20802.410233223185</v>
      </c>
      <c r="AF26" s="138">
        <v>4535.318905998882</v>
      </c>
      <c r="AG26" s="137">
        <v>12653.332655549393</v>
      </c>
      <c r="AH26" s="137">
        <v>15956.453045991502</v>
      </c>
      <c r="AI26" s="137">
        <v>2785.389921720775</v>
      </c>
      <c r="AJ26" s="137">
        <v>20108.651405136596</v>
      </c>
      <c r="AK26" s="137">
        <v>16067.81686981346</v>
      </c>
      <c r="AL26" s="137">
        <v>1977.7303905154943</v>
      </c>
      <c r="AM26" s="137">
        <v>15594.041717886566</v>
      </c>
      <c r="AN26" s="137">
        <v>31091.682022497225</v>
      </c>
      <c r="AO26" s="137">
        <v>15907.37219755672</v>
      </c>
      <c r="AP26" s="137">
        <v>25307.183041567507</v>
      </c>
      <c r="AQ26" s="137">
        <v>16619.14804595481</v>
      </c>
      <c r="AR26" s="137">
        <v>16619.14804595481</v>
      </c>
      <c r="AS26" s="137">
        <v>6854.751405870456</v>
      </c>
      <c r="AT26" s="137">
        <v>4390.354374756909</v>
      </c>
      <c r="AU26" s="137">
        <v>48780.56476292405</v>
      </c>
      <c r="AV26" s="137">
        <v>34242.693201229005</v>
      </c>
      <c r="AW26" s="137">
        <v>3541.2764060539216</v>
      </c>
      <c r="AX26" s="137">
        <v>21910.353436286838</v>
      </c>
      <c r="AY26" s="137">
        <v>0</v>
      </c>
      <c r="AZ26" s="137">
        <v>155.31914061640006</v>
      </c>
      <c r="BA26" s="137">
        <v>8304.39671829019</v>
      </c>
      <c r="BB26" s="137">
        <v>5715.744374683522</v>
      </c>
      <c r="BC26" s="137">
        <v>548.7942968446137</v>
      </c>
      <c r="BD26" s="137"/>
      <c r="BE26" s="137">
        <v>23453.190233076413</v>
      </c>
      <c r="BF26" s="137">
        <v>15252.339608530488</v>
      </c>
      <c r="BG26" s="137">
        <v>673.0496093377336</v>
      </c>
      <c r="BH26" s="137">
        <v>0</v>
      </c>
      <c r="BI26" s="137">
        <v>9132.765468244324</v>
      </c>
      <c r="BJ26" s="137">
        <v>1967.3757811410676</v>
      </c>
      <c r="BK26" s="137">
        <v>6637.304609007496</v>
      </c>
      <c r="BL26" s="137">
        <v>0</v>
      </c>
      <c r="BM26" s="137">
        <v>21827.516561291424</v>
      </c>
      <c r="BN26" s="137">
        <v>36976.31007607764</v>
      </c>
      <c r="BO26" s="137">
        <v>21599.715155054037</v>
      </c>
      <c r="BP26" s="137">
        <v>67.30496093377336</v>
      </c>
      <c r="BQ26" s="137">
        <v>6875.46062461931</v>
      </c>
      <c r="BR26" s="137">
        <v>652.3403905888803</v>
      </c>
      <c r="BS26" s="137">
        <v>37255.88452918717</v>
      </c>
      <c r="BT26" s="137">
        <v>1263.262343680054</v>
      </c>
      <c r="BU26" s="137">
        <v>290119.58729643625</v>
      </c>
      <c r="BV26" s="137">
        <v>2381.5601561181343</v>
      </c>
      <c r="BW26" s="137">
        <v>16401.701249091846</v>
      </c>
      <c r="BX26" s="137">
        <v>13523.119843001234</v>
      </c>
      <c r="BY26" s="137">
        <v>17116.169295927288</v>
      </c>
      <c r="BZ26" s="137">
        <v>0</v>
      </c>
      <c r="CA26" s="137">
        <v>1491.0637499174409</v>
      </c>
      <c r="CB26" s="137">
        <v>21508.59459255909</v>
      </c>
      <c r="CC26" s="137">
        <v>4027.9430466519757</v>
      </c>
      <c r="CD26" s="137">
        <v>2806.0991404696283</v>
      </c>
      <c r="CE26" s="137">
        <v>2909.6452342138946</v>
      </c>
      <c r="CF26" s="137">
        <v>9888.651952577471</v>
      </c>
      <c r="CG26" s="137">
        <v>12132.961761437578</v>
      </c>
      <c r="CH26" s="137">
        <v>2790.5672264079876</v>
      </c>
      <c r="CI26" s="137">
        <v>15324.821874151474</v>
      </c>
      <c r="CJ26" s="137">
        <v>7248.22656209867</v>
      </c>
      <c r="CK26" s="143">
        <v>57934.039449917225</v>
      </c>
      <c r="CL26" s="136"/>
      <c r="CM26" s="136"/>
      <c r="CN26" s="136"/>
      <c r="CO26" s="136"/>
      <c r="CP26" s="136"/>
      <c r="CQ26" s="136"/>
      <c r="CR26" s="136"/>
      <c r="CS26" s="136"/>
      <c r="CT26" s="136"/>
      <c r="CU26" s="136"/>
      <c r="CV26" s="139"/>
      <c r="CW26" s="139"/>
    </row>
    <row r="27" spans="1:101" ht="12.75">
      <c r="A27" s="69" t="s">
        <v>240</v>
      </c>
      <c r="B27" s="22" t="s">
        <v>137</v>
      </c>
      <c r="C27" s="25" t="s">
        <v>133</v>
      </c>
      <c r="D27" s="39" t="s">
        <v>134</v>
      </c>
      <c r="E27" s="72">
        <v>992517</v>
      </c>
      <c r="F27" s="73">
        <v>994008</v>
      </c>
      <c r="G27" s="122">
        <v>137215.23901142494</v>
      </c>
      <c r="H27" s="122">
        <v>3459.2077061703767</v>
      </c>
      <c r="I27" s="122">
        <v>38609.070292310826</v>
      </c>
      <c r="J27" s="122">
        <v>316109.7123362198</v>
      </c>
      <c r="K27" s="122">
        <v>6084.08076234302</v>
      </c>
      <c r="L27" s="122">
        <v>8844.88474463889</v>
      </c>
      <c r="M27" s="122">
        <v>131.24365280863216</v>
      </c>
      <c r="N27" s="122">
        <v>169969.90493380785</v>
      </c>
      <c r="O27" s="122">
        <v>8943.317484245363</v>
      </c>
      <c r="P27" s="122">
        <v>24397.257602461803</v>
      </c>
      <c r="Q27" s="122">
        <v>0</v>
      </c>
      <c r="R27" s="122">
        <v>8118.357380876818</v>
      </c>
      <c r="S27" s="122">
        <v>3857.625937910867</v>
      </c>
      <c r="T27" s="122">
        <v>464.0400581448066</v>
      </c>
      <c r="U27" s="122">
        <v>43310.40542684862</v>
      </c>
      <c r="V27" s="122">
        <v>1298.3747081425397</v>
      </c>
      <c r="W27" s="122">
        <v>13527.470785918302</v>
      </c>
      <c r="X27" s="122">
        <v>399.3556864034093</v>
      </c>
      <c r="Y27" s="122">
        <v>7232.462724418551</v>
      </c>
      <c r="Z27" s="122">
        <v>3374.8367865076843</v>
      </c>
      <c r="AA27" s="122">
        <v>2563.938503082921</v>
      </c>
      <c r="AB27" s="122">
        <v>169543.36306217982</v>
      </c>
      <c r="AC27" s="161">
        <v>6121.578948859772</v>
      </c>
      <c r="AD27" s="144">
        <f t="shared" si="0"/>
        <v>973575.7285357257</v>
      </c>
      <c r="AE27" s="82">
        <v>248.4254856734823</v>
      </c>
      <c r="AF27" s="140">
        <v>0</v>
      </c>
      <c r="AG27" s="82">
        <v>0</v>
      </c>
      <c r="AH27" s="82">
        <v>0</v>
      </c>
      <c r="AI27" s="82">
        <v>0</v>
      </c>
      <c r="AJ27" s="82">
        <v>0</v>
      </c>
      <c r="AK27" s="82">
        <v>0</v>
      </c>
      <c r="AL27" s="82">
        <v>0</v>
      </c>
      <c r="AM27" s="82">
        <v>1157.7565087047196</v>
      </c>
      <c r="AN27" s="82">
        <v>155.19561944620756</v>
      </c>
      <c r="AO27" s="82">
        <v>79.40240994922247</v>
      </c>
      <c r="AP27" s="82">
        <v>126.32201582830847</v>
      </c>
      <c r="AQ27" s="82">
        <v>7185.589991272612</v>
      </c>
      <c r="AR27" s="82">
        <v>7185.589991272612</v>
      </c>
      <c r="AS27" s="82">
        <v>1017.1383092668995</v>
      </c>
      <c r="AT27" s="82">
        <v>0</v>
      </c>
      <c r="AU27" s="82">
        <v>9.374546629188012</v>
      </c>
      <c r="AV27" s="82">
        <v>0</v>
      </c>
      <c r="AW27" s="82">
        <v>0</v>
      </c>
      <c r="AX27" s="82">
        <v>0</v>
      </c>
      <c r="AY27" s="82">
        <v>0</v>
      </c>
      <c r="AZ27" s="82">
        <v>0</v>
      </c>
      <c r="BA27" s="82">
        <v>0</v>
      </c>
      <c r="BB27" s="82">
        <v>42.18545983134606</v>
      </c>
      <c r="BC27" s="82">
        <v>0</v>
      </c>
      <c r="BD27" s="82"/>
      <c r="BE27" s="82">
        <v>3196.720400553112</v>
      </c>
      <c r="BF27" s="82">
        <v>0</v>
      </c>
      <c r="BG27" s="82">
        <v>140.61819943782018</v>
      </c>
      <c r="BH27" s="82">
        <v>0</v>
      </c>
      <c r="BI27" s="82">
        <v>0</v>
      </c>
      <c r="BJ27" s="82">
        <v>0</v>
      </c>
      <c r="BK27" s="82">
        <v>23.43636657297003</v>
      </c>
      <c r="BL27" s="82">
        <v>0</v>
      </c>
      <c r="BM27" s="82">
        <v>0</v>
      </c>
      <c r="BN27" s="82">
        <v>0</v>
      </c>
      <c r="BO27" s="82">
        <v>0</v>
      </c>
      <c r="BP27" s="82">
        <v>0</v>
      </c>
      <c r="BQ27" s="82">
        <v>0</v>
      </c>
      <c r="BR27" s="82">
        <v>0</v>
      </c>
      <c r="BS27" s="82">
        <v>421.85459831346054</v>
      </c>
      <c r="BT27" s="82">
        <v>0</v>
      </c>
      <c r="BU27" s="82">
        <v>960.8910294917713</v>
      </c>
      <c r="BV27" s="82">
        <v>0</v>
      </c>
      <c r="BW27" s="82">
        <v>0</v>
      </c>
      <c r="BX27" s="82">
        <v>0</v>
      </c>
      <c r="BY27" s="82">
        <v>3876.375031169243</v>
      </c>
      <c r="BZ27" s="82">
        <v>0</v>
      </c>
      <c r="CA27" s="82">
        <v>131.24365280863216</v>
      </c>
      <c r="CB27" s="82">
        <v>0</v>
      </c>
      <c r="CC27" s="82">
        <v>0</v>
      </c>
      <c r="CD27" s="82">
        <v>42.18545983134606</v>
      </c>
      <c r="CE27" s="82">
        <v>126.55637949403817</v>
      </c>
      <c r="CF27" s="82">
        <v>0</v>
      </c>
      <c r="CG27" s="82">
        <v>0</v>
      </c>
      <c r="CH27" s="82">
        <v>0</v>
      </c>
      <c r="CI27" s="82">
        <v>0</v>
      </c>
      <c r="CJ27" s="82">
        <v>0</v>
      </c>
      <c r="CK27" s="144">
        <v>0</v>
      </c>
      <c r="CL27" s="136"/>
      <c r="CM27" s="136"/>
      <c r="CN27" s="136"/>
      <c r="CO27" s="136"/>
      <c r="CP27" s="136"/>
      <c r="CQ27" s="136"/>
      <c r="CR27" s="136"/>
      <c r="CS27" s="136"/>
      <c r="CT27" s="136"/>
      <c r="CU27" s="136"/>
      <c r="CV27" s="139"/>
      <c r="CW27" s="139"/>
    </row>
    <row r="28" spans="1:101" ht="12.75">
      <c r="A28" s="67" t="s">
        <v>42</v>
      </c>
      <c r="B28" s="22" t="s">
        <v>259</v>
      </c>
      <c r="C28" s="25" t="s">
        <v>138</v>
      </c>
      <c r="D28" s="39" t="s">
        <v>139</v>
      </c>
      <c r="E28" s="72">
        <v>3023749</v>
      </c>
      <c r="F28" s="73">
        <v>3040425.043645271</v>
      </c>
      <c r="G28" s="122">
        <v>388671.9107617879</v>
      </c>
      <c r="H28" s="122">
        <v>184569.74022814323</v>
      </c>
      <c r="I28" s="122">
        <v>135889.4293638317</v>
      </c>
      <c r="J28" s="122">
        <v>574380.7635634937</v>
      </c>
      <c r="K28" s="122">
        <v>289518.86189535295</v>
      </c>
      <c r="L28" s="122">
        <v>46636.60889409608</v>
      </c>
      <c r="M28" s="122">
        <v>53605.29757942079</v>
      </c>
      <c r="N28" s="122">
        <v>947892.4261036017</v>
      </c>
      <c r="O28" s="122">
        <v>68279.74779178723</v>
      </c>
      <c r="P28" s="122">
        <v>134901.08168971114</v>
      </c>
      <c r="Q28" s="122">
        <v>0</v>
      </c>
      <c r="R28" s="122">
        <v>7102.701929273255</v>
      </c>
      <c r="S28" s="122">
        <v>6700.662197427599</v>
      </c>
      <c r="T28" s="122">
        <v>21442.119031768318</v>
      </c>
      <c r="U28" s="122">
        <v>0</v>
      </c>
      <c r="V28" s="122">
        <v>0</v>
      </c>
      <c r="W28" s="122">
        <v>21777.152141639697</v>
      </c>
      <c r="X28" s="122">
        <v>0</v>
      </c>
      <c r="Y28" s="122">
        <v>22195.943528978918</v>
      </c>
      <c r="Z28" s="122">
        <v>0</v>
      </c>
      <c r="AA28" s="122">
        <v>130244.12146249894</v>
      </c>
      <c r="AB28" s="122">
        <v>0</v>
      </c>
      <c r="AC28" s="161">
        <v>0</v>
      </c>
      <c r="AD28" s="144">
        <f>SUM(G28:AC28)</f>
        <v>3033808.5681628124</v>
      </c>
      <c r="AE28" s="82">
        <v>0</v>
      </c>
      <c r="AF28" s="140">
        <v>0</v>
      </c>
      <c r="AG28" s="82">
        <v>0</v>
      </c>
      <c r="AH28" s="82">
        <v>0</v>
      </c>
      <c r="AI28" s="82">
        <v>0</v>
      </c>
      <c r="AJ28" s="82">
        <v>0</v>
      </c>
      <c r="AK28" s="82">
        <v>0</v>
      </c>
      <c r="AL28" s="82">
        <v>0</v>
      </c>
      <c r="AM28" s="82">
        <v>0</v>
      </c>
      <c r="AN28" s="82">
        <v>0</v>
      </c>
      <c r="AO28" s="82">
        <v>0</v>
      </c>
      <c r="AP28" s="82">
        <v>0</v>
      </c>
      <c r="AQ28" s="82">
        <v>0</v>
      </c>
      <c r="AR28" s="82">
        <v>0</v>
      </c>
      <c r="AS28" s="82">
        <v>0</v>
      </c>
      <c r="AT28" s="82">
        <v>0</v>
      </c>
      <c r="AU28" s="82">
        <v>0</v>
      </c>
      <c r="AV28" s="82">
        <v>0</v>
      </c>
      <c r="AW28" s="82">
        <v>0</v>
      </c>
      <c r="AX28" s="82">
        <v>0</v>
      </c>
      <c r="AY28" s="82">
        <v>0</v>
      </c>
      <c r="AZ28" s="82">
        <v>0</v>
      </c>
      <c r="BA28" s="82">
        <v>954.8443631334328</v>
      </c>
      <c r="BB28" s="82">
        <v>0</v>
      </c>
      <c r="BC28" s="82">
        <v>0</v>
      </c>
      <c r="BD28" s="82"/>
      <c r="BE28" s="82">
        <v>0</v>
      </c>
      <c r="BF28" s="82">
        <v>0</v>
      </c>
      <c r="BG28" s="82">
        <v>0</v>
      </c>
      <c r="BH28" s="82">
        <v>0</v>
      </c>
      <c r="BI28" s="82">
        <v>0</v>
      </c>
      <c r="BJ28" s="82">
        <v>0</v>
      </c>
      <c r="BK28" s="82">
        <v>0</v>
      </c>
      <c r="BL28" s="82">
        <v>0</v>
      </c>
      <c r="BM28" s="82">
        <v>0</v>
      </c>
      <c r="BN28" s="82">
        <v>0</v>
      </c>
      <c r="BO28" s="82">
        <v>0</v>
      </c>
      <c r="BP28" s="82">
        <v>0</v>
      </c>
      <c r="BQ28" s="82">
        <v>0</v>
      </c>
      <c r="BR28" s="82">
        <v>0</v>
      </c>
      <c r="BS28" s="82">
        <v>0</v>
      </c>
      <c r="BT28" s="82">
        <v>0</v>
      </c>
      <c r="BU28" s="82">
        <v>0</v>
      </c>
      <c r="BV28" s="82">
        <v>0</v>
      </c>
      <c r="BW28" s="82">
        <v>0</v>
      </c>
      <c r="BX28" s="82">
        <v>0</v>
      </c>
      <c r="BY28" s="82">
        <v>0</v>
      </c>
      <c r="BZ28" s="82">
        <v>0</v>
      </c>
      <c r="CA28" s="82">
        <v>0</v>
      </c>
      <c r="CB28" s="82">
        <v>0</v>
      </c>
      <c r="CC28" s="82">
        <v>0</v>
      </c>
      <c r="CD28" s="82">
        <v>0</v>
      </c>
      <c r="CE28" s="82">
        <v>0</v>
      </c>
      <c r="CF28" s="82">
        <v>0</v>
      </c>
      <c r="CG28" s="82">
        <v>0</v>
      </c>
      <c r="CH28" s="82">
        <v>0</v>
      </c>
      <c r="CI28" s="82">
        <v>0</v>
      </c>
      <c r="CJ28" s="82">
        <v>0</v>
      </c>
      <c r="CK28" s="144">
        <v>0</v>
      </c>
      <c r="CL28" s="136"/>
      <c r="CM28" s="136"/>
      <c r="CN28" s="136"/>
      <c r="CO28" s="136"/>
      <c r="CP28" s="136"/>
      <c r="CQ28" s="136"/>
      <c r="CR28" s="136"/>
      <c r="CS28" s="136"/>
      <c r="CT28" s="136"/>
      <c r="CU28" s="136"/>
      <c r="CV28" s="139"/>
      <c r="CW28" s="139"/>
    </row>
    <row r="29" spans="1:101" ht="12.75">
      <c r="A29" s="69" t="s">
        <v>236</v>
      </c>
      <c r="B29" s="22" t="s">
        <v>140</v>
      </c>
      <c r="C29" s="25" t="s">
        <v>138</v>
      </c>
      <c r="D29" s="39" t="s">
        <v>139</v>
      </c>
      <c r="E29" s="72">
        <v>602695</v>
      </c>
      <c r="F29" s="73">
        <v>680910.559536133</v>
      </c>
      <c r="G29" s="122">
        <v>87868.68137852868</v>
      </c>
      <c r="H29" s="122">
        <v>41726.45166057361</v>
      </c>
      <c r="I29" s="122">
        <v>30721.090567305604</v>
      </c>
      <c r="J29" s="122">
        <v>129852.65697383806</v>
      </c>
      <c r="K29" s="122">
        <v>65452.737706452506</v>
      </c>
      <c r="L29" s="122">
        <v>10543.33285741849</v>
      </c>
      <c r="M29" s="122">
        <v>12118.773399331598</v>
      </c>
      <c r="N29" s="122">
        <v>214293.99775036826</v>
      </c>
      <c r="O29" s="122">
        <v>15436.287617398622</v>
      </c>
      <c r="P29" s="122">
        <v>30497.650682755422</v>
      </c>
      <c r="Q29" s="122">
        <v>0</v>
      </c>
      <c r="R29" s="122">
        <v>1605.737475411437</v>
      </c>
      <c r="S29" s="122">
        <v>1514.8466749164497</v>
      </c>
      <c r="T29" s="122">
        <v>4847.5093597326395</v>
      </c>
      <c r="U29" s="122">
        <v>0</v>
      </c>
      <c r="V29" s="122">
        <v>0</v>
      </c>
      <c r="W29" s="122">
        <v>4923.251693478462</v>
      </c>
      <c r="X29" s="122">
        <v>0</v>
      </c>
      <c r="Y29" s="122">
        <v>5017.92961066074</v>
      </c>
      <c r="Z29" s="122">
        <v>0</v>
      </c>
      <c r="AA29" s="122">
        <v>29444.832243688492</v>
      </c>
      <c r="AB29" s="122">
        <v>0</v>
      </c>
      <c r="AC29" s="161">
        <v>0</v>
      </c>
      <c r="AD29" s="144">
        <f t="shared" si="0"/>
        <v>685865.7676518591</v>
      </c>
      <c r="AE29" s="82">
        <v>0</v>
      </c>
      <c r="AF29" s="140">
        <v>0</v>
      </c>
      <c r="AG29" s="82">
        <v>0</v>
      </c>
      <c r="AH29" s="82">
        <v>0</v>
      </c>
      <c r="AI29" s="82">
        <v>0</v>
      </c>
      <c r="AJ29" s="82">
        <v>0</v>
      </c>
      <c r="AK29" s="82">
        <v>0</v>
      </c>
      <c r="AL29" s="82">
        <v>0</v>
      </c>
      <c r="AM29" s="82">
        <v>0</v>
      </c>
      <c r="AN29" s="82">
        <v>0</v>
      </c>
      <c r="AO29" s="82">
        <v>0</v>
      </c>
      <c r="AP29" s="82">
        <v>0</v>
      </c>
      <c r="AQ29" s="82">
        <v>0</v>
      </c>
      <c r="AR29" s="82">
        <v>0</v>
      </c>
      <c r="AS29" s="82">
        <v>0</v>
      </c>
      <c r="AT29" s="82">
        <v>0</v>
      </c>
      <c r="AU29" s="82">
        <v>0</v>
      </c>
      <c r="AV29" s="82">
        <v>0</v>
      </c>
      <c r="AW29" s="82">
        <v>0</v>
      </c>
      <c r="AX29" s="82">
        <v>0</v>
      </c>
      <c r="AY29" s="82">
        <v>0</v>
      </c>
      <c r="AZ29" s="82">
        <v>0</v>
      </c>
      <c r="BA29" s="82">
        <v>215.86565117559408</v>
      </c>
      <c r="BB29" s="82">
        <v>0</v>
      </c>
      <c r="BC29" s="82">
        <v>0</v>
      </c>
      <c r="BD29" s="82"/>
      <c r="BE29" s="82">
        <v>0</v>
      </c>
      <c r="BF29" s="82">
        <v>0</v>
      </c>
      <c r="BG29" s="82">
        <v>0</v>
      </c>
      <c r="BH29" s="82">
        <v>0</v>
      </c>
      <c r="BI29" s="82">
        <v>0</v>
      </c>
      <c r="BJ29" s="82">
        <v>0</v>
      </c>
      <c r="BK29" s="82">
        <v>0</v>
      </c>
      <c r="BL29" s="82">
        <v>0</v>
      </c>
      <c r="BM29" s="82">
        <v>0</v>
      </c>
      <c r="BN29" s="82">
        <v>0</v>
      </c>
      <c r="BO29" s="82">
        <v>0</v>
      </c>
      <c r="BP29" s="82">
        <v>0</v>
      </c>
      <c r="BQ29" s="82">
        <v>0</v>
      </c>
      <c r="BR29" s="82">
        <v>0</v>
      </c>
      <c r="BS29" s="82">
        <v>0</v>
      </c>
      <c r="BT29" s="82">
        <v>0</v>
      </c>
      <c r="BU29" s="82">
        <v>0</v>
      </c>
      <c r="BV29" s="82">
        <v>0</v>
      </c>
      <c r="BW29" s="82">
        <v>0</v>
      </c>
      <c r="BX29" s="82">
        <v>0</v>
      </c>
      <c r="BY29" s="82">
        <v>0</v>
      </c>
      <c r="BZ29" s="82">
        <v>0</v>
      </c>
      <c r="CA29" s="82">
        <v>0</v>
      </c>
      <c r="CB29" s="82">
        <v>0</v>
      </c>
      <c r="CC29" s="82">
        <v>0</v>
      </c>
      <c r="CD29" s="82">
        <v>0</v>
      </c>
      <c r="CE29" s="82">
        <v>0</v>
      </c>
      <c r="CF29" s="82">
        <v>0</v>
      </c>
      <c r="CG29" s="82">
        <v>0</v>
      </c>
      <c r="CH29" s="82">
        <v>0</v>
      </c>
      <c r="CI29" s="82">
        <v>0</v>
      </c>
      <c r="CJ29" s="82">
        <v>0</v>
      </c>
      <c r="CK29" s="144">
        <v>0</v>
      </c>
      <c r="CL29" s="136"/>
      <c r="CM29" s="136"/>
      <c r="CN29" s="136"/>
      <c r="CO29" s="136"/>
      <c r="CP29" s="136"/>
      <c r="CQ29" s="136"/>
      <c r="CR29" s="136"/>
      <c r="CS29" s="136"/>
      <c r="CT29" s="136"/>
      <c r="CU29" s="136"/>
      <c r="CV29" s="139"/>
      <c r="CW29" s="139"/>
    </row>
    <row r="30" spans="1:101" ht="12.75">
      <c r="A30" s="67" t="s">
        <v>37</v>
      </c>
      <c r="B30" s="22" t="s">
        <v>248</v>
      </c>
      <c r="C30" s="25" t="s">
        <v>127</v>
      </c>
      <c r="D30" s="39" t="s">
        <v>128</v>
      </c>
      <c r="E30" s="72">
        <v>583487</v>
      </c>
      <c r="F30" s="119">
        <v>558048.691120801</v>
      </c>
      <c r="G30" s="122">
        <v>232435.17681754075</v>
      </c>
      <c r="H30" s="122">
        <v>0</v>
      </c>
      <c r="I30" s="122">
        <v>0</v>
      </c>
      <c r="J30" s="122">
        <v>0</v>
      </c>
      <c r="K30" s="122">
        <v>0</v>
      </c>
      <c r="L30" s="122">
        <v>0</v>
      </c>
      <c r="M30" s="122">
        <v>0</v>
      </c>
      <c r="N30" s="122">
        <v>287919.80534801056</v>
      </c>
      <c r="O30" s="122">
        <v>0</v>
      </c>
      <c r="P30" s="122">
        <v>41327.63186907493</v>
      </c>
      <c r="Q30" s="122">
        <v>0</v>
      </c>
      <c r="R30" s="122">
        <v>0</v>
      </c>
      <c r="S30" s="122">
        <v>0</v>
      </c>
      <c r="T30" s="122">
        <v>0</v>
      </c>
      <c r="U30" s="122">
        <v>73365.4790528823</v>
      </c>
      <c r="V30" s="122">
        <v>0</v>
      </c>
      <c r="W30" s="122">
        <v>0</v>
      </c>
      <c r="X30" s="122">
        <v>0</v>
      </c>
      <c r="Y30" s="122">
        <v>0</v>
      </c>
      <c r="Z30" s="122">
        <v>0</v>
      </c>
      <c r="AA30" s="122">
        <v>0</v>
      </c>
      <c r="AB30" s="122">
        <v>0</v>
      </c>
      <c r="AC30" s="161">
        <v>0</v>
      </c>
      <c r="AD30" s="144">
        <f t="shared" si="0"/>
        <v>635048.0930875085</v>
      </c>
      <c r="AE30" s="82">
        <v>0</v>
      </c>
      <c r="AF30" s="140">
        <v>0</v>
      </c>
      <c r="AG30" s="82">
        <v>0</v>
      </c>
      <c r="AH30" s="82">
        <v>0</v>
      </c>
      <c r="AI30" s="82">
        <v>0</v>
      </c>
      <c r="AJ30" s="82">
        <v>0</v>
      </c>
      <c r="AK30" s="82">
        <v>0</v>
      </c>
      <c r="AL30" s="82">
        <v>0</v>
      </c>
      <c r="AM30" s="82">
        <v>0</v>
      </c>
      <c r="AN30" s="82">
        <v>0</v>
      </c>
      <c r="AO30" s="82">
        <v>0</v>
      </c>
      <c r="AP30" s="82">
        <v>0</v>
      </c>
      <c r="AQ30" s="82">
        <v>0</v>
      </c>
      <c r="AR30" s="82">
        <v>0</v>
      </c>
      <c r="AS30" s="82">
        <v>0</v>
      </c>
      <c r="AT30" s="82">
        <v>0</v>
      </c>
      <c r="AU30" s="82">
        <v>0</v>
      </c>
      <c r="AV30" s="82">
        <v>0</v>
      </c>
      <c r="AW30" s="82">
        <v>0</v>
      </c>
      <c r="AX30" s="82">
        <v>0</v>
      </c>
      <c r="AY30" s="82">
        <v>0</v>
      </c>
      <c r="AZ30" s="82">
        <v>0</v>
      </c>
      <c r="BA30" s="82">
        <v>0</v>
      </c>
      <c r="BB30" s="82">
        <v>0</v>
      </c>
      <c r="BC30" s="82">
        <v>0</v>
      </c>
      <c r="BD30" s="82"/>
      <c r="BE30" s="82">
        <v>0</v>
      </c>
      <c r="BF30" s="82">
        <v>0</v>
      </c>
      <c r="BG30" s="82">
        <v>0</v>
      </c>
      <c r="BH30" s="82">
        <v>0</v>
      </c>
      <c r="BI30" s="82">
        <v>0</v>
      </c>
      <c r="BJ30" s="82">
        <v>0</v>
      </c>
      <c r="BK30" s="82">
        <v>0</v>
      </c>
      <c r="BL30" s="82">
        <v>0</v>
      </c>
      <c r="BM30" s="82">
        <v>0</v>
      </c>
      <c r="BN30" s="82">
        <v>0</v>
      </c>
      <c r="BO30" s="82">
        <v>0</v>
      </c>
      <c r="BP30" s="82">
        <v>0</v>
      </c>
      <c r="BQ30" s="82">
        <v>0</v>
      </c>
      <c r="BR30" s="82">
        <v>0</v>
      </c>
      <c r="BS30" s="82">
        <v>0</v>
      </c>
      <c r="BT30" s="82">
        <v>0</v>
      </c>
      <c r="BU30" s="82">
        <v>0</v>
      </c>
      <c r="BV30" s="82">
        <v>0</v>
      </c>
      <c r="BW30" s="82">
        <v>0</v>
      </c>
      <c r="BX30" s="82">
        <v>0</v>
      </c>
      <c r="BY30" s="82">
        <v>0</v>
      </c>
      <c r="BZ30" s="82">
        <v>0</v>
      </c>
      <c r="CA30" s="82">
        <v>0</v>
      </c>
      <c r="CB30" s="82">
        <v>0</v>
      </c>
      <c r="CC30" s="82">
        <v>0</v>
      </c>
      <c r="CD30" s="82">
        <v>0</v>
      </c>
      <c r="CE30" s="82">
        <v>0</v>
      </c>
      <c r="CF30" s="82">
        <v>0</v>
      </c>
      <c r="CG30" s="82">
        <v>0</v>
      </c>
      <c r="CH30" s="82">
        <v>0</v>
      </c>
      <c r="CI30" s="82">
        <v>0</v>
      </c>
      <c r="CJ30" s="82">
        <v>0</v>
      </c>
      <c r="CK30" s="144">
        <v>0</v>
      </c>
      <c r="CL30" s="136"/>
      <c r="CM30" s="136"/>
      <c r="CN30" s="136"/>
      <c r="CO30" s="136"/>
      <c r="CP30" s="136"/>
      <c r="CQ30" s="136"/>
      <c r="CR30" s="136"/>
      <c r="CS30" s="136"/>
      <c r="CT30" s="136"/>
      <c r="CU30" s="136"/>
      <c r="CV30" s="139"/>
      <c r="CW30" s="139"/>
    </row>
    <row r="31" spans="1:101" ht="12.75">
      <c r="A31" s="67" t="s">
        <v>38</v>
      </c>
      <c r="B31" s="22" t="s">
        <v>129</v>
      </c>
      <c r="C31" s="25" t="s">
        <v>113</v>
      </c>
      <c r="D31" s="39" t="s">
        <v>114</v>
      </c>
      <c r="E31" s="72">
        <v>53031</v>
      </c>
      <c r="F31" s="73">
        <v>55358.329524778426</v>
      </c>
      <c r="G31" s="122">
        <v>11130.414587837018</v>
      </c>
      <c r="H31" s="122">
        <v>2745.3005567825508</v>
      </c>
      <c r="I31" s="122">
        <v>1897.2640434182351</v>
      </c>
      <c r="J31" s="122">
        <v>12428.587986014149</v>
      </c>
      <c r="K31" s="122">
        <v>2659.186664034945</v>
      </c>
      <c r="L31" s="122">
        <v>822.7798861620652</v>
      </c>
      <c r="M31" s="122">
        <v>908.7213787239906</v>
      </c>
      <c r="N31" s="122">
        <v>11675.112974495802</v>
      </c>
      <c r="O31" s="122">
        <v>967.251241762654</v>
      </c>
      <c r="P31" s="122">
        <v>2661.6864667273176</v>
      </c>
      <c r="Q31" s="122">
        <v>16.033217268323114</v>
      </c>
      <c r="R31" s="122">
        <v>429.87986299530843</v>
      </c>
      <c r="S31" s="122">
        <v>517.8901577854047</v>
      </c>
      <c r="T31" s="122">
        <v>252.91107239387105</v>
      </c>
      <c r="U31" s="122">
        <v>1330.670833177978</v>
      </c>
      <c r="V31" s="122">
        <v>77.23528318504037</v>
      </c>
      <c r="W31" s="122">
        <v>465.480501338413</v>
      </c>
      <c r="X31" s="122">
        <v>0</v>
      </c>
      <c r="Y31" s="122">
        <v>455.05029010471884</v>
      </c>
      <c r="Z31" s="122">
        <v>0</v>
      </c>
      <c r="AA31" s="122">
        <v>0</v>
      </c>
      <c r="AB31" s="122">
        <v>4062.437975384579</v>
      </c>
      <c r="AC31" s="161">
        <v>0</v>
      </c>
      <c r="AD31" s="144">
        <f t="shared" si="0"/>
        <v>55503.894979592376</v>
      </c>
      <c r="AE31" s="82">
        <v>0</v>
      </c>
      <c r="AF31" s="140">
        <v>0</v>
      </c>
      <c r="AG31" s="82">
        <v>0</v>
      </c>
      <c r="AH31" s="82">
        <v>0</v>
      </c>
      <c r="AI31" s="82">
        <v>0</v>
      </c>
      <c r="AJ31" s="82">
        <v>0</v>
      </c>
      <c r="AK31" s="82">
        <v>0</v>
      </c>
      <c r="AL31" s="82">
        <v>0</v>
      </c>
      <c r="AM31" s="82">
        <v>0</v>
      </c>
      <c r="AN31" s="82">
        <v>0</v>
      </c>
      <c r="AO31" s="82">
        <v>0</v>
      </c>
      <c r="AP31" s="82">
        <v>0</v>
      </c>
      <c r="AQ31" s="82">
        <v>0</v>
      </c>
      <c r="AR31" s="82">
        <v>0</v>
      </c>
      <c r="AS31" s="82">
        <v>0</v>
      </c>
      <c r="AT31" s="82">
        <v>0</v>
      </c>
      <c r="AU31" s="82">
        <v>0</v>
      </c>
      <c r="AV31" s="82">
        <v>0</v>
      </c>
      <c r="AW31" s="82">
        <v>0</v>
      </c>
      <c r="AX31" s="82">
        <v>0</v>
      </c>
      <c r="AY31" s="82">
        <v>0</v>
      </c>
      <c r="AZ31" s="82">
        <v>0</v>
      </c>
      <c r="BA31" s="82">
        <v>0</v>
      </c>
      <c r="BB31" s="82">
        <v>0</v>
      </c>
      <c r="BC31" s="82">
        <v>0</v>
      </c>
      <c r="BD31" s="82"/>
      <c r="BE31" s="82">
        <v>0</v>
      </c>
      <c r="BF31" s="82">
        <v>0</v>
      </c>
      <c r="BG31" s="82">
        <v>0</v>
      </c>
      <c r="BH31" s="82">
        <v>0</v>
      </c>
      <c r="BI31" s="82">
        <v>0</v>
      </c>
      <c r="BJ31" s="82">
        <v>0</v>
      </c>
      <c r="BK31" s="82">
        <v>0</v>
      </c>
      <c r="BL31" s="82">
        <v>0</v>
      </c>
      <c r="BM31" s="82">
        <v>0</v>
      </c>
      <c r="BN31" s="82">
        <v>0</v>
      </c>
      <c r="BO31" s="82">
        <v>0</v>
      </c>
      <c r="BP31" s="82">
        <v>0</v>
      </c>
      <c r="BQ31" s="82">
        <v>0</v>
      </c>
      <c r="BR31" s="82">
        <v>0</v>
      </c>
      <c r="BS31" s="82">
        <v>0</v>
      </c>
      <c r="BT31" s="82">
        <v>0</v>
      </c>
      <c r="BU31" s="82">
        <v>0</v>
      </c>
      <c r="BV31" s="82">
        <v>0</v>
      </c>
      <c r="BW31" s="82">
        <v>0</v>
      </c>
      <c r="BX31" s="82">
        <v>0</v>
      </c>
      <c r="BY31" s="82">
        <v>0</v>
      </c>
      <c r="BZ31" s="82">
        <v>0</v>
      </c>
      <c r="CA31" s="82">
        <v>0</v>
      </c>
      <c r="CB31" s="82">
        <v>0</v>
      </c>
      <c r="CC31" s="82">
        <v>0</v>
      </c>
      <c r="CD31" s="82">
        <v>0</v>
      </c>
      <c r="CE31" s="82">
        <v>0</v>
      </c>
      <c r="CF31" s="82">
        <v>0</v>
      </c>
      <c r="CG31" s="82">
        <v>0</v>
      </c>
      <c r="CH31" s="82">
        <v>0</v>
      </c>
      <c r="CI31" s="82">
        <v>0</v>
      </c>
      <c r="CJ31" s="82">
        <v>0</v>
      </c>
      <c r="CK31" s="144">
        <v>0</v>
      </c>
      <c r="CL31" s="136"/>
      <c r="CM31" s="136"/>
      <c r="CN31" s="136"/>
      <c r="CO31" s="136"/>
      <c r="CP31" s="136"/>
      <c r="CQ31" s="136"/>
      <c r="CR31" s="136"/>
      <c r="CS31" s="136"/>
      <c r="CT31" s="136"/>
      <c r="CU31" s="136"/>
      <c r="CV31" s="139"/>
      <c r="CW31" s="139"/>
    </row>
    <row r="32" spans="1:101" ht="12.75">
      <c r="A32" s="69" t="s">
        <v>282</v>
      </c>
      <c r="B32" s="22" t="s">
        <v>284</v>
      </c>
      <c r="C32" s="25" t="s">
        <v>131</v>
      </c>
      <c r="D32" s="39" t="s">
        <v>132</v>
      </c>
      <c r="E32" s="72"/>
      <c r="F32" s="73"/>
      <c r="G32" s="122"/>
      <c r="H32" s="122"/>
      <c r="I32" s="122"/>
      <c r="J32" s="122"/>
      <c r="K32" s="122"/>
      <c r="L32" s="122"/>
      <c r="M32" s="122"/>
      <c r="N32" s="122"/>
      <c r="O32" s="122"/>
      <c r="P32" s="122"/>
      <c r="Q32" s="122"/>
      <c r="R32" s="122"/>
      <c r="S32" s="122"/>
      <c r="T32" s="122"/>
      <c r="U32" s="122"/>
      <c r="V32" s="122"/>
      <c r="W32" s="122"/>
      <c r="X32" s="122"/>
      <c r="Y32" s="122"/>
      <c r="Z32" s="122"/>
      <c r="AA32" s="122"/>
      <c r="AB32" s="122"/>
      <c r="AC32" s="161"/>
      <c r="AD32" s="144"/>
      <c r="AE32" s="82"/>
      <c r="AF32" s="140"/>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144"/>
      <c r="CL32" s="136"/>
      <c r="CM32" s="136"/>
      <c r="CN32" s="136"/>
      <c r="CO32" s="136"/>
      <c r="CP32" s="136"/>
      <c r="CQ32" s="136"/>
      <c r="CR32" s="136"/>
      <c r="CS32" s="136"/>
      <c r="CT32" s="136"/>
      <c r="CU32" s="136"/>
      <c r="CV32" s="139"/>
      <c r="CW32" s="139"/>
    </row>
    <row r="33" spans="1:101" ht="12.75">
      <c r="A33" s="67" t="s">
        <v>39</v>
      </c>
      <c r="B33" s="22" t="s">
        <v>130</v>
      </c>
      <c r="C33" s="25" t="s">
        <v>131</v>
      </c>
      <c r="D33" s="39" t="s">
        <v>132</v>
      </c>
      <c r="E33" s="72">
        <v>883823</v>
      </c>
      <c r="F33" s="73">
        <v>949207.8158531124</v>
      </c>
      <c r="G33" s="122">
        <v>445320.616921949</v>
      </c>
      <c r="H33" s="122">
        <v>0</v>
      </c>
      <c r="I33" s="122">
        <v>0</v>
      </c>
      <c r="J33" s="122">
        <v>0</v>
      </c>
      <c r="K33" s="122">
        <v>0</v>
      </c>
      <c r="L33" s="122">
        <v>0</v>
      </c>
      <c r="M33" s="122">
        <v>0</v>
      </c>
      <c r="N33" s="122">
        <v>467113.64355802315</v>
      </c>
      <c r="O33" s="122">
        <v>0</v>
      </c>
      <c r="P33" s="122">
        <v>106492.33683631841</v>
      </c>
      <c r="Q33" s="122">
        <v>0</v>
      </c>
      <c r="R33" s="122">
        <v>0</v>
      </c>
      <c r="S33" s="122">
        <v>0</v>
      </c>
      <c r="T33" s="122">
        <v>0</v>
      </c>
      <c r="U33" s="122">
        <v>53239.270799347345</v>
      </c>
      <c r="V33" s="122">
        <v>0</v>
      </c>
      <c r="W33" s="122">
        <v>0</v>
      </c>
      <c r="X33" s="122">
        <v>0</v>
      </c>
      <c r="Y33" s="122">
        <v>0</v>
      </c>
      <c r="Z33" s="122">
        <v>0</v>
      </c>
      <c r="AA33" s="122">
        <v>0</v>
      </c>
      <c r="AB33" s="122">
        <v>0</v>
      </c>
      <c r="AC33" s="161">
        <v>0</v>
      </c>
      <c r="AD33" s="144">
        <f t="shared" si="0"/>
        <v>1072165.868115638</v>
      </c>
      <c r="AE33" s="82">
        <v>0</v>
      </c>
      <c r="AF33" s="140">
        <v>0</v>
      </c>
      <c r="AG33" s="82">
        <v>0</v>
      </c>
      <c r="AH33" s="82">
        <v>0</v>
      </c>
      <c r="AI33" s="82">
        <v>0</v>
      </c>
      <c r="AJ33" s="82">
        <v>0</v>
      </c>
      <c r="AK33" s="82">
        <v>0</v>
      </c>
      <c r="AL33" s="82">
        <v>0</v>
      </c>
      <c r="AM33" s="82">
        <v>0</v>
      </c>
      <c r="AN33" s="82">
        <v>0</v>
      </c>
      <c r="AO33" s="82">
        <v>0</v>
      </c>
      <c r="AP33" s="82">
        <v>0</v>
      </c>
      <c r="AQ33" s="82">
        <v>0</v>
      </c>
      <c r="AR33" s="82">
        <v>0</v>
      </c>
      <c r="AS33" s="82">
        <v>0</v>
      </c>
      <c r="AT33" s="82">
        <v>0</v>
      </c>
      <c r="AU33" s="82">
        <v>0</v>
      </c>
      <c r="AV33" s="82">
        <v>0</v>
      </c>
      <c r="AW33" s="82">
        <v>0</v>
      </c>
      <c r="AX33" s="82">
        <v>0</v>
      </c>
      <c r="AY33" s="82">
        <v>0</v>
      </c>
      <c r="AZ33" s="82">
        <v>0</v>
      </c>
      <c r="BA33" s="82">
        <v>0</v>
      </c>
      <c r="BB33" s="82">
        <v>0</v>
      </c>
      <c r="BC33" s="82">
        <v>0</v>
      </c>
      <c r="BD33" s="82"/>
      <c r="BE33" s="82">
        <v>0</v>
      </c>
      <c r="BF33" s="82">
        <v>0</v>
      </c>
      <c r="BG33" s="82">
        <v>0</v>
      </c>
      <c r="BH33" s="82">
        <v>0</v>
      </c>
      <c r="BI33" s="82">
        <v>0</v>
      </c>
      <c r="BJ33" s="82">
        <v>0</v>
      </c>
      <c r="BK33" s="82">
        <v>0</v>
      </c>
      <c r="BL33" s="82">
        <v>0</v>
      </c>
      <c r="BM33" s="82">
        <v>0</v>
      </c>
      <c r="BN33" s="82">
        <v>0</v>
      </c>
      <c r="BO33" s="82">
        <v>0</v>
      </c>
      <c r="BP33" s="82">
        <v>0</v>
      </c>
      <c r="BQ33" s="82">
        <v>0</v>
      </c>
      <c r="BR33" s="82">
        <v>0</v>
      </c>
      <c r="BS33" s="82">
        <v>0</v>
      </c>
      <c r="BT33" s="82">
        <v>0</v>
      </c>
      <c r="BU33" s="82">
        <v>0</v>
      </c>
      <c r="BV33" s="82">
        <v>0</v>
      </c>
      <c r="BW33" s="82">
        <v>0</v>
      </c>
      <c r="BX33" s="82">
        <v>0</v>
      </c>
      <c r="BY33" s="82">
        <v>0</v>
      </c>
      <c r="BZ33" s="82">
        <v>0</v>
      </c>
      <c r="CA33" s="82">
        <v>0</v>
      </c>
      <c r="CB33" s="82">
        <v>0</v>
      </c>
      <c r="CC33" s="82">
        <v>0</v>
      </c>
      <c r="CD33" s="82">
        <v>0</v>
      </c>
      <c r="CE33" s="82">
        <v>0</v>
      </c>
      <c r="CF33" s="82">
        <v>0</v>
      </c>
      <c r="CG33" s="82">
        <v>0</v>
      </c>
      <c r="CH33" s="82">
        <v>0</v>
      </c>
      <c r="CI33" s="82">
        <v>0</v>
      </c>
      <c r="CJ33" s="82">
        <v>0</v>
      </c>
      <c r="CK33" s="144">
        <v>0</v>
      </c>
      <c r="CL33" s="136"/>
      <c r="CM33" s="136"/>
      <c r="CN33" s="136"/>
      <c r="CO33" s="136"/>
      <c r="CP33" s="136"/>
      <c r="CQ33" s="136"/>
      <c r="CR33" s="136"/>
      <c r="CS33" s="136"/>
      <c r="CT33" s="136"/>
      <c r="CU33" s="136"/>
      <c r="CV33" s="139"/>
      <c r="CW33" s="139"/>
    </row>
    <row r="34" spans="1:101" ht="12.75">
      <c r="A34" s="17" t="s">
        <v>40</v>
      </c>
      <c r="B34" s="22" t="s">
        <v>260</v>
      </c>
      <c r="C34" s="25" t="s">
        <v>133</v>
      </c>
      <c r="D34" s="39" t="s">
        <v>134</v>
      </c>
      <c r="E34" s="72">
        <v>249577</v>
      </c>
      <c r="F34" s="73">
        <v>37533.514088342126</v>
      </c>
      <c r="G34" s="122">
        <v>40886.067329842524</v>
      </c>
      <c r="H34" s="122">
        <v>1030.7411931893073</v>
      </c>
      <c r="I34" s="122">
        <v>11504.356650813446</v>
      </c>
      <c r="J34" s="122">
        <v>94191.30903616108</v>
      </c>
      <c r="K34" s="122">
        <v>1812.875431923741</v>
      </c>
      <c r="L34" s="122">
        <v>2635.513050878351</v>
      </c>
      <c r="M34" s="122">
        <v>39.10671193672168</v>
      </c>
      <c r="N34" s="122">
        <v>50645.98529462149</v>
      </c>
      <c r="O34" s="122">
        <v>2664.8430848308917</v>
      </c>
      <c r="P34" s="122">
        <v>7269.65841537987</v>
      </c>
      <c r="Q34" s="122">
        <v>0</v>
      </c>
      <c r="R34" s="122">
        <v>2419.029466942927</v>
      </c>
      <c r="S34" s="122">
        <v>1149.4579972829267</v>
      </c>
      <c r="T34" s="122">
        <v>138.27016006198025</v>
      </c>
      <c r="U34" s="122">
        <v>12905.214939118156</v>
      </c>
      <c r="V34" s="122">
        <v>386.8771145168538</v>
      </c>
      <c r="W34" s="122">
        <v>4030.784666049242</v>
      </c>
      <c r="X34" s="122">
        <v>118.99613775031027</v>
      </c>
      <c r="Y34" s="122">
        <v>2155.059161370056</v>
      </c>
      <c r="Z34" s="122">
        <v>1005.601164087129</v>
      </c>
      <c r="AA34" s="122">
        <v>763.9775510495272</v>
      </c>
      <c r="AB34" s="122">
        <v>50518.88848082715</v>
      </c>
      <c r="AC34" s="161">
        <v>1824.0487781913757</v>
      </c>
      <c r="AD34" s="144">
        <f t="shared" si="0"/>
        <v>290096.66181682504</v>
      </c>
      <c r="AE34" s="82">
        <v>74.02341902308032</v>
      </c>
      <c r="AF34" s="140">
        <v>0</v>
      </c>
      <c r="AG34" s="82">
        <v>0</v>
      </c>
      <c r="AH34" s="82">
        <v>0</v>
      </c>
      <c r="AI34" s="82">
        <v>0</v>
      </c>
      <c r="AJ34" s="82">
        <v>0</v>
      </c>
      <c r="AK34" s="82">
        <v>0</v>
      </c>
      <c r="AL34" s="82">
        <v>0</v>
      </c>
      <c r="AM34" s="82">
        <v>344.97706601322346</v>
      </c>
      <c r="AN34" s="82">
        <v>46.243686865173395</v>
      </c>
      <c r="AO34" s="82">
        <v>23.65956072171662</v>
      </c>
      <c r="AP34" s="82">
        <v>37.64021023909462</v>
      </c>
      <c r="AQ34" s="82">
        <v>2141.0924785355123</v>
      </c>
      <c r="AR34" s="82">
        <v>2141.0924785355123</v>
      </c>
      <c r="AS34" s="82">
        <v>303.0770175095931</v>
      </c>
      <c r="AT34" s="82">
        <v>0</v>
      </c>
      <c r="AU34" s="82">
        <v>2.7933365669086916</v>
      </c>
      <c r="AV34" s="82">
        <v>0</v>
      </c>
      <c r="AW34" s="82">
        <v>0</v>
      </c>
      <c r="AX34" s="82">
        <v>0</v>
      </c>
      <c r="AY34" s="82">
        <v>0</v>
      </c>
      <c r="AZ34" s="82">
        <v>0</v>
      </c>
      <c r="BA34" s="82">
        <v>0</v>
      </c>
      <c r="BB34" s="82">
        <v>12.570014551089113</v>
      </c>
      <c r="BC34" s="82">
        <v>0</v>
      </c>
      <c r="BD34" s="82"/>
      <c r="BE34" s="82">
        <v>952.5277693158638</v>
      </c>
      <c r="BF34" s="82">
        <v>0</v>
      </c>
      <c r="BG34" s="82">
        <v>41.90004850363037</v>
      </c>
      <c r="BH34" s="82">
        <v>0</v>
      </c>
      <c r="BI34" s="82">
        <v>0</v>
      </c>
      <c r="BJ34" s="82">
        <v>0</v>
      </c>
      <c r="BK34" s="82">
        <v>6.983341417271729</v>
      </c>
      <c r="BL34" s="82">
        <v>0</v>
      </c>
      <c r="BM34" s="82">
        <v>0</v>
      </c>
      <c r="BN34" s="82">
        <v>0</v>
      </c>
      <c r="BO34" s="82">
        <v>0</v>
      </c>
      <c r="BP34" s="82">
        <v>0</v>
      </c>
      <c r="BQ34" s="82">
        <v>0</v>
      </c>
      <c r="BR34" s="82">
        <v>0</v>
      </c>
      <c r="BS34" s="82">
        <v>125.70014551089112</v>
      </c>
      <c r="BT34" s="82">
        <v>0</v>
      </c>
      <c r="BU34" s="82">
        <v>286.3169981081409</v>
      </c>
      <c r="BV34" s="82">
        <v>0</v>
      </c>
      <c r="BW34" s="82">
        <v>0</v>
      </c>
      <c r="BX34" s="82">
        <v>0</v>
      </c>
      <c r="BY34" s="82">
        <v>1155.0446704167439</v>
      </c>
      <c r="BZ34" s="82">
        <v>0</v>
      </c>
      <c r="CA34" s="82">
        <v>39.10671193672168</v>
      </c>
      <c r="CB34" s="82">
        <v>0</v>
      </c>
      <c r="CC34" s="82">
        <v>0</v>
      </c>
      <c r="CD34" s="82">
        <v>12.570014551089113</v>
      </c>
      <c r="CE34" s="82">
        <v>37.710043653267334</v>
      </c>
      <c r="CF34" s="82">
        <v>0</v>
      </c>
      <c r="CG34" s="82">
        <v>0</v>
      </c>
      <c r="CH34" s="82">
        <v>0</v>
      </c>
      <c r="CI34" s="82">
        <v>0</v>
      </c>
      <c r="CJ34" s="82">
        <v>0</v>
      </c>
      <c r="CK34" s="144">
        <v>0</v>
      </c>
      <c r="CL34" s="136"/>
      <c r="CM34" s="136"/>
      <c r="CN34" s="136"/>
      <c r="CO34" s="136"/>
      <c r="CP34" s="136"/>
      <c r="CQ34" s="136"/>
      <c r="CR34" s="136"/>
      <c r="CS34" s="136"/>
      <c r="CT34" s="136"/>
      <c r="CU34" s="136"/>
      <c r="CV34" s="139"/>
      <c r="CW34" s="139"/>
    </row>
    <row r="35" spans="1:101" ht="12.75">
      <c r="A35" s="69" t="s">
        <v>239</v>
      </c>
      <c r="B35" s="22" t="s">
        <v>141</v>
      </c>
      <c r="C35" s="25" t="s">
        <v>113</v>
      </c>
      <c r="D35" s="39" t="s">
        <v>114</v>
      </c>
      <c r="E35" s="72">
        <v>27508</v>
      </c>
      <c r="F35" s="73">
        <v>29932.99846450048</v>
      </c>
      <c r="G35" s="122">
        <v>6072.21675406614</v>
      </c>
      <c r="H35" s="122">
        <v>1497.7034237393682</v>
      </c>
      <c r="I35" s="122">
        <v>1035.0556504805168</v>
      </c>
      <c r="J35" s="122">
        <v>6780.437476294063</v>
      </c>
      <c r="K35" s="122">
        <v>1450.7238419660819</v>
      </c>
      <c r="L35" s="122">
        <v>448.8689770030228</v>
      </c>
      <c r="M35" s="122">
        <v>495.754505559546</v>
      </c>
      <c r="N35" s="122">
        <v>6369.377892429902</v>
      </c>
      <c r="O35" s="122">
        <v>527.6855726506986</v>
      </c>
      <c r="P35" s="122">
        <v>1452.0876136091501</v>
      </c>
      <c r="Q35" s="122">
        <v>8.746949158990283</v>
      </c>
      <c r="R35" s="122">
        <v>234.5216959993792</v>
      </c>
      <c r="S35" s="122">
        <v>282.53586315706247</v>
      </c>
      <c r="T35" s="122">
        <v>137.97606899181446</v>
      </c>
      <c r="U35" s="122">
        <v>725.9497535878118</v>
      </c>
      <c r="V35" s="122">
        <v>42.13584110997469</v>
      </c>
      <c r="W35" s="122">
        <v>253.9436852610082</v>
      </c>
      <c r="X35" s="122">
        <v>0</v>
      </c>
      <c r="Y35" s="122">
        <v>248.2534656468263</v>
      </c>
      <c r="Z35" s="122">
        <v>0</v>
      </c>
      <c r="AA35" s="122">
        <v>0</v>
      </c>
      <c r="AB35" s="122">
        <v>2216.269999811258</v>
      </c>
      <c r="AC35" s="161">
        <v>0</v>
      </c>
      <c r="AD35" s="144">
        <f t="shared" si="0"/>
        <v>30280.245030522616</v>
      </c>
      <c r="AE35" s="82">
        <v>0</v>
      </c>
      <c r="AF35" s="140">
        <v>0</v>
      </c>
      <c r="AG35" s="82">
        <v>0</v>
      </c>
      <c r="AH35" s="82">
        <v>0</v>
      </c>
      <c r="AI35" s="82">
        <v>0</v>
      </c>
      <c r="AJ35" s="82">
        <v>0</v>
      </c>
      <c r="AK35" s="82">
        <v>0</v>
      </c>
      <c r="AL35" s="82">
        <v>0</v>
      </c>
      <c r="AM35" s="82">
        <v>0</v>
      </c>
      <c r="AN35" s="82">
        <v>0</v>
      </c>
      <c r="AO35" s="82">
        <v>0</v>
      </c>
      <c r="AP35" s="82">
        <v>0</v>
      </c>
      <c r="AQ35" s="82">
        <v>0</v>
      </c>
      <c r="AR35" s="82">
        <v>0</v>
      </c>
      <c r="AS35" s="82">
        <v>0</v>
      </c>
      <c r="AT35" s="82">
        <v>0</v>
      </c>
      <c r="AU35" s="82">
        <v>0</v>
      </c>
      <c r="AV35" s="82">
        <v>0</v>
      </c>
      <c r="AW35" s="82">
        <v>0</v>
      </c>
      <c r="AX35" s="82">
        <v>0</v>
      </c>
      <c r="AY35" s="82">
        <v>0</v>
      </c>
      <c r="AZ35" s="82">
        <v>0</v>
      </c>
      <c r="BA35" s="82">
        <v>0</v>
      </c>
      <c r="BB35" s="82">
        <v>0</v>
      </c>
      <c r="BC35" s="82">
        <v>0</v>
      </c>
      <c r="BD35" s="82"/>
      <c r="BE35" s="82">
        <v>0</v>
      </c>
      <c r="BF35" s="82">
        <v>0</v>
      </c>
      <c r="BG35" s="82">
        <v>0</v>
      </c>
      <c r="BH35" s="82">
        <v>0</v>
      </c>
      <c r="BI35" s="82">
        <v>0</v>
      </c>
      <c r="BJ35" s="82">
        <v>0</v>
      </c>
      <c r="BK35" s="82">
        <v>0</v>
      </c>
      <c r="BL35" s="82">
        <v>0</v>
      </c>
      <c r="BM35" s="82">
        <v>0</v>
      </c>
      <c r="BN35" s="82">
        <v>0</v>
      </c>
      <c r="BO35" s="82">
        <v>0</v>
      </c>
      <c r="BP35" s="82">
        <v>0</v>
      </c>
      <c r="BQ35" s="82">
        <v>0</v>
      </c>
      <c r="BR35" s="82">
        <v>0</v>
      </c>
      <c r="BS35" s="82">
        <v>0</v>
      </c>
      <c r="BT35" s="82">
        <v>0</v>
      </c>
      <c r="BU35" s="82">
        <v>0</v>
      </c>
      <c r="BV35" s="82">
        <v>0</v>
      </c>
      <c r="BW35" s="82">
        <v>0</v>
      </c>
      <c r="BX35" s="82">
        <v>0</v>
      </c>
      <c r="BY35" s="82">
        <v>0</v>
      </c>
      <c r="BZ35" s="82">
        <v>0</v>
      </c>
      <c r="CA35" s="82">
        <v>0</v>
      </c>
      <c r="CB35" s="82">
        <v>0</v>
      </c>
      <c r="CC35" s="82">
        <v>0</v>
      </c>
      <c r="CD35" s="82">
        <v>0</v>
      </c>
      <c r="CE35" s="82">
        <v>0</v>
      </c>
      <c r="CF35" s="82">
        <v>0</v>
      </c>
      <c r="CG35" s="82">
        <v>0</v>
      </c>
      <c r="CH35" s="82">
        <v>0</v>
      </c>
      <c r="CI35" s="82">
        <v>0</v>
      </c>
      <c r="CJ35" s="82">
        <v>0</v>
      </c>
      <c r="CK35" s="144">
        <v>0</v>
      </c>
      <c r="CL35" s="136"/>
      <c r="CM35" s="136"/>
      <c r="CN35" s="136"/>
      <c r="CO35" s="136"/>
      <c r="CP35" s="136"/>
      <c r="CQ35" s="136"/>
      <c r="CR35" s="136"/>
      <c r="CS35" s="136"/>
      <c r="CT35" s="136"/>
      <c r="CU35" s="136"/>
      <c r="CV35" s="139"/>
      <c r="CW35" s="139"/>
    </row>
    <row r="36" spans="1:101" ht="12.75">
      <c r="A36" s="99" t="s">
        <v>237</v>
      </c>
      <c r="B36" s="17" t="s">
        <v>238</v>
      </c>
      <c r="C36" s="25" t="s">
        <v>133</v>
      </c>
      <c r="D36" s="39" t="s">
        <v>134</v>
      </c>
      <c r="E36" s="74">
        <v>0</v>
      </c>
      <c r="F36" s="121">
        <v>0</v>
      </c>
      <c r="G36" s="162">
        <v>0</v>
      </c>
      <c r="H36" s="162">
        <v>0</v>
      </c>
      <c r="I36" s="162">
        <v>0</v>
      </c>
      <c r="J36" s="162">
        <v>0</v>
      </c>
      <c r="K36" s="162">
        <v>0</v>
      </c>
      <c r="L36" s="162">
        <v>0</v>
      </c>
      <c r="M36" s="162">
        <v>0</v>
      </c>
      <c r="N36" s="162">
        <v>0</v>
      </c>
      <c r="O36" s="162">
        <v>0</v>
      </c>
      <c r="P36" s="162">
        <v>0</v>
      </c>
      <c r="Q36" s="162">
        <v>0</v>
      </c>
      <c r="R36" s="162">
        <v>0</v>
      </c>
      <c r="S36" s="162">
        <v>0</v>
      </c>
      <c r="T36" s="162">
        <v>0</v>
      </c>
      <c r="U36" s="162">
        <v>0</v>
      </c>
      <c r="V36" s="162">
        <v>0</v>
      </c>
      <c r="W36" s="162">
        <v>0</v>
      </c>
      <c r="X36" s="162">
        <v>0</v>
      </c>
      <c r="Y36" s="162">
        <v>0</v>
      </c>
      <c r="Z36" s="162">
        <v>0</v>
      </c>
      <c r="AA36" s="162">
        <v>0</v>
      </c>
      <c r="AB36" s="162">
        <v>0</v>
      </c>
      <c r="AC36" s="163">
        <v>0</v>
      </c>
      <c r="AD36" s="144">
        <f t="shared" si="0"/>
        <v>0</v>
      </c>
      <c r="AE36" s="82">
        <v>0</v>
      </c>
      <c r="AF36" s="140">
        <v>0</v>
      </c>
      <c r="AG36" s="82">
        <v>0</v>
      </c>
      <c r="AH36" s="82">
        <v>0</v>
      </c>
      <c r="AI36" s="82">
        <v>0</v>
      </c>
      <c r="AJ36" s="82">
        <v>0</v>
      </c>
      <c r="AK36" s="82">
        <v>0</v>
      </c>
      <c r="AL36" s="82">
        <v>0</v>
      </c>
      <c r="AM36" s="82">
        <v>0</v>
      </c>
      <c r="AN36" s="82">
        <v>0</v>
      </c>
      <c r="AO36" s="82">
        <v>0</v>
      </c>
      <c r="AP36" s="82">
        <v>0</v>
      </c>
      <c r="AQ36" s="82">
        <v>0</v>
      </c>
      <c r="AR36" s="82">
        <v>0</v>
      </c>
      <c r="AS36" s="82">
        <v>0</v>
      </c>
      <c r="AT36" s="82">
        <v>0</v>
      </c>
      <c r="AU36" s="82">
        <v>0</v>
      </c>
      <c r="AV36" s="82">
        <v>0</v>
      </c>
      <c r="AW36" s="82">
        <v>0</v>
      </c>
      <c r="AX36" s="82">
        <v>0</v>
      </c>
      <c r="AY36" s="82">
        <v>0</v>
      </c>
      <c r="AZ36" s="82">
        <v>0</v>
      </c>
      <c r="BA36" s="82">
        <v>0</v>
      </c>
      <c r="BB36" s="82">
        <v>0</v>
      </c>
      <c r="BC36" s="82">
        <v>0</v>
      </c>
      <c r="BD36" s="82"/>
      <c r="BE36" s="82">
        <v>0</v>
      </c>
      <c r="BF36" s="82">
        <v>0</v>
      </c>
      <c r="BG36" s="82">
        <v>0</v>
      </c>
      <c r="BH36" s="82">
        <v>0</v>
      </c>
      <c r="BI36" s="82">
        <v>0</v>
      </c>
      <c r="BJ36" s="82">
        <v>0</v>
      </c>
      <c r="BK36" s="82">
        <v>0</v>
      </c>
      <c r="BL36" s="82">
        <v>0</v>
      </c>
      <c r="BM36" s="82">
        <v>0</v>
      </c>
      <c r="BN36" s="82">
        <v>0</v>
      </c>
      <c r="BO36" s="82">
        <v>0</v>
      </c>
      <c r="BP36" s="82">
        <v>0</v>
      </c>
      <c r="BQ36" s="82">
        <v>0</v>
      </c>
      <c r="BR36" s="82">
        <v>0</v>
      </c>
      <c r="BS36" s="82">
        <v>0</v>
      </c>
      <c r="BT36" s="82">
        <v>0</v>
      </c>
      <c r="BU36" s="82">
        <v>0</v>
      </c>
      <c r="BV36" s="82">
        <v>0</v>
      </c>
      <c r="BW36" s="82">
        <v>0</v>
      </c>
      <c r="BX36" s="82">
        <v>0</v>
      </c>
      <c r="BY36" s="82">
        <v>0</v>
      </c>
      <c r="BZ36" s="82">
        <v>0</v>
      </c>
      <c r="CA36" s="82">
        <v>0</v>
      </c>
      <c r="CB36" s="82">
        <v>0</v>
      </c>
      <c r="CC36" s="82">
        <v>0</v>
      </c>
      <c r="CD36" s="82">
        <v>0</v>
      </c>
      <c r="CE36" s="82">
        <v>0</v>
      </c>
      <c r="CF36" s="82">
        <v>0</v>
      </c>
      <c r="CG36" s="82">
        <v>0</v>
      </c>
      <c r="CH36" s="82">
        <v>0</v>
      </c>
      <c r="CI36" s="82">
        <v>0</v>
      </c>
      <c r="CJ36" s="82">
        <v>0</v>
      </c>
      <c r="CK36" s="144">
        <v>0</v>
      </c>
      <c r="CL36" s="136"/>
      <c r="CM36" s="136"/>
      <c r="CN36" s="136"/>
      <c r="CO36" s="136"/>
      <c r="CP36" s="136"/>
      <c r="CQ36" s="136"/>
      <c r="CR36" s="136"/>
      <c r="CS36" s="136"/>
      <c r="CT36" s="136"/>
      <c r="CU36" s="136"/>
      <c r="CV36" s="139"/>
      <c r="CW36" s="139"/>
    </row>
    <row r="37" spans="1:101" ht="12.75">
      <c r="A37" s="66" t="s">
        <v>41</v>
      </c>
      <c r="B37" s="60" t="s">
        <v>205</v>
      </c>
      <c r="C37" s="43" t="s">
        <v>135</v>
      </c>
      <c r="D37" s="128" t="s">
        <v>136</v>
      </c>
      <c r="E37" s="71">
        <v>1138120</v>
      </c>
      <c r="F37" s="120">
        <v>911440.4524070953</v>
      </c>
      <c r="G37" s="159">
        <v>153211.82912780726</v>
      </c>
      <c r="H37" s="159">
        <v>88540.82869665076</v>
      </c>
      <c r="I37" s="159">
        <v>69774.28367794985</v>
      </c>
      <c r="J37" s="159">
        <v>225130.05057773442</v>
      </c>
      <c r="K37" s="159">
        <v>86204.72412828542</v>
      </c>
      <c r="L37" s="159">
        <v>17557.659282502726</v>
      </c>
      <c r="M37" s="159">
        <v>50729.07953509819</v>
      </c>
      <c r="N37" s="159">
        <v>286820.3105204548</v>
      </c>
      <c r="O37" s="159">
        <v>22797.01851592207</v>
      </c>
      <c r="P37" s="159">
        <v>60332.985344037384</v>
      </c>
      <c r="Q37" s="159">
        <v>0</v>
      </c>
      <c r="R37" s="159">
        <v>5262.296733012056</v>
      </c>
      <c r="S37" s="159">
        <v>3049.1337902532437</v>
      </c>
      <c r="T37" s="159">
        <v>13010.102208359589</v>
      </c>
      <c r="U37" s="159">
        <v>10151.074576718092</v>
      </c>
      <c r="V37" s="159">
        <v>813.1023440675317</v>
      </c>
      <c r="W37" s="159">
        <v>26369.005068294107</v>
      </c>
      <c r="X37" s="159">
        <v>3487.573819843408</v>
      </c>
      <c r="Y37" s="159">
        <v>25756.659494145824</v>
      </c>
      <c r="Z37" s="159">
        <v>1785.0137397107533</v>
      </c>
      <c r="AA37" s="159">
        <v>14738.750458636618</v>
      </c>
      <c r="AB37" s="159">
        <v>20920.869218375068</v>
      </c>
      <c r="AC37" s="160">
        <v>4517.799899225223</v>
      </c>
      <c r="AD37" s="143">
        <f t="shared" si="0"/>
        <v>1190960.1507570837</v>
      </c>
      <c r="AE37" s="137">
        <v>1143.4251713449664</v>
      </c>
      <c r="AF37" s="138">
        <v>635.236206302759</v>
      </c>
      <c r="AG37" s="137">
        <v>1673.2121674014675</v>
      </c>
      <c r="AH37" s="137">
        <v>3366.7518934046234</v>
      </c>
      <c r="AI37" s="137">
        <v>63.523620630275914</v>
      </c>
      <c r="AJ37" s="137">
        <v>0</v>
      </c>
      <c r="AK37" s="137">
        <v>1206.9487919752423</v>
      </c>
      <c r="AL37" s="137">
        <v>317.6181031513795</v>
      </c>
      <c r="AM37" s="137">
        <v>990.9684818323042</v>
      </c>
      <c r="AN37" s="137">
        <v>6757.769809890011</v>
      </c>
      <c r="AO37" s="137">
        <v>3457.463623664657</v>
      </c>
      <c r="AP37" s="137">
        <v>5500.510310375591</v>
      </c>
      <c r="AQ37" s="137">
        <v>0</v>
      </c>
      <c r="AR37" s="137">
        <v>0</v>
      </c>
      <c r="AS37" s="137">
        <v>0</v>
      </c>
      <c r="AT37" s="137">
        <v>0</v>
      </c>
      <c r="AU37" s="137">
        <v>0</v>
      </c>
      <c r="AV37" s="137">
        <v>0</v>
      </c>
      <c r="AW37" s="137">
        <v>0</v>
      </c>
      <c r="AX37" s="137">
        <v>0</v>
      </c>
      <c r="AY37" s="137">
        <v>0</v>
      </c>
      <c r="AZ37" s="137">
        <v>0</v>
      </c>
      <c r="BA37" s="137">
        <v>0</v>
      </c>
      <c r="BB37" s="137">
        <v>0</v>
      </c>
      <c r="BC37" s="137">
        <v>0</v>
      </c>
      <c r="BD37" s="137"/>
      <c r="BE37" s="137">
        <v>0</v>
      </c>
      <c r="BF37" s="137">
        <v>0</v>
      </c>
      <c r="BG37" s="137">
        <v>0</v>
      </c>
      <c r="BH37" s="137">
        <v>0</v>
      </c>
      <c r="BI37" s="137">
        <v>0</v>
      </c>
      <c r="BJ37" s="137">
        <v>0</v>
      </c>
      <c r="BK37" s="137">
        <v>0</v>
      </c>
      <c r="BL37" s="137">
        <v>0</v>
      </c>
      <c r="BM37" s="137">
        <v>0</v>
      </c>
      <c r="BN37" s="137">
        <v>0</v>
      </c>
      <c r="BO37" s="137">
        <v>0</v>
      </c>
      <c r="BP37" s="137">
        <v>0</v>
      </c>
      <c r="BQ37" s="137">
        <v>0</v>
      </c>
      <c r="BR37" s="137">
        <v>0</v>
      </c>
      <c r="BS37" s="137">
        <v>0</v>
      </c>
      <c r="BT37" s="137">
        <v>0</v>
      </c>
      <c r="BU37" s="137">
        <v>0</v>
      </c>
      <c r="BV37" s="137">
        <v>0</v>
      </c>
      <c r="BW37" s="137">
        <v>0</v>
      </c>
      <c r="BX37" s="137">
        <v>0</v>
      </c>
      <c r="BY37" s="137">
        <v>0</v>
      </c>
      <c r="BZ37" s="137">
        <v>0</v>
      </c>
      <c r="CA37" s="137">
        <v>0</v>
      </c>
      <c r="CB37" s="137">
        <v>0</v>
      </c>
      <c r="CC37" s="137">
        <v>0</v>
      </c>
      <c r="CD37" s="137">
        <v>0</v>
      </c>
      <c r="CE37" s="137">
        <v>0</v>
      </c>
      <c r="CF37" s="137">
        <v>0</v>
      </c>
      <c r="CG37" s="137">
        <v>0</v>
      </c>
      <c r="CH37" s="137">
        <v>0</v>
      </c>
      <c r="CI37" s="137">
        <v>0</v>
      </c>
      <c r="CJ37" s="137">
        <v>0</v>
      </c>
      <c r="CK37" s="143">
        <v>0</v>
      </c>
      <c r="CL37" s="136"/>
      <c r="CM37" s="136"/>
      <c r="CN37" s="136"/>
      <c r="CO37" s="136"/>
      <c r="CP37" s="136"/>
      <c r="CQ37" s="136"/>
      <c r="CR37" s="136"/>
      <c r="CS37" s="136"/>
      <c r="CT37" s="136"/>
      <c r="CU37" s="136"/>
      <c r="CV37" s="139"/>
      <c r="CW37" s="139"/>
    </row>
    <row r="38" spans="1:101" ht="12.75">
      <c r="A38" s="67">
        <v>2629</v>
      </c>
      <c r="B38" s="22" t="s">
        <v>203</v>
      </c>
      <c r="C38" s="25" t="s">
        <v>142</v>
      </c>
      <c r="D38" s="39" t="s">
        <v>143</v>
      </c>
      <c r="E38" s="72">
        <v>0</v>
      </c>
      <c r="F38" s="73">
        <v>6617.8321118119775</v>
      </c>
      <c r="G38" s="122">
        <v>425.33730886043435</v>
      </c>
      <c r="H38" s="122">
        <v>780.3567561753936</v>
      </c>
      <c r="I38" s="122">
        <v>623.4278700434189</v>
      </c>
      <c r="J38" s="122">
        <v>1717.642398482762</v>
      </c>
      <c r="K38" s="122">
        <v>613.9949861775625</v>
      </c>
      <c r="L38" s="122">
        <v>74.6055360299552</v>
      </c>
      <c r="M38" s="122">
        <v>547.9647991165676</v>
      </c>
      <c r="N38" s="122">
        <v>1797.3931438940933</v>
      </c>
      <c r="O38" s="122">
        <v>154.35628144128665</v>
      </c>
      <c r="P38" s="122">
        <v>411.6167505100977</v>
      </c>
      <c r="Q38" s="122">
        <v>0</v>
      </c>
      <c r="R38" s="122">
        <v>0</v>
      </c>
      <c r="S38" s="122">
        <v>0</v>
      </c>
      <c r="T38" s="122">
        <v>126.05762984371742</v>
      </c>
      <c r="U38" s="122">
        <v>0</v>
      </c>
      <c r="V38" s="122">
        <v>0</v>
      </c>
      <c r="W38" s="122">
        <v>242.68237582157846</v>
      </c>
      <c r="X38" s="122">
        <v>0</v>
      </c>
      <c r="Y38" s="122">
        <v>248.68512009985074</v>
      </c>
      <c r="Z38" s="122">
        <v>0</v>
      </c>
      <c r="AA38" s="122">
        <v>0</v>
      </c>
      <c r="AB38" s="122">
        <v>0</v>
      </c>
      <c r="AC38" s="161">
        <v>0</v>
      </c>
      <c r="AD38" s="144">
        <f t="shared" si="0"/>
        <v>7764.120956496718</v>
      </c>
      <c r="AE38" s="82">
        <v>0</v>
      </c>
      <c r="AF38" s="140">
        <v>0</v>
      </c>
      <c r="AG38" s="82">
        <v>0</v>
      </c>
      <c r="AH38" s="82">
        <v>0</v>
      </c>
      <c r="AI38" s="82">
        <v>0</v>
      </c>
      <c r="AJ38" s="82">
        <v>0</v>
      </c>
      <c r="AK38" s="82">
        <v>0</v>
      </c>
      <c r="AL38" s="82">
        <v>0</v>
      </c>
      <c r="AM38" s="82">
        <v>0</v>
      </c>
      <c r="AN38" s="82">
        <v>0</v>
      </c>
      <c r="AO38" s="82">
        <v>0</v>
      </c>
      <c r="AP38" s="82">
        <v>0</v>
      </c>
      <c r="AQ38" s="82">
        <v>0</v>
      </c>
      <c r="AR38" s="82">
        <v>0</v>
      </c>
      <c r="AS38" s="82">
        <v>0</v>
      </c>
      <c r="AT38" s="82">
        <v>0</v>
      </c>
      <c r="AU38" s="82">
        <v>0</v>
      </c>
      <c r="AV38" s="82">
        <v>0</v>
      </c>
      <c r="AW38" s="82">
        <v>0</v>
      </c>
      <c r="AX38" s="82">
        <v>0</v>
      </c>
      <c r="AY38" s="82">
        <v>0</v>
      </c>
      <c r="AZ38" s="82">
        <v>0</v>
      </c>
      <c r="BA38" s="82">
        <v>0</v>
      </c>
      <c r="BB38" s="82">
        <v>0</v>
      </c>
      <c r="BC38" s="82">
        <v>0</v>
      </c>
      <c r="BD38" s="82"/>
      <c r="BE38" s="82">
        <v>0</v>
      </c>
      <c r="BF38" s="82">
        <v>0</v>
      </c>
      <c r="BG38" s="82">
        <v>0</v>
      </c>
      <c r="BH38" s="82">
        <v>0</v>
      </c>
      <c r="BI38" s="82">
        <v>0</v>
      </c>
      <c r="BJ38" s="82">
        <v>0</v>
      </c>
      <c r="BK38" s="82">
        <v>0</v>
      </c>
      <c r="BL38" s="82">
        <v>0</v>
      </c>
      <c r="BM38" s="82">
        <v>0</v>
      </c>
      <c r="BN38" s="82">
        <v>0</v>
      </c>
      <c r="BO38" s="82">
        <v>0</v>
      </c>
      <c r="BP38" s="82">
        <v>0</v>
      </c>
      <c r="BQ38" s="82">
        <v>0</v>
      </c>
      <c r="BR38" s="82">
        <v>0</v>
      </c>
      <c r="BS38" s="82">
        <v>0</v>
      </c>
      <c r="BT38" s="82">
        <v>0</v>
      </c>
      <c r="BU38" s="82">
        <v>0</v>
      </c>
      <c r="BV38" s="82">
        <v>0</v>
      </c>
      <c r="BW38" s="82">
        <v>0</v>
      </c>
      <c r="BX38" s="82">
        <v>0</v>
      </c>
      <c r="BY38" s="82">
        <v>0</v>
      </c>
      <c r="BZ38" s="82">
        <v>0</v>
      </c>
      <c r="CA38" s="82">
        <v>0</v>
      </c>
      <c r="CB38" s="82">
        <v>0</v>
      </c>
      <c r="CC38" s="82">
        <v>0</v>
      </c>
      <c r="CD38" s="82">
        <v>0</v>
      </c>
      <c r="CE38" s="82">
        <v>0</v>
      </c>
      <c r="CF38" s="82">
        <v>0</v>
      </c>
      <c r="CG38" s="82">
        <v>0</v>
      </c>
      <c r="CH38" s="82">
        <v>0</v>
      </c>
      <c r="CI38" s="82">
        <v>0</v>
      </c>
      <c r="CJ38" s="82">
        <v>0</v>
      </c>
      <c r="CK38" s="144">
        <v>0</v>
      </c>
      <c r="CL38" s="136"/>
      <c r="CM38" s="136"/>
      <c r="CN38" s="136"/>
      <c r="CO38" s="136"/>
      <c r="CP38" s="136"/>
      <c r="CQ38" s="136"/>
      <c r="CR38" s="136"/>
      <c r="CS38" s="136"/>
      <c r="CT38" s="136"/>
      <c r="CU38" s="136"/>
      <c r="CV38" s="139"/>
      <c r="CW38" s="139"/>
    </row>
    <row r="39" spans="1:101" ht="12.75">
      <c r="A39" s="67">
        <v>2635</v>
      </c>
      <c r="B39" s="22" t="s">
        <v>204</v>
      </c>
      <c r="C39" s="25" t="s">
        <v>142</v>
      </c>
      <c r="D39" s="39" t="s">
        <v>143</v>
      </c>
      <c r="E39" s="72">
        <v>0</v>
      </c>
      <c r="F39" s="73">
        <v>16383.009525480189</v>
      </c>
      <c r="G39" s="122">
        <v>1103.5868413302312</v>
      </c>
      <c r="H39" s="122">
        <v>2024.7258580857065</v>
      </c>
      <c r="I39" s="122">
        <v>1617.5557129981414</v>
      </c>
      <c r="J39" s="122">
        <v>4456.621861258978</v>
      </c>
      <c r="K39" s="122">
        <v>1593.0810048234791</v>
      </c>
      <c r="L39" s="122">
        <v>193.57269192687522</v>
      </c>
      <c r="M39" s="122">
        <v>1421.7580476008422</v>
      </c>
      <c r="N39" s="122">
        <v>4663.544394008396</v>
      </c>
      <c r="O39" s="122">
        <v>400.4952246762936</v>
      </c>
      <c r="P39" s="122">
        <v>1067.9872658034494</v>
      </c>
      <c r="Q39" s="122">
        <v>0</v>
      </c>
      <c r="R39" s="122">
        <v>0</v>
      </c>
      <c r="S39" s="122">
        <v>0</v>
      </c>
      <c r="T39" s="122">
        <v>327.0711001523064</v>
      </c>
      <c r="U39" s="122">
        <v>0</v>
      </c>
      <c r="V39" s="122">
        <v>0</v>
      </c>
      <c r="W39" s="122">
        <v>629.6674921299505</v>
      </c>
      <c r="X39" s="122">
        <v>0</v>
      </c>
      <c r="Y39" s="122">
        <v>645.2423064229175</v>
      </c>
      <c r="Z39" s="122">
        <v>0</v>
      </c>
      <c r="AA39" s="122">
        <v>0</v>
      </c>
      <c r="AB39" s="122">
        <v>0</v>
      </c>
      <c r="AC39" s="161">
        <v>0</v>
      </c>
      <c r="AD39" s="144">
        <f t="shared" si="0"/>
        <v>20144.90980121757</v>
      </c>
      <c r="AE39" s="82">
        <v>0</v>
      </c>
      <c r="AF39" s="140">
        <v>0</v>
      </c>
      <c r="AG39" s="82">
        <v>0</v>
      </c>
      <c r="AH39" s="82">
        <v>0</v>
      </c>
      <c r="AI39" s="82">
        <v>0</v>
      </c>
      <c r="AJ39" s="82">
        <v>0</v>
      </c>
      <c r="AK39" s="82">
        <v>0</v>
      </c>
      <c r="AL39" s="82">
        <v>0</v>
      </c>
      <c r="AM39" s="82">
        <v>0</v>
      </c>
      <c r="AN39" s="82">
        <v>0</v>
      </c>
      <c r="AO39" s="82">
        <v>0</v>
      </c>
      <c r="AP39" s="82">
        <v>0</v>
      </c>
      <c r="AQ39" s="82">
        <v>0</v>
      </c>
      <c r="AR39" s="82">
        <v>0</v>
      </c>
      <c r="AS39" s="82">
        <v>0</v>
      </c>
      <c r="AT39" s="82">
        <v>0</v>
      </c>
      <c r="AU39" s="82">
        <v>0</v>
      </c>
      <c r="AV39" s="82">
        <v>0</v>
      </c>
      <c r="AW39" s="82">
        <v>0</v>
      </c>
      <c r="AX39" s="82">
        <v>0</v>
      </c>
      <c r="AY39" s="82">
        <v>0</v>
      </c>
      <c r="AZ39" s="82">
        <v>0</v>
      </c>
      <c r="BA39" s="82">
        <v>0</v>
      </c>
      <c r="BB39" s="82">
        <v>0</v>
      </c>
      <c r="BC39" s="82">
        <v>0</v>
      </c>
      <c r="BD39" s="82"/>
      <c r="BE39" s="82">
        <v>0</v>
      </c>
      <c r="BF39" s="82">
        <v>0</v>
      </c>
      <c r="BG39" s="82">
        <v>0</v>
      </c>
      <c r="BH39" s="82">
        <v>0</v>
      </c>
      <c r="BI39" s="82">
        <v>0</v>
      </c>
      <c r="BJ39" s="82">
        <v>0</v>
      </c>
      <c r="BK39" s="82">
        <v>0</v>
      </c>
      <c r="BL39" s="82">
        <v>0</v>
      </c>
      <c r="BM39" s="82">
        <v>0</v>
      </c>
      <c r="BN39" s="82">
        <v>0</v>
      </c>
      <c r="BO39" s="82">
        <v>0</v>
      </c>
      <c r="BP39" s="82">
        <v>0</v>
      </c>
      <c r="BQ39" s="82">
        <v>0</v>
      </c>
      <c r="BR39" s="82">
        <v>0</v>
      </c>
      <c r="BS39" s="82">
        <v>0</v>
      </c>
      <c r="BT39" s="82">
        <v>0</v>
      </c>
      <c r="BU39" s="82">
        <v>0</v>
      </c>
      <c r="BV39" s="82">
        <v>0</v>
      </c>
      <c r="BW39" s="82">
        <v>0</v>
      </c>
      <c r="BX39" s="82">
        <v>0</v>
      </c>
      <c r="BY39" s="82">
        <v>0</v>
      </c>
      <c r="BZ39" s="82">
        <v>0</v>
      </c>
      <c r="CA39" s="82">
        <v>0</v>
      </c>
      <c r="CB39" s="82">
        <v>0</v>
      </c>
      <c r="CC39" s="82">
        <v>0</v>
      </c>
      <c r="CD39" s="82">
        <v>0</v>
      </c>
      <c r="CE39" s="82">
        <v>0</v>
      </c>
      <c r="CF39" s="82">
        <v>0</v>
      </c>
      <c r="CG39" s="82">
        <v>0</v>
      </c>
      <c r="CH39" s="82">
        <v>0</v>
      </c>
      <c r="CI39" s="82">
        <v>0</v>
      </c>
      <c r="CJ39" s="82">
        <v>0</v>
      </c>
      <c r="CK39" s="144">
        <v>0</v>
      </c>
      <c r="CL39" s="136"/>
      <c r="CM39" s="136"/>
      <c r="CN39" s="136"/>
      <c r="CO39" s="136"/>
      <c r="CP39" s="136"/>
      <c r="CQ39" s="136"/>
      <c r="CR39" s="136"/>
      <c r="CS39" s="136"/>
      <c r="CT39" s="136"/>
      <c r="CU39" s="136"/>
      <c r="CV39" s="139"/>
      <c r="CW39" s="139"/>
    </row>
    <row r="40" spans="1:101" ht="12.75">
      <c r="A40" s="68" t="s">
        <v>43</v>
      </c>
      <c r="B40" s="23" t="s">
        <v>88</v>
      </c>
      <c r="C40" s="24" t="s">
        <v>142</v>
      </c>
      <c r="D40" s="108" t="s">
        <v>143</v>
      </c>
      <c r="E40" s="74">
        <v>2688056</v>
      </c>
      <c r="F40" s="121">
        <v>2108374.8200838943</v>
      </c>
      <c r="G40" s="162">
        <v>147258.20366688757</v>
      </c>
      <c r="H40" s="162">
        <v>270171.3010823945</v>
      </c>
      <c r="I40" s="162">
        <v>215840.14932626465</v>
      </c>
      <c r="J40" s="162">
        <v>594673.7539209189</v>
      </c>
      <c r="K40" s="162">
        <v>212574.34239010385</v>
      </c>
      <c r="L40" s="162">
        <v>25829.563949635518</v>
      </c>
      <c r="M40" s="162">
        <v>189713.69383697814</v>
      </c>
      <c r="N40" s="162">
        <v>622284.6671084603</v>
      </c>
      <c r="O40" s="162">
        <v>53440.47713717694</v>
      </c>
      <c r="P40" s="162">
        <v>142507.93903247183</v>
      </c>
      <c r="Q40" s="162">
        <v>0</v>
      </c>
      <c r="R40" s="162">
        <v>0</v>
      </c>
      <c r="S40" s="162">
        <v>0</v>
      </c>
      <c r="T40" s="162">
        <v>43643.056328694496</v>
      </c>
      <c r="U40" s="162">
        <v>0</v>
      </c>
      <c r="V40" s="162">
        <v>0</v>
      </c>
      <c r="W40" s="162">
        <v>84020.30572122819</v>
      </c>
      <c r="X40" s="162">
        <v>0</v>
      </c>
      <c r="Y40" s="162">
        <v>86098.54649878507</v>
      </c>
      <c r="Z40" s="162">
        <v>0</v>
      </c>
      <c r="AA40" s="162">
        <v>0</v>
      </c>
      <c r="AB40" s="162">
        <v>0</v>
      </c>
      <c r="AC40" s="163">
        <v>0</v>
      </c>
      <c r="AD40" s="145">
        <f t="shared" si="0"/>
        <v>2688055.999999999</v>
      </c>
      <c r="AE40" s="141">
        <v>0</v>
      </c>
      <c r="AF40" s="142">
        <v>0</v>
      </c>
      <c r="AG40" s="141">
        <v>0</v>
      </c>
      <c r="AH40" s="141">
        <v>0</v>
      </c>
      <c r="AI40" s="141">
        <v>0</v>
      </c>
      <c r="AJ40" s="141">
        <v>0</v>
      </c>
      <c r="AK40" s="141">
        <v>0</v>
      </c>
      <c r="AL40" s="141">
        <v>0</v>
      </c>
      <c r="AM40" s="141">
        <v>0</v>
      </c>
      <c r="AN40" s="141">
        <v>0</v>
      </c>
      <c r="AO40" s="141">
        <v>0</v>
      </c>
      <c r="AP40" s="141">
        <v>0</v>
      </c>
      <c r="AQ40" s="141">
        <v>0</v>
      </c>
      <c r="AR40" s="141">
        <v>0</v>
      </c>
      <c r="AS40" s="141">
        <v>0</v>
      </c>
      <c r="AT40" s="141">
        <v>0</v>
      </c>
      <c r="AU40" s="141">
        <v>0</v>
      </c>
      <c r="AV40" s="141">
        <v>0</v>
      </c>
      <c r="AW40" s="141">
        <v>0</v>
      </c>
      <c r="AX40" s="141">
        <v>0</v>
      </c>
      <c r="AY40" s="141">
        <v>0</v>
      </c>
      <c r="AZ40" s="141">
        <v>0</v>
      </c>
      <c r="BA40" s="141">
        <v>0</v>
      </c>
      <c r="BB40" s="141">
        <v>0</v>
      </c>
      <c r="BC40" s="141">
        <v>0</v>
      </c>
      <c r="BD40" s="141"/>
      <c r="BE40" s="141">
        <v>0</v>
      </c>
      <c r="BF40" s="141">
        <v>0</v>
      </c>
      <c r="BG40" s="141">
        <v>0</v>
      </c>
      <c r="BH40" s="141">
        <v>0</v>
      </c>
      <c r="BI40" s="141">
        <v>0</v>
      </c>
      <c r="BJ40" s="141">
        <v>0</v>
      </c>
      <c r="BK40" s="141">
        <v>0</v>
      </c>
      <c r="BL40" s="141">
        <v>0</v>
      </c>
      <c r="BM40" s="141">
        <v>0</v>
      </c>
      <c r="BN40" s="141">
        <v>0</v>
      </c>
      <c r="BO40" s="141">
        <v>0</v>
      </c>
      <c r="BP40" s="141">
        <v>0</v>
      </c>
      <c r="BQ40" s="141">
        <v>0</v>
      </c>
      <c r="BR40" s="141">
        <v>0</v>
      </c>
      <c r="BS40" s="141">
        <v>0</v>
      </c>
      <c r="BT40" s="141">
        <v>0</v>
      </c>
      <c r="BU40" s="141">
        <v>0</v>
      </c>
      <c r="BV40" s="141">
        <v>0</v>
      </c>
      <c r="BW40" s="141">
        <v>0</v>
      </c>
      <c r="BX40" s="141">
        <v>0</v>
      </c>
      <c r="BY40" s="141">
        <v>0</v>
      </c>
      <c r="BZ40" s="141">
        <v>0</v>
      </c>
      <c r="CA40" s="141">
        <v>0</v>
      </c>
      <c r="CB40" s="141">
        <v>0</v>
      </c>
      <c r="CC40" s="141">
        <v>0</v>
      </c>
      <c r="CD40" s="141">
        <v>0</v>
      </c>
      <c r="CE40" s="141">
        <v>0</v>
      </c>
      <c r="CF40" s="141">
        <v>0</v>
      </c>
      <c r="CG40" s="141">
        <v>0</v>
      </c>
      <c r="CH40" s="141">
        <v>0</v>
      </c>
      <c r="CI40" s="141">
        <v>0</v>
      </c>
      <c r="CJ40" s="141">
        <v>0</v>
      </c>
      <c r="CK40" s="145">
        <v>0</v>
      </c>
      <c r="CL40" s="136"/>
      <c r="CM40" s="136"/>
      <c r="CN40" s="136"/>
      <c r="CO40" s="136"/>
      <c r="CP40" s="136"/>
      <c r="CQ40" s="136"/>
      <c r="CR40" s="136"/>
      <c r="CS40" s="136"/>
      <c r="CT40" s="136"/>
      <c r="CU40" s="136"/>
      <c r="CV40" s="139"/>
      <c r="CW40" s="139"/>
    </row>
    <row r="41" spans="1:101" ht="12.75">
      <c r="A41" s="66" t="s">
        <v>44</v>
      </c>
      <c r="B41" s="60" t="s">
        <v>144</v>
      </c>
      <c r="C41" s="43" t="s">
        <v>90</v>
      </c>
      <c r="D41" s="128" t="s">
        <v>91</v>
      </c>
      <c r="E41" s="71">
        <v>2287355</v>
      </c>
      <c r="F41" s="120">
        <v>2406384.612607318</v>
      </c>
      <c r="G41" s="159">
        <v>397232.62591070007</v>
      </c>
      <c r="H41" s="159">
        <v>97976.8489734902</v>
      </c>
      <c r="I41" s="159">
        <v>67711.33025328182</v>
      </c>
      <c r="J41" s="159">
        <v>443563.0499731455</v>
      </c>
      <c r="K41" s="159">
        <v>94903.53598289374</v>
      </c>
      <c r="L41" s="159">
        <v>29364.136631875284</v>
      </c>
      <c r="M41" s="159">
        <v>32431.29684371181</v>
      </c>
      <c r="N41" s="159">
        <v>416672.3304027713</v>
      </c>
      <c r="O41" s="159">
        <v>34520.16523271582</v>
      </c>
      <c r="P41" s="159">
        <v>94992.75127491304</v>
      </c>
      <c r="Q41" s="159">
        <v>572.208424675621</v>
      </c>
      <c r="R41" s="159">
        <v>15341.953837942592</v>
      </c>
      <c r="S41" s="159">
        <v>18482.947394898554</v>
      </c>
      <c r="T41" s="159">
        <v>9026.126440850925</v>
      </c>
      <c r="U41" s="159">
        <v>47490.222858696565</v>
      </c>
      <c r="V41" s="159">
        <v>2756.4448844589056</v>
      </c>
      <c r="W41" s="159">
        <v>16612.50265187287</v>
      </c>
      <c r="X41" s="159">
        <v>18383.887656863313</v>
      </c>
      <c r="Y41" s="159">
        <v>16240.259536895717</v>
      </c>
      <c r="Z41" s="159">
        <v>16006.453944017507</v>
      </c>
      <c r="AA41" s="159">
        <v>85212.90943596789</v>
      </c>
      <c r="AB41" s="159">
        <v>144984.07869953048</v>
      </c>
      <c r="AC41" s="160">
        <v>5940.5078927345385</v>
      </c>
      <c r="AD41" s="144">
        <f t="shared" si="0"/>
        <v>2106418.5751389037</v>
      </c>
      <c r="AE41" s="82">
        <v>6180.466264372702</v>
      </c>
      <c r="AF41" s="140">
        <v>1347.458548429688</v>
      </c>
      <c r="AG41" s="82">
        <v>3759.347822331231</v>
      </c>
      <c r="AH41" s="82">
        <v>4740.7160345437205</v>
      </c>
      <c r="AI41" s="82">
        <v>827.548743213667</v>
      </c>
      <c r="AJ41" s="82">
        <v>5974.34817591428</v>
      </c>
      <c r="AK41" s="82">
        <v>4773.802602325367</v>
      </c>
      <c r="AL41" s="82">
        <v>587.5903715755034</v>
      </c>
      <c r="AM41" s="82">
        <v>4633.0424062445445</v>
      </c>
      <c r="AN41" s="82">
        <v>9237.443627361508</v>
      </c>
      <c r="AO41" s="82">
        <v>4726.1339488826325</v>
      </c>
      <c r="AP41" s="82">
        <v>7518.84946413146</v>
      </c>
      <c r="AQ41" s="82">
        <v>4937.604954862214</v>
      </c>
      <c r="AR41" s="82">
        <v>4937.604954862214</v>
      </c>
      <c r="AS41" s="82">
        <v>2036.5697695444146</v>
      </c>
      <c r="AT41" s="82">
        <v>1304.389097110018</v>
      </c>
      <c r="AU41" s="82">
        <v>14492.870369069089</v>
      </c>
      <c r="AV41" s="82">
        <v>10173.619679582143</v>
      </c>
      <c r="AW41" s="82">
        <v>1052.1251679519482</v>
      </c>
      <c r="AX41" s="82">
        <v>6509.639928030184</v>
      </c>
      <c r="AY41" s="82">
        <v>0</v>
      </c>
      <c r="AZ41" s="82">
        <v>46.145840699646854</v>
      </c>
      <c r="BA41" s="82">
        <v>2467.2642827411187</v>
      </c>
      <c r="BB41" s="82">
        <v>1698.166937747004</v>
      </c>
      <c r="BC41" s="82">
        <v>163.04863713875224</v>
      </c>
      <c r="BD41" s="82"/>
      <c r="BE41" s="82">
        <v>6968.021945646676</v>
      </c>
      <c r="BF41" s="82">
        <v>4531.521556705321</v>
      </c>
      <c r="BG41" s="82">
        <v>199.9653096984697</v>
      </c>
      <c r="BH41" s="82">
        <v>0</v>
      </c>
      <c r="BI41" s="82">
        <v>2713.375433139235</v>
      </c>
      <c r="BJ41" s="82">
        <v>584.5139821955269</v>
      </c>
      <c r="BK41" s="82">
        <v>1971.965592564909</v>
      </c>
      <c r="BL41" s="82">
        <v>0</v>
      </c>
      <c r="BM41" s="82">
        <v>6485.028812990371</v>
      </c>
      <c r="BN41" s="82">
        <v>10985.78647589593</v>
      </c>
      <c r="BO41" s="82">
        <v>6417.348246630889</v>
      </c>
      <c r="BP41" s="82">
        <v>19.99653096984697</v>
      </c>
      <c r="BQ41" s="82">
        <v>2042.7225483043674</v>
      </c>
      <c r="BR41" s="82">
        <v>193.81253093851677</v>
      </c>
      <c r="BS41" s="82">
        <v>11068.848989155293</v>
      </c>
      <c r="BT41" s="82">
        <v>375.3195043571278</v>
      </c>
      <c r="BU41" s="82">
        <v>86195.50820393238</v>
      </c>
      <c r="BV41" s="82">
        <v>707.5695573945851</v>
      </c>
      <c r="BW41" s="82">
        <v>4873.000777882708</v>
      </c>
      <c r="BX41" s="82">
        <v>4017.7645302492533</v>
      </c>
      <c r="BY41" s="82">
        <v>5085.271645101084</v>
      </c>
      <c r="BZ41" s="82">
        <v>0</v>
      </c>
      <c r="CA41" s="82">
        <v>443.00007071660986</v>
      </c>
      <c r="CB41" s="82">
        <v>6390.276020087099</v>
      </c>
      <c r="CC41" s="82">
        <v>1196.715468810842</v>
      </c>
      <c r="CD41" s="82">
        <v>833.70152197362</v>
      </c>
      <c r="CE41" s="82">
        <v>864.4654157733844</v>
      </c>
      <c r="CF41" s="82">
        <v>2937.9518578775164</v>
      </c>
      <c r="CG41" s="82">
        <v>3604.743874040513</v>
      </c>
      <c r="CH41" s="82">
        <v>829.0869379036551</v>
      </c>
      <c r="CI41" s="82">
        <v>4553.056282365156</v>
      </c>
      <c r="CJ41" s="82">
        <v>2153.47256598352</v>
      </c>
      <c r="CK41" s="144">
        <v>17212.398580968278</v>
      </c>
      <c r="CL41" s="136"/>
      <c r="CM41" s="136"/>
      <c r="CN41" s="136"/>
      <c r="CO41" s="136"/>
      <c r="CP41" s="136"/>
      <c r="CQ41" s="136"/>
      <c r="CR41" s="136"/>
      <c r="CS41" s="136"/>
      <c r="CT41" s="136"/>
      <c r="CU41" s="136"/>
      <c r="CV41" s="139"/>
      <c r="CW41" s="139"/>
    </row>
    <row r="42" spans="1:101" ht="12.75">
      <c r="A42" s="67" t="s">
        <v>45</v>
      </c>
      <c r="B42" s="22" t="s">
        <v>256</v>
      </c>
      <c r="C42" s="25" t="s">
        <v>100</v>
      </c>
      <c r="D42" s="39" t="s">
        <v>101</v>
      </c>
      <c r="E42" s="72">
        <v>1421264.7719999999</v>
      </c>
      <c r="F42" s="72">
        <v>1556931.2285003343</v>
      </c>
      <c r="G42" s="172">
        <v>211391.2728249078</v>
      </c>
      <c r="H42" s="82">
        <v>20363.23035830116</v>
      </c>
      <c r="I42" s="82">
        <v>24584.0827200609</v>
      </c>
      <c r="J42" s="82">
        <v>292048.7906058765</v>
      </c>
      <c r="K42" s="82">
        <v>151268.79034897062</v>
      </c>
      <c r="L42" s="82">
        <v>14571.189527748254</v>
      </c>
      <c r="M42" s="82">
        <v>14325.673812681754</v>
      </c>
      <c r="N42" s="82">
        <v>318977.60445863864</v>
      </c>
      <c r="O42" s="82">
        <v>36672.92899627489</v>
      </c>
      <c r="P42" s="82">
        <v>46266.53964322282</v>
      </c>
      <c r="Q42" s="82">
        <v>5340.247071777559</v>
      </c>
      <c r="R42" s="82">
        <v>22.14125740896542</v>
      </c>
      <c r="S42" s="82">
        <v>11099.216150757577</v>
      </c>
      <c r="T42" s="82">
        <v>2972.5338744238893</v>
      </c>
      <c r="U42" s="82">
        <v>46491.03517720486</v>
      </c>
      <c r="V42" s="82">
        <v>4985.426415071859</v>
      </c>
      <c r="W42" s="82">
        <v>4952.074394417848</v>
      </c>
      <c r="X42" s="82">
        <v>3493.5540962373925</v>
      </c>
      <c r="Y42" s="82">
        <v>4260.090033117398</v>
      </c>
      <c r="Z42" s="82">
        <v>2534.473300623725</v>
      </c>
      <c r="AA42" s="82">
        <v>209653.8847910068</v>
      </c>
      <c r="AB42" s="82">
        <v>22781.952528419788</v>
      </c>
      <c r="AC42" s="82">
        <v>11065.58386102244</v>
      </c>
      <c r="AD42" s="72">
        <v>1460122.3162481734</v>
      </c>
      <c r="AE42" s="82">
        <v>1812.500147642777</v>
      </c>
      <c r="AF42" s="82">
        <v>460.48210029025546</v>
      </c>
      <c r="AG42" s="82">
        <v>355.6614639490775</v>
      </c>
      <c r="AH42" s="82">
        <v>1873.5988073282765</v>
      </c>
      <c r="AI42" s="82">
        <v>0</v>
      </c>
      <c r="AJ42" s="82">
        <v>0</v>
      </c>
      <c r="AK42" s="82">
        <v>961.603217343802</v>
      </c>
      <c r="AL42" s="82">
        <v>195.6278186260489</v>
      </c>
      <c r="AM42" s="82">
        <v>0</v>
      </c>
      <c r="AN42" s="82">
        <v>6887.713565544208</v>
      </c>
      <c r="AO42" s="82">
        <v>3523.946475394712</v>
      </c>
      <c r="AP42" s="82">
        <v>5606.278483582495</v>
      </c>
      <c r="AQ42" s="82">
        <v>1051.0090542230423</v>
      </c>
      <c r="AR42" s="82">
        <v>1051.0090542230423</v>
      </c>
      <c r="AS42" s="82">
        <v>420.40362168921683</v>
      </c>
      <c r="AT42" s="82">
        <v>878.6435693304634</v>
      </c>
      <c r="AU42" s="82">
        <v>5910.594651869263</v>
      </c>
      <c r="AV42" s="82">
        <v>4671.244775129451</v>
      </c>
      <c r="AW42" s="82">
        <v>463.28479110151693</v>
      </c>
      <c r="AX42" s="82">
        <v>5099.215662009075</v>
      </c>
      <c r="AY42" s="82">
        <v>0</v>
      </c>
      <c r="AZ42" s="82">
        <v>0</v>
      </c>
      <c r="BA42" s="82">
        <v>1152.4664615907063</v>
      </c>
      <c r="BB42" s="82">
        <v>735.4260688750034</v>
      </c>
      <c r="BC42" s="82">
        <v>0</v>
      </c>
      <c r="BD42" s="82"/>
      <c r="BE42" s="82">
        <v>2230.3813476018586</v>
      </c>
      <c r="BF42" s="82">
        <v>0</v>
      </c>
      <c r="BG42" s="82">
        <v>0</v>
      </c>
      <c r="BH42" s="82">
        <v>0</v>
      </c>
      <c r="BI42" s="82">
        <v>980.1009766981276</v>
      </c>
      <c r="BJ42" s="82">
        <v>0</v>
      </c>
      <c r="BK42" s="82">
        <v>0</v>
      </c>
      <c r="BL42" s="82">
        <v>0</v>
      </c>
      <c r="BM42" s="82">
        <v>529.4282942472871</v>
      </c>
      <c r="BN42" s="82">
        <v>2669.0024595642744</v>
      </c>
      <c r="BO42" s="82">
        <v>5960.202279228591</v>
      </c>
      <c r="BP42" s="82">
        <v>1637.8084293768509</v>
      </c>
      <c r="BQ42" s="82">
        <v>22973.65657991007</v>
      </c>
      <c r="BR42" s="82">
        <v>5361.547521943146</v>
      </c>
      <c r="BS42" s="82">
        <v>2761.4912563359026</v>
      </c>
      <c r="BT42" s="82">
        <v>114.63005418059313</v>
      </c>
      <c r="BU42" s="82">
        <v>63461.04777031178</v>
      </c>
      <c r="BV42" s="82">
        <v>0</v>
      </c>
      <c r="BW42" s="82">
        <v>1941.7041940419294</v>
      </c>
      <c r="BX42" s="82">
        <v>2899.663913331092</v>
      </c>
      <c r="BY42" s="82">
        <v>3438.6213563366673</v>
      </c>
      <c r="BZ42" s="82">
        <v>0</v>
      </c>
      <c r="CA42" s="82">
        <v>0</v>
      </c>
      <c r="CB42" s="82">
        <v>3202.3545209473273</v>
      </c>
      <c r="CC42" s="82">
        <v>0</v>
      </c>
      <c r="CD42" s="82">
        <v>0</v>
      </c>
      <c r="CE42" s="82">
        <v>0</v>
      </c>
      <c r="CF42" s="82">
        <v>0</v>
      </c>
      <c r="CG42" s="82">
        <v>0</v>
      </c>
      <c r="CH42" s="82">
        <v>0</v>
      </c>
      <c r="CI42" s="82">
        <v>0</v>
      </c>
      <c r="CJ42" s="82">
        <v>0</v>
      </c>
      <c r="CK42" s="144">
        <v>0</v>
      </c>
      <c r="CL42" s="136"/>
      <c r="CM42" s="136"/>
      <c r="CN42" s="136"/>
      <c r="CO42" s="136"/>
      <c r="CP42" s="136"/>
      <c r="CQ42" s="136"/>
      <c r="CR42" s="136"/>
      <c r="CS42" s="136"/>
      <c r="CT42" s="136"/>
      <c r="CU42" s="136"/>
      <c r="CV42" s="139"/>
      <c r="CW42" s="139"/>
    </row>
    <row r="43" spans="1:101" ht="12.75">
      <c r="A43" s="67" t="s">
        <v>46</v>
      </c>
      <c r="B43" s="22" t="s">
        <v>145</v>
      </c>
      <c r="C43" s="25" t="s">
        <v>146</v>
      </c>
      <c r="D43" s="39" t="s">
        <v>147</v>
      </c>
      <c r="E43" s="72">
        <v>1861393</v>
      </c>
      <c r="F43" s="73">
        <v>2145439.31462332</v>
      </c>
      <c r="G43" s="122">
        <v>329768.1345719587</v>
      </c>
      <c r="H43" s="122">
        <v>48086.64809953459</v>
      </c>
      <c r="I43" s="122">
        <v>72866.4817018156</v>
      </c>
      <c r="J43" s="122">
        <v>546482.1298989125</v>
      </c>
      <c r="K43" s="122">
        <v>49569.432066961635</v>
      </c>
      <c r="L43" s="122">
        <v>22956.296817552946</v>
      </c>
      <c r="M43" s="122">
        <v>14807.75770936963</v>
      </c>
      <c r="N43" s="122">
        <v>374401.60757660156</v>
      </c>
      <c r="O43" s="122">
        <v>25395.36250607522</v>
      </c>
      <c r="P43" s="122">
        <v>69649.98405385614</v>
      </c>
      <c r="Q43" s="122">
        <v>258.72979414042555</v>
      </c>
      <c r="R43" s="122">
        <v>15820.98286111911</v>
      </c>
      <c r="S43" s="122">
        <v>12578.672310986616</v>
      </c>
      <c r="T43" s="122">
        <v>4589.055494536946</v>
      </c>
      <c r="U43" s="122">
        <v>68868.00209619892</v>
      </c>
      <c r="V43" s="122">
        <v>2667.173021328688</v>
      </c>
      <c r="W43" s="122">
        <v>22314.697501564744</v>
      </c>
      <c r="X43" s="122">
        <v>8749.47687128026</v>
      </c>
      <c r="Y43" s="122">
        <v>15257.721313360516</v>
      </c>
      <c r="Z43" s="122">
        <v>10930.582006895429</v>
      </c>
      <c r="AA43" s="122">
        <v>41335.606342482155</v>
      </c>
      <c r="AB43" s="122">
        <v>251088.2649255839</v>
      </c>
      <c r="AC43" s="161">
        <v>9384.938656484663</v>
      </c>
      <c r="AD43" s="144">
        <f t="shared" si="0"/>
        <v>2017827.7381986007</v>
      </c>
      <c r="AE43" s="82">
        <v>3066.413386722284</v>
      </c>
      <c r="AF43" s="140">
        <v>609.266934588744</v>
      </c>
      <c r="AG43" s="82">
        <v>1699.8269270946237</v>
      </c>
      <c r="AH43" s="82">
        <v>2143.56243424944</v>
      </c>
      <c r="AI43" s="82">
        <v>374.1844872245939</v>
      </c>
      <c r="AJ43" s="82">
        <v>2701.3616140898193</v>
      </c>
      <c r="AK43" s="82">
        <v>2158.52285863643</v>
      </c>
      <c r="AL43" s="82">
        <v>265.68489613344775</v>
      </c>
      <c r="AM43" s="82">
        <v>3361.8161781042063</v>
      </c>
      <c r="AN43" s="82">
        <v>4346.634479746104</v>
      </c>
      <c r="AO43" s="82">
        <v>2223.8595012654487</v>
      </c>
      <c r="AP43" s="82">
        <v>3537.958297467759</v>
      </c>
      <c r="AQ43" s="82">
        <v>10095.81927343008</v>
      </c>
      <c r="AR43" s="82">
        <v>10095.81927343008</v>
      </c>
      <c r="AS43" s="82">
        <v>2033.9156753088716</v>
      </c>
      <c r="AT43" s="82">
        <v>589.792649008282</v>
      </c>
      <c r="AU43" s="82">
        <v>6563.355716917054</v>
      </c>
      <c r="AV43" s="82">
        <v>4600.104458184877</v>
      </c>
      <c r="AW43" s="82">
        <v>475.7289763227179</v>
      </c>
      <c r="AX43" s="82">
        <v>2943.3991634469917</v>
      </c>
      <c r="AY43" s="82">
        <v>0</v>
      </c>
      <c r="AZ43" s="82">
        <v>20.865305979066576</v>
      </c>
      <c r="BA43" s="82">
        <v>1115.5983596807596</v>
      </c>
      <c r="BB43" s="82">
        <v>814.0070459416065</v>
      </c>
      <c r="BC43" s="82">
        <v>73.72408112603524</v>
      </c>
      <c r="BD43" s="82"/>
      <c r="BE43" s="82">
        <v>6648.850313056216</v>
      </c>
      <c r="BF43" s="82">
        <v>2048.9730471443377</v>
      </c>
      <c r="BG43" s="82">
        <v>244.29561228247744</v>
      </c>
      <c r="BH43" s="82">
        <v>0</v>
      </c>
      <c r="BI43" s="82">
        <v>1226.8799915691145</v>
      </c>
      <c r="BJ43" s="82">
        <v>264.2938757348433</v>
      </c>
      <c r="BK43" s="82">
        <v>917.2906232343097</v>
      </c>
      <c r="BL43" s="82">
        <v>0</v>
      </c>
      <c r="BM43" s="82">
        <v>2932.2710002581557</v>
      </c>
      <c r="BN43" s="82">
        <v>4967.33384341645</v>
      </c>
      <c r="BO43" s="82">
        <v>2901.668551488858</v>
      </c>
      <c r="BP43" s="82">
        <v>9.041632590928849</v>
      </c>
      <c r="BQ43" s="82">
        <v>923.6375446733471</v>
      </c>
      <c r="BR43" s="82">
        <v>87.63428511207961</v>
      </c>
      <c r="BS43" s="82">
        <v>5466.529253298336</v>
      </c>
      <c r="BT43" s="82">
        <v>169.7044886297415</v>
      </c>
      <c r="BU43" s="82">
        <v>40025.67439314206</v>
      </c>
      <c r="BV43" s="82">
        <v>319.93469167902083</v>
      </c>
      <c r="BW43" s="82">
        <v>2203.37631138943</v>
      </c>
      <c r="BX43" s="82">
        <v>1816.6726405773966</v>
      </c>
      <c r="BY43" s="82">
        <v>6541.295713247378</v>
      </c>
      <c r="BZ43" s="82">
        <v>0</v>
      </c>
      <c r="CA43" s="82">
        <v>343.9276046806821</v>
      </c>
      <c r="CB43" s="82">
        <v>2889.4275719811403</v>
      </c>
      <c r="CC43" s="82">
        <v>541.1069350571265</v>
      </c>
      <c r="CD43" s="82">
        <v>423.1303139337595</v>
      </c>
      <c r="CE43" s="82">
        <v>529.3680897437173</v>
      </c>
      <c r="CF43" s="82">
        <v>1328.4244806672386</v>
      </c>
      <c r="CG43" s="82">
        <v>1629.9211969627574</v>
      </c>
      <c r="CH43" s="82">
        <v>374.8799974238961</v>
      </c>
      <c r="CI43" s="82">
        <v>2058.710189934569</v>
      </c>
      <c r="CJ43" s="82">
        <v>973.7142790231069</v>
      </c>
      <c r="CK43" s="144">
        <v>7782.759130191833</v>
      </c>
      <c r="CL43" s="136"/>
      <c r="CM43" s="136"/>
      <c r="CN43" s="136"/>
      <c r="CO43" s="136"/>
      <c r="CP43" s="136"/>
      <c r="CQ43" s="136"/>
      <c r="CR43" s="136"/>
      <c r="CS43" s="136"/>
      <c r="CT43" s="136"/>
      <c r="CU43" s="136"/>
      <c r="CV43" s="139"/>
      <c r="CW43" s="139"/>
    </row>
    <row r="44" spans="1:101" ht="12.75">
      <c r="A44" s="67" t="s">
        <v>47</v>
      </c>
      <c r="B44" s="22" t="s">
        <v>148</v>
      </c>
      <c r="C44" s="25" t="s">
        <v>90</v>
      </c>
      <c r="D44" s="39" t="s">
        <v>91</v>
      </c>
      <c r="E44" s="72">
        <v>59234</v>
      </c>
      <c r="F44" s="73">
        <v>120000.53092272884</v>
      </c>
      <c r="G44" s="122">
        <v>20067.197667007884</v>
      </c>
      <c r="H44" s="122">
        <v>4949.545094978176</v>
      </c>
      <c r="I44" s="122">
        <v>3420.6068682639307</v>
      </c>
      <c r="J44" s="122">
        <v>22407.694688182568</v>
      </c>
      <c r="K44" s="122">
        <v>4794.289017677147</v>
      </c>
      <c r="L44" s="122">
        <v>1483.4026604988287</v>
      </c>
      <c r="M44" s="122">
        <v>1638.3479148222789</v>
      </c>
      <c r="N44" s="122">
        <v>21049.242864670756</v>
      </c>
      <c r="O44" s="122">
        <v>1743.8723157105665</v>
      </c>
      <c r="P44" s="122">
        <v>4798.795950852052</v>
      </c>
      <c r="Q44" s="122">
        <v>28.906536914906457</v>
      </c>
      <c r="R44" s="122">
        <v>775.0370945948306</v>
      </c>
      <c r="S44" s="122">
        <v>933.7122246492365</v>
      </c>
      <c r="T44" s="122">
        <v>455.9773081093309</v>
      </c>
      <c r="U44" s="122">
        <v>2399.087152448446</v>
      </c>
      <c r="V44" s="122">
        <v>139.24869395567842</v>
      </c>
      <c r="W44" s="122">
        <v>839.2220394650262</v>
      </c>
      <c r="X44" s="122">
        <v>928.7079747102043</v>
      </c>
      <c r="Y44" s="122">
        <v>820.417249321458</v>
      </c>
      <c r="Z44" s="122">
        <v>808.6059761734317</v>
      </c>
      <c r="AA44" s="122">
        <v>4304.742827989215</v>
      </c>
      <c r="AB44" s="122">
        <v>7324.2326436866215</v>
      </c>
      <c r="AC44" s="161">
        <v>300.0995848531417</v>
      </c>
      <c r="AD44" s="144">
        <f t="shared" si="0"/>
        <v>106410.99234953574</v>
      </c>
      <c r="AE44" s="82">
        <v>312.2216809787477</v>
      </c>
      <c r="AF44" s="140">
        <v>68.07023208994102</v>
      </c>
      <c r="AG44" s="82">
        <v>189.91283930115964</v>
      </c>
      <c r="AH44" s="82">
        <v>239.48910422511213</v>
      </c>
      <c r="AI44" s="82">
        <v>41.80569048446149</v>
      </c>
      <c r="AJ44" s="82">
        <v>301.8091112298298</v>
      </c>
      <c r="AK44" s="82">
        <v>241.1605547870466</v>
      </c>
      <c r="AL44" s="82">
        <v>29.683594358855558</v>
      </c>
      <c r="AM44" s="82">
        <v>234.0497021174684</v>
      </c>
      <c r="AN44" s="82">
        <v>466.65252327430363</v>
      </c>
      <c r="AO44" s="82">
        <v>238.7524537682484</v>
      </c>
      <c r="AP44" s="82">
        <v>379.83344917675873</v>
      </c>
      <c r="AQ44" s="82">
        <v>249.4354395076606</v>
      </c>
      <c r="AR44" s="82">
        <v>249.4354395076606</v>
      </c>
      <c r="AS44" s="82">
        <v>102.88240557886061</v>
      </c>
      <c r="AT44" s="82">
        <v>65.89447124688354</v>
      </c>
      <c r="AU44" s="82">
        <v>732.1435236888403</v>
      </c>
      <c r="AV44" s="82">
        <v>513.9457934279336</v>
      </c>
      <c r="AW44" s="82">
        <v>53.150729166118325</v>
      </c>
      <c r="AX44" s="82">
        <v>328.8507102792584</v>
      </c>
      <c r="AY44" s="82">
        <v>0</v>
      </c>
      <c r="AZ44" s="82">
        <v>2.331172331847295</v>
      </c>
      <c r="BA44" s="82">
        <v>124.64001400943538</v>
      </c>
      <c r="BB44" s="82">
        <v>85.78714181198045</v>
      </c>
      <c r="BC44" s="82">
        <v>8.236808905860443</v>
      </c>
      <c r="BD44" s="82"/>
      <c r="BE44" s="82">
        <v>352.00702210894156</v>
      </c>
      <c r="BF44" s="82">
        <v>228.92112298740437</v>
      </c>
      <c r="BG44" s="82">
        <v>10.101746771338277</v>
      </c>
      <c r="BH44" s="82">
        <v>0</v>
      </c>
      <c r="BI44" s="82">
        <v>137.07293311262094</v>
      </c>
      <c r="BJ44" s="82">
        <v>29.528182870065734</v>
      </c>
      <c r="BK44" s="82">
        <v>99.6187643142744</v>
      </c>
      <c r="BL44" s="82">
        <v>0</v>
      </c>
      <c r="BM44" s="82">
        <v>327.6074183689398</v>
      </c>
      <c r="BN44" s="82">
        <v>554.974426468446</v>
      </c>
      <c r="BO44" s="82">
        <v>324.1883656155638</v>
      </c>
      <c r="BP44" s="82">
        <v>1.0101746771338278</v>
      </c>
      <c r="BQ44" s="82">
        <v>103.19322855644026</v>
      </c>
      <c r="BR44" s="82">
        <v>9.790923793758639</v>
      </c>
      <c r="BS44" s="82">
        <v>559.1705366657711</v>
      </c>
      <c r="BT44" s="82">
        <v>18.960201632358</v>
      </c>
      <c r="BU44" s="82">
        <v>4354.381257508683</v>
      </c>
      <c r="BV44" s="82">
        <v>35.74464242165852</v>
      </c>
      <c r="BW44" s="82">
        <v>246.17179824307433</v>
      </c>
      <c r="BX44" s="82">
        <v>202.96740435950449</v>
      </c>
      <c r="BY44" s="82">
        <v>256.8951909695719</v>
      </c>
      <c r="BZ44" s="82">
        <v>0</v>
      </c>
      <c r="CA44" s="82">
        <v>22.379254385734033</v>
      </c>
      <c r="CB44" s="82">
        <v>322.8207445142135</v>
      </c>
      <c r="CC44" s="82">
        <v>60.45506913923985</v>
      </c>
      <c r="CD44" s="82">
        <v>42.116513462041134</v>
      </c>
      <c r="CE44" s="82">
        <v>43.67062834993932</v>
      </c>
      <c r="CF44" s="82">
        <v>148.41797179427778</v>
      </c>
      <c r="CG44" s="82">
        <v>182.1026349320272</v>
      </c>
      <c r="CH44" s="82">
        <v>41.8833962288564</v>
      </c>
      <c r="CI44" s="82">
        <v>230.0090034089331</v>
      </c>
      <c r="CJ44" s="82">
        <v>108.78804215287377</v>
      </c>
      <c r="CK44" s="144">
        <v>869.527279779041</v>
      </c>
      <c r="CL44" s="136"/>
      <c r="CM44" s="136"/>
      <c r="CN44" s="136"/>
      <c r="CO44" s="136"/>
      <c r="CP44" s="136"/>
      <c r="CQ44" s="136"/>
      <c r="CR44" s="136"/>
      <c r="CS44" s="136"/>
      <c r="CT44" s="136"/>
      <c r="CU44" s="136"/>
      <c r="CV44" s="139"/>
      <c r="CW44" s="139"/>
    </row>
    <row r="45" spans="1:101" ht="12.75">
      <c r="A45" s="67" t="s">
        <v>48</v>
      </c>
      <c r="B45" s="22" t="s">
        <v>149</v>
      </c>
      <c r="C45" s="25" t="s">
        <v>90</v>
      </c>
      <c r="D45" s="39" t="s">
        <v>91</v>
      </c>
      <c r="E45" s="72">
        <v>689605</v>
      </c>
      <c r="F45" s="73">
        <v>1580960.692137652</v>
      </c>
      <c r="G45" s="122">
        <v>264884.39938391285</v>
      </c>
      <c r="H45" s="122">
        <v>65333.351545261925</v>
      </c>
      <c r="I45" s="122">
        <v>45151.56579726247</v>
      </c>
      <c r="J45" s="122">
        <v>295778.65567227144</v>
      </c>
      <c r="K45" s="122">
        <v>63283.991516572016</v>
      </c>
      <c r="L45" s="122">
        <v>19580.722196041355</v>
      </c>
      <c r="M45" s="122">
        <v>21625.97940185102</v>
      </c>
      <c r="N45" s="122">
        <v>277847.2682740947</v>
      </c>
      <c r="O45" s="122">
        <v>23018.887769699326</v>
      </c>
      <c r="P45" s="122">
        <v>63343.48244833578</v>
      </c>
      <c r="Q45" s="122">
        <v>381.56252786418986</v>
      </c>
      <c r="R45" s="122">
        <v>10230.388851928576</v>
      </c>
      <c r="S45" s="122">
        <v>12324.879932301359</v>
      </c>
      <c r="T45" s="122">
        <v>6018.841165341576</v>
      </c>
      <c r="U45" s="122">
        <v>31667.63840128763</v>
      </c>
      <c r="V45" s="122">
        <v>1838.0646503565276</v>
      </c>
      <c r="W45" s="122">
        <v>11077.621776702288</v>
      </c>
      <c r="X45" s="122">
        <v>12258.824483929171</v>
      </c>
      <c r="Y45" s="122">
        <v>10829.40099244655</v>
      </c>
      <c r="Z45" s="122">
        <v>10673.493722996667</v>
      </c>
      <c r="AA45" s="122">
        <v>56822.04548016234</v>
      </c>
      <c r="AB45" s="122">
        <v>96678.91835044915</v>
      </c>
      <c r="AC45" s="161">
        <v>3961.2754908911324</v>
      </c>
      <c r="AD45" s="144">
        <f t="shared" si="0"/>
        <v>1404611.2598319603</v>
      </c>
      <c r="AE45" s="82">
        <v>4121.285583221277</v>
      </c>
      <c r="AF45" s="140">
        <v>898.5182107769632</v>
      </c>
      <c r="AG45" s="82">
        <v>2506.8247798389248</v>
      </c>
      <c r="AH45" s="82">
        <v>3161.2250292404124</v>
      </c>
      <c r="AI45" s="82">
        <v>551.8296773949843</v>
      </c>
      <c r="AJ45" s="82">
        <v>3983.8410167325633</v>
      </c>
      <c r="AK45" s="82">
        <v>3183.2879592790105</v>
      </c>
      <c r="AL45" s="82">
        <v>391.81958506484017</v>
      </c>
      <c r="AM45" s="82">
        <v>3089.42562883586</v>
      </c>
      <c r="AN45" s="82">
        <v>6159.752617164109</v>
      </c>
      <c r="AO45" s="82">
        <v>3151.5013390141958</v>
      </c>
      <c r="AP45" s="82">
        <v>5013.752130249856</v>
      </c>
      <c r="AQ45" s="82">
        <v>3292.5153614087358</v>
      </c>
      <c r="AR45" s="82">
        <v>3292.5153614087358</v>
      </c>
      <c r="AS45" s="82">
        <v>1358.0343733660952</v>
      </c>
      <c r="AT45" s="82">
        <v>869.7984506151425</v>
      </c>
      <c r="AU45" s="82">
        <v>9664.19929445268</v>
      </c>
      <c r="AV45" s="82">
        <v>6784.017632510086</v>
      </c>
      <c r="AW45" s="82">
        <v>701.5827125244782</v>
      </c>
      <c r="AX45" s="82">
        <v>4340.786607315193</v>
      </c>
      <c r="AY45" s="82">
        <v>0</v>
      </c>
      <c r="AZ45" s="82">
        <v>30.771171601950797</v>
      </c>
      <c r="BA45" s="82">
        <v>1645.2319749843027</v>
      </c>
      <c r="BB45" s="82">
        <v>1132.3791149517892</v>
      </c>
      <c r="BC45" s="82">
        <v>108.72480632689282</v>
      </c>
      <c r="BD45" s="82"/>
      <c r="BE45" s="82">
        <v>4646.446911894571</v>
      </c>
      <c r="BF45" s="82">
        <v>3021.729051311568</v>
      </c>
      <c r="BG45" s="82">
        <v>133.34174360845344</v>
      </c>
      <c r="BH45" s="82">
        <v>0</v>
      </c>
      <c r="BI45" s="82">
        <v>1809.3448901947067</v>
      </c>
      <c r="BJ45" s="82">
        <v>389.7681736247101</v>
      </c>
      <c r="BK45" s="82">
        <v>1314.954733123364</v>
      </c>
      <c r="BL45" s="82">
        <v>0</v>
      </c>
      <c r="BM45" s="82">
        <v>4324.375315794152</v>
      </c>
      <c r="BN45" s="82">
        <v>7325.59025270442</v>
      </c>
      <c r="BO45" s="82">
        <v>4279.24426411129</v>
      </c>
      <c r="BP45" s="82">
        <v>13.334174360845346</v>
      </c>
      <c r="BQ45" s="82">
        <v>1362.1371962463552</v>
      </c>
      <c r="BR45" s="82">
        <v>129.23892072819334</v>
      </c>
      <c r="BS45" s="82">
        <v>7380.978361587931</v>
      </c>
      <c r="BT45" s="82">
        <v>250.27219569586651</v>
      </c>
      <c r="BU45" s="82">
        <v>57477.26629413988</v>
      </c>
      <c r="BV45" s="82">
        <v>471.8246312299122</v>
      </c>
      <c r="BW45" s="82">
        <v>3249.435721166004</v>
      </c>
      <c r="BX45" s="82">
        <v>2679.1433408098496</v>
      </c>
      <c r="BY45" s="82">
        <v>3390.983110534978</v>
      </c>
      <c r="BZ45" s="82">
        <v>0</v>
      </c>
      <c r="CA45" s="82">
        <v>295.40324737872766</v>
      </c>
      <c r="CB45" s="82">
        <v>4261.191843438148</v>
      </c>
      <c r="CC45" s="82">
        <v>797.9990502105908</v>
      </c>
      <c r="CD45" s="82">
        <v>555.9325002752445</v>
      </c>
      <c r="CE45" s="82">
        <v>576.4466146765449</v>
      </c>
      <c r="CF45" s="82">
        <v>1959.0979253242006</v>
      </c>
      <c r="CG45" s="82">
        <v>2403.731097915189</v>
      </c>
      <c r="CH45" s="82">
        <v>552.8553831150492</v>
      </c>
      <c r="CI45" s="82">
        <v>3036.0889313924786</v>
      </c>
      <c r="CJ45" s="82">
        <v>1435.9880080910373</v>
      </c>
      <c r="CK45" s="144">
        <v>11477.647007527647</v>
      </c>
      <c r="CL45" s="136"/>
      <c r="CM45" s="136"/>
      <c r="CN45" s="136"/>
      <c r="CO45" s="136"/>
      <c r="CP45" s="136"/>
      <c r="CQ45" s="136"/>
      <c r="CR45" s="136"/>
      <c r="CS45" s="136"/>
      <c r="CT45" s="136"/>
      <c r="CU45" s="136"/>
      <c r="CV45" s="139"/>
      <c r="CW45" s="139"/>
    </row>
    <row r="46" spans="1:101" ht="12.75">
      <c r="A46" s="67" t="s">
        <v>49</v>
      </c>
      <c r="B46" s="22" t="s">
        <v>150</v>
      </c>
      <c r="C46" s="25" t="s">
        <v>90</v>
      </c>
      <c r="D46" s="39" t="s">
        <v>91</v>
      </c>
      <c r="E46" s="72">
        <v>44565</v>
      </c>
      <c r="F46" s="73">
        <v>242482.2852521515</v>
      </c>
      <c r="G46" s="122">
        <v>40996.61185367578</v>
      </c>
      <c r="H46" s="122">
        <v>10111.754639497736</v>
      </c>
      <c r="I46" s="122">
        <v>6988.185117286649</v>
      </c>
      <c r="J46" s="122">
        <v>45778.168776271734</v>
      </c>
      <c r="K46" s="122">
        <v>9794.571680289679</v>
      </c>
      <c r="L46" s="122">
        <v>3030.5418875284445</v>
      </c>
      <c r="M46" s="122">
        <v>3347.0898458171673</v>
      </c>
      <c r="N46" s="122">
        <v>43002.897258316145</v>
      </c>
      <c r="O46" s="122">
        <v>3562.672657931553</v>
      </c>
      <c r="P46" s="122">
        <v>9803.779193620043</v>
      </c>
      <c r="Q46" s="122">
        <v>59.05508549819703</v>
      </c>
      <c r="R46" s="122">
        <v>1583.3747923629494</v>
      </c>
      <c r="S46" s="122">
        <v>1907.5427616836978</v>
      </c>
      <c r="T46" s="122">
        <v>931.5463486651081</v>
      </c>
      <c r="U46" s="122">
        <v>4901.254595890686</v>
      </c>
      <c r="V46" s="122">
        <v>284.4804118622825</v>
      </c>
      <c r="W46" s="122">
        <v>1714.5024822057203</v>
      </c>
      <c r="X46" s="122">
        <v>1897.319246882397</v>
      </c>
      <c r="Y46" s="122">
        <v>1676.0849265859254</v>
      </c>
      <c r="Z46" s="122">
        <v>1651.9548916511783</v>
      </c>
      <c r="AA46" s="122">
        <v>8794.445232336342</v>
      </c>
      <c r="AB46" s="122">
        <v>14963.161663220591</v>
      </c>
      <c r="AC46" s="161">
        <v>613.0933876183789</v>
      </c>
      <c r="AD46" s="144">
        <f t="shared" si="0"/>
        <v>217394.08873669838</v>
      </c>
      <c r="AE46" s="82">
        <v>637.8584234724615</v>
      </c>
      <c r="AF46" s="140">
        <v>139.06520133446398</v>
      </c>
      <c r="AG46" s="82">
        <v>387.98556171396115</v>
      </c>
      <c r="AH46" s="82">
        <v>489.26820834796575</v>
      </c>
      <c r="AI46" s="82">
        <v>85.40762365061829</v>
      </c>
      <c r="AJ46" s="82">
        <v>616.5858926747238</v>
      </c>
      <c r="AK46" s="82">
        <v>492.6829257916921</v>
      </c>
      <c r="AL46" s="82">
        <v>60.642587796535665</v>
      </c>
      <c r="AM46" s="82">
        <v>478.1556922595953</v>
      </c>
      <c r="AN46" s="82">
        <v>953.3554552396841</v>
      </c>
      <c r="AO46" s="82">
        <v>487.76325616914073</v>
      </c>
      <c r="AP46" s="82">
        <v>775.9869984509057</v>
      </c>
      <c r="AQ46" s="82">
        <v>509.5882377667003</v>
      </c>
      <c r="AR46" s="82">
        <v>509.5882377667003</v>
      </c>
      <c r="AS46" s="82">
        <v>210.1853043000346</v>
      </c>
      <c r="AT46" s="82">
        <v>134.62019489911583</v>
      </c>
      <c r="AU46" s="82">
        <v>1495.744665494657</v>
      </c>
      <c r="AV46" s="82">
        <v>1049.9740201211698</v>
      </c>
      <c r="AW46" s="82">
        <v>108.58515720636228</v>
      </c>
      <c r="AX46" s="82">
        <v>671.8309726569082</v>
      </c>
      <c r="AY46" s="82">
        <v>0</v>
      </c>
      <c r="AZ46" s="82">
        <v>4.76250689501589</v>
      </c>
      <c r="BA46" s="82">
        <v>254.63536865351625</v>
      </c>
      <c r="BB46" s="82">
        <v>175.26025373658473</v>
      </c>
      <c r="BC46" s="82">
        <v>16.82752436238948</v>
      </c>
      <c r="BD46" s="82"/>
      <c r="BE46" s="82">
        <v>719.1385411473993</v>
      </c>
      <c r="BF46" s="82">
        <v>467.6781770905604</v>
      </c>
      <c r="BG46" s="82">
        <v>20.637529878402187</v>
      </c>
      <c r="BH46" s="82">
        <v>0</v>
      </c>
      <c r="BI46" s="82">
        <v>280.0354054269343</v>
      </c>
      <c r="BJ46" s="82">
        <v>60.32508733686794</v>
      </c>
      <c r="BK46" s="82">
        <v>203.51779464701235</v>
      </c>
      <c r="BL46" s="82">
        <v>0</v>
      </c>
      <c r="BM46" s="82">
        <v>669.2909689795663</v>
      </c>
      <c r="BN46" s="82">
        <v>1133.7941414734496</v>
      </c>
      <c r="BO46" s="82">
        <v>662.3059588668764</v>
      </c>
      <c r="BP46" s="82">
        <v>2.063752987840219</v>
      </c>
      <c r="BQ46" s="82">
        <v>210.82030521937006</v>
      </c>
      <c r="BR46" s="82">
        <v>20.002528959066733</v>
      </c>
      <c r="BS46" s="82">
        <v>1142.3666538844782</v>
      </c>
      <c r="BT46" s="82">
        <v>38.735056079462574</v>
      </c>
      <c r="BU46" s="82">
        <v>8895.854879154214</v>
      </c>
      <c r="BV46" s="82">
        <v>73.02510572357697</v>
      </c>
      <c r="BW46" s="82">
        <v>502.9207281136779</v>
      </c>
      <c r="BX46" s="82">
        <v>414.65560032605015</v>
      </c>
      <c r="BY46" s="82">
        <v>524.8282598307511</v>
      </c>
      <c r="BZ46" s="82">
        <v>0</v>
      </c>
      <c r="CA46" s="82">
        <v>45.720066192152544</v>
      </c>
      <c r="CB46" s="82">
        <v>659.5119548218007</v>
      </c>
      <c r="CC46" s="82">
        <v>123.50767881074542</v>
      </c>
      <c r="CD46" s="82">
        <v>86.04262456995374</v>
      </c>
      <c r="CE46" s="82">
        <v>89.217629166631</v>
      </c>
      <c r="CF46" s="82">
        <v>303.2129389826783</v>
      </c>
      <c r="CG46" s="82">
        <v>372.0295761133595</v>
      </c>
      <c r="CH46" s="82">
        <v>85.56637388045215</v>
      </c>
      <c r="CI46" s="82">
        <v>469.9006803082344</v>
      </c>
      <c r="CJ46" s="82">
        <v>222.2503217674082</v>
      </c>
      <c r="CK46" s="144">
        <v>1776.4150718409269</v>
      </c>
      <c r="CL46" s="136"/>
      <c r="CM46" s="136"/>
      <c r="CN46" s="136"/>
      <c r="CO46" s="136"/>
      <c r="CP46" s="136"/>
      <c r="CQ46" s="136"/>
      <c r="CR46" s="136"/>
      <c r="CS46" s="136"/>
      <c r="CT46" s="136"/>
      <c r="CU46" s="136"/>
      <c r="CV46" s="139"/>
      <c r="CW46" s="139"/>
    </row>
    <row r="47" spans="1:101" ht="12.75">
      <c r="A47" s="67" t="s">
        <v>50</v>
      </c>
      <c r="B47" s="22" t="s">
        <v>151</v>
      </c>
      <c r="C47" s="25" t="s">
        <v>90</v>
      </c>
      <c r="D47" s="39" t="s">
        <v>91</v>
      </c>
      <c r="E47" s="72">
        <v>3630063</v>
      </c>
      <c r="F47" s="73">
        <v>3848292.4571804944</v>
      </c>
      <c r="G47" s="122">
        <v>643692.323451459</v>
      </c>
      <c r="H47" s="122">
        <v>158765.7746279289</v>
      </c>
      <c r="I47" s="122">
        <v>109722.26512059518</v>
      </c>
      <c r="J47" s="122">
        <v>718768.0759601442</v>
      </c>
      <c r="K47" s="122">
        <v>153785.6500093249</v>
      </c>
      <c r="L47" s="122">
        <v>47582.87235693235</v>
      </c>
      <c r="M47" s="122">
        <v>52553.02675607971</v>
      </c>
      <c r="N47" s="122">
        <v>675193.2318247912</v>
      </c>
      <c r="O47" s="122">
        <v>55937.91626161738</v>
      </c>
      <c r="P47" s="122">
        <v>153930.21819144653</v>
      </c>
      <c r="Q47" s="122">
        <v>927.2304094698185</v>
      </c>
      <c r="R47" s="122">
        <v>24860.742215193466</v>
      </c>
      <c r="S47" s="122">
        <v>29950.5392478208</v>
      </c>
      <c r="T47" s="122">
        <v>14626.311942927136</v>
      </c>
      <c r="U47" s="122">
        <v>76955.1388762666</v>
      </c>
      <c r="V47" s="122">
        <v>4466.658316585792</v>
      </c>
      <c r="W47" s="122">
        <v>26919.59253299473</v>
      </c>
      <c r="X47" s="122">
        <v>29790.0187145685</v>
      </c>
      <c r="Y47" s="122">
        <v>26316.394255866515</v>
      </c>
      <c r="Z47" s="122">
        <v>25937.525916513256</v>
      </c>
      <c r="AA47" s="122">
        <v>138082.55436507796</v>
      </c>
      <c r="AB47" s="122">
        <v>234938.25127684735</v>
      </c>
      <c r="AC47" s="161">
        <v>9626.24688540978</v>
      </c>
      <c r="AD47" s="144">
        <f t="shared" si="0"/>
        <v>3413328.5595158604</v>
      </c>
      <c r="AE47" s="82">
        <v>10015.085444219705</v>
      </c>
      <c r="AF47" s="140">
        <v>2183.4780610095722</v>
      </c>
      <c r="AG47" s="82">
        <v>6091.804088022141</v>
      </c>
      <c r="AH47" s="82">
        <v>7682.0540913601635</v>
      </c>
      <c r="AI47" s="82">
        <v>1340.994516921404</v>
      </c>
      <c r="AJ47" s="82">
        <v>9681.083092421439</v>
      </c>
      <c r="AK47" s="82">
        <v>7735.668946488377</v>
      </c>
      <c r="AL47" s="82">
        <v>952.1559581114802</v>
      </c>
      <c r="AM47" s="82">
        <v>7507.57525086853</v>
      </c>
      <c r="AN47" s="82">
        <v>14968.739130166286</v>
      </c>
      <c r="AO47" s="82">
        <v>7658.424671247868</v>
      </c>
      <c r="AP47" s="82">
        <v>12183.857431530698</v>
      </c>
      <c r="AQ47" s="82">
        <v>8001.101113973434</v>
      </c>
      <c r="AR47" s="82">
        <v>8001.101113973434</v>
      </c>
      <c r="AS47" s="82">
        <v>3300.1426401560207</v>
      </c>
      <c r="AT47" s="82">
        <v>2113.6865248129197</v>
      </c>
      <c r="AU47" s="82">
        <v>23484.851930173732</v>
      </c>
      <c r="AV47" s="82">
        <v>16485.757871595106</v>
      </c>
      <c r="AW47" s="82">
        <v>1704.9075270896662</v>
      </c>
      <c r="AX47" s="82">
        <v>10548.492185151268</v>
      </c>
      <c r="AY47" s="82">
        <v>0</v>
      </c>
      <c r="AZ47" s="82">
        <v>74.77664592498536</v>
      </c>
      <c r="BA47" s="82">
        <v>3998.0580021225505</v>
      </c>
      <c r="BB47" s="82">
        <v>2751.780570039461</v>
      </c>
      <c r="BC47" s="82">
        <v>264.21081560161497</v>
      </c>
      <c r="BD47" s="82"/>
      <c r="BE47" s="82">
        <v>11291.27353467279</v>
      </c>
      <c r="BF47" s="82">
        <v>7343.066629833562</v>
      </c>
      <c r="BG47" s="82">
        <v>324.0321323416032</v>
      </c>
      <c r="BH47" s="82">
        <v>0</v>
      </c>
      <c r="BI47" s="82">
        <v>4396.8667803891385</v>
      </c>
      <c r="BJ47" s="82">
        <v>947.1708483831478</v>
      </c>
      <c r="BK47" s="82">
        <v>3195.4553358610406</v>
      </c>
      <c r="BL47" s="82">
        <v>0</v>
      </c>
      <c r="BM47" s="82">
        <v>10508.611307324609</v>
      </c>
      <c r="BN47" s="82">
        <v>17801.826839874848</v>
      </c>
      <c r="BO47" s="82">
        <v>10398.938893301296</v>
      </c>
      <c r="BP47" s="82">
        <v>32.40321323416032</v>
      </c>
      <c r="BQ47" s="82">
        <v>3310.112859612685</v>
      </c>
      <c r="BR47" s="82">
        <v>314.06191288493847</v>
      </c>
      <c r="BS47" s="82">
        <v>17936.424802539823</v>
      </c>
      <c r="BT47" s="82">
        <v>608.1833868565476</v>
      </c>
      <c r="BU47" s="82">
        <v>139674.7984123073</v>
      </c>
      <c r="BV47" s="82">
        <v>1146.575237516442</v>
      </c>
      <c r="BW47" s="82">
        <v>7896.413809678453</v>
      </c>
      <c r="BX47" s="82">
        <v>6510.553305202059</v>
      </c>
      <c r="BY47" s="82">
        <v>8240.386380933387</v>
      </c>
      <c r="BZ47" s="82">
        <v>0</v>
      </c>
      <c r="CA47" s="82">
        <v>717.8558008798594</v>
      </c>
      <c r="CB47" s="82">
        <v>10355.069927691977</v>
      </c>
      <c r="CC47" s="82">
        <v>1939.2076843212872</v>
      </c>
      <c r="CD47" s="82">
        <v>1350.964736378069</v>
      </c>
      <c r="CE47" s="82">
        <v>1400.8158336613924</v>
      </c>
      <c r="CF47" s="82">
        <v>4760.779790557401</v>
      </c>
      <c r="CG47" s="82">
        <v>5841.277398624797</v>
      </c>
      <c r="CH47" s="82">
        <v>1343.4870717855702</v>
      </c>
      <c r="CI47" s="82">
        <v>7377.9623979318885</v>
      </c>
      <c r="CJ47" s="82">
        <v>3489.5768098326503</v>
      </c>
      <c r="CK47" s="144">
        <v>27891.688930019536</v>
      </c>
      <c r="CL47" s="136"/>
      <c r="CM47" s="136"/>
      <c r="CN47" s="136"/>
      <c r="CO47" s="136"/>
      <c r="CP47" s="136"/>
      <c r="CQ47" s="136"/>
      <c r="CR47" s="136"/>
      <c r="CS47" s="136"/>
      <c r="CT47" s="136"/>
      <c r="CU47" s="136"/>
      <c r="CV47" s="139"/>
      <c r="CW47" s="139"/>
    </row>
    <row r="48" spans="1:101" ht="12.75">
      <c r="A48" s="67" t="s">
        <v>51</v>
      </c>
      <c r="B48" s="22" t="s">
        <v>152</v>
      </c>
      <c r="C48" s="25" t="s">
        <v>92</v>
      </c>
      <c r="D48" s="39" t="s">
        <v>93</v>
      </c>
      <c r="E48" s="72">
        <v>167228</v>
      </c>
      <c r="F48" s="73">
        <v>176837.49165613943</v>
      </c>
      <c r="G48" s="122">
        <v>32127.92819195715</v>
      </c>
      <c r="H48" s="122">
        <v>5826.79653416794</v>
      </c>
      <c r="I48" s="122">
        <v>4653.341615000023</v>
      </c>
      <c r="J48" s="122">
        <v>19528.007106055367</v>
      </c>
      <c r="K48" s="122">
        <v>8634.297650009928</v>
      </c>
      <c r="L48" s="122">
        <v>2611.0394124760696</v>
      </c>
      <c r="M48" s="122">
        <v>1942.5380909291898</v>
      </c>
      <c r="N48" s="122">
        <v>29820.06537270861</v>
      </c>
      <c r="O48" s="122">
        <v>2461.802114393739</v>
      </c>
      <c r="P48" s="122">
        <v>7770.561233026575</v>
      </c>
      <c r="Q48" s="122">
        <v>112.43906019901647</v>
      </c>
      <c r="R48" s="122">
        <v>1275.6722466215685</v>
      </c>
      <c r="S48" s="122">
        <v>838.1820851199409</v>
      </c>
      <c r="T48" s="122">
        <v>699.7798237476969</v>
      </c>
      <c r="U48" s="122">
        <v>2532.332070336758</v>
      </c>
      <c r="V48" s="122">
        <v>171.72511012213425</v>
      </c>
      <c r="W48" s="122">
        <v>1358.6727165139334</v>
      </c>
      <c r="X48" s="122">
        <v>1432.6985050558678</v>
      </c>
      <c r="Y48" s="122">
        <v>1170.1839646894005</v>
      </c>
      <c r="Z48" s="122">
        <v>573.4392070149839</v>
      </c>
      <c r="AA48" s="122">
        <v>6770.058031910235</v>
      </c>
      <c r="AB48" s="122">
        <v>4527.614302232032</v>
      </c>
      <c r="AC48" s="161">
        <v>829.1869603040196</v>
      </c>
      <c r="AD48" s="144">
        <f t="shared" si="0"/>
        <v>137668.3614045922</v>
      </c>
      <c r="AE48" s="82">
        <v>439.5345080507007</v>
      </c>
      <c r="AF48" s="140">
        <v>163.54772392584212</v>
      </c>
      <c r="AG48" s="82">
        <v>346.9256093776926</v>
      </c>
      <c r="AH48" s="82">
        <v>678.109750327523</v>
      </c>
      <c r="AI48" s="82">
        <v>35.776064608777965</v>
      </c>
      <c r="AJ48" s="82">
        <v>0</v>
      </c>
      <c r="AK48" s="82">
        <v>378.2041115785099</v>
      </c>
      <c r="AL48" s="82">
        <v>91.9955947082862</v>
      </c>
      <c r="AM48" s="82">
        <v>179.9024963184264</v>
      </c>
      <c r="AN48" s="82">
        <v>1877.1639769829328</v>
      </c>
      <c r="AO48" s="82">
        <v>960.4094765959193</v>
      </c>
      <c r="AP48" s="82">
        <v>1527.9241673116894</v>
      </c>
      <c r="AQ48" s="82">
        <v>139.0155653369658</v>
      </c>
      <c r="AR48" s="82">
        <v>139.0155653369658</v>
      </c>
      <c r="AS48" s="82">
        <v>40.88693098146053</v>
      </c>
      <c r="AT48" s="82">
        <v>40.88693098146053</v>
      </c>
      <c r="AU48" s="82">
        <v>1579.257709158913</v>
      </c>
      <c r="AV48" s="82">
        <v>655.213068977905</v>
      </c>
      <c r="AW48" s="82">
        <v>32.09624082044652</v>
      </c>
      <c r="AX48" s="82">
        <v>194.21292216193754</v>
      </c>
      <c r="AY48" s="82">
        <v>0</v>
      </c>
      <c r="AZ48" s="82">
        <v>0</v>
      </c>
      <c r="BA48" s="82">
        <v>61.3303964721908</v>
      </c>
      <c r="BB48" s="82">
        <v>81.77386196292106</v>
      </c>
      <c r="BC48" s="82">
        <v>20.443465490730265</v>
      </c>
      <c r="BD48" s="82"/>
      <c r="BE48" s="82">
        <v>61.3303964721908</v>
      </c>
      <c r="BF48" s="82">
        <v>0</v>
      </c>
      <c r="BG48" s="82">
        <v>0</v>
      </c>
      <c r="BH48" s="82">
        <v>0</v>
      </c>
      <c r="BI48" s="82">
        <v>143.10425843511186</v>
      </c>
      <c r="BJ48" s="82">
        <v>0</v>
      </c>
      <c r="BK48" s="82">
        <v>0</v>
      </c>
      <c r="BL48" s="82">
        <v>0</v>
      </c>
      <c r="BM48" s="82">
        <v>61.3303964721908</v>
      </c>
      <c r="BN48" s="82">
        <v>341.81474300501003</v>
      </c>
      <c r="BO48" s="82">
        <v>260.6541850068109</v>
      </c>
      <c r="BP48" s="82">
        <v>0</v>
      </c>
      <c r="BQ48" s="82">
        <v>2126.1204110359477</v>
      </c>
      <c r="BR48" s="82">
        <v>20.443465490730265</v>
      </c>
      <c r="BS48" s="82">
        <v>61.3303964721908</v>
      </c>
      <c r="BT48" s="82">
        <v>20.443465490730265</v>
      </c>
      <c r="BU48" s="82">
        <v>22873.784668268283</v>
      </c>
      <c r="BV48" s="82">
        <v>0</v>
      </c>
      <c r="BW48" s="82">
        <v>261.6763582813474</v>
      </c>
      <c r="BX48" s="82">
        <v>245.3215858887632</v>
      </c>
      <c r="BY48" s="82">
        <v>122.6607929443816</v>
      </c>
      <c r="BZ48" s="82">
        <v>0</v>
      </c>
      <c r="CA48" s="82">
        <v>20.443465490730265</v>
      </c>
      <c r="CB48" s="82">
        <v>388.4258443238751</v>
      </c>
      <c r="CC48" s="82">
        <v>81.77386196292106</v>
      </c>
      <c r="CD48" s="82">
        <v>2495.9427017632584</v>
      </c>
      <c r="CE48" s="82">
        <v>366.5513362487937</v>
      </c>
      <c r="CF48" s="82">
        <v>0</v>
      </c>
      <c r="CG48" s="82">
        <v>0</v>
      </c>
      <c r="CH48" s="82">
        <v>0</v>
      </c>
      <c r="CI48" s="82">
        <v>0</v>
      </c>
      <c r="CJ48" s="82">
        <v>0</v>
      </c>
      <c r="CK48" s="144">
        <v>0</v>
      </c>
      <c r="CL48" s="136"/>
      <c r="CM48" s="136"/>
      <c r="CN48" s="136"/>
      <c r="CO48" s="136"/>
      <c r="CP48" s="136"/>
      <c r="CQ48" s="136"/>
      <c r="CR48" s="136"/>
      <c r="CS48" s="136"/>
      <c r="CT48" s="136"/>
      <c r="CU48" s="136"/>
      <c r="CV48" s="139"/>
      <c r="CW48" s="139"/>
    </row>
    <row r="49" spans="1:101" ht="12.75">
      <c r="A49" s="67" t="s">
        <v>52</v>
      </c>
      <c r="B49" s="22" t="s">
        <v>153</v>
      </c>
      <c r="C49" s="25" t="s">
        <v>100</v>
      </c>
      <c r="D49" s="39" t="s">
        <v>101</v>
      </c>
      <c r="E49" s="72">
        <v>54165680</v>
      </c>
      <c r="F49" s="73">
        <v>56040019.95163277</v>
      </c>
      <c r="G49" s="122">
        <v>7521814.042079077</v>
      </c>
      <c r="H49" s="122">
        <v>724573.1103479741</v>
      </c>
      <c r="I49" s="122">
        <v>874761.2715712796</v>
      </c>
      <c r="J49" s="122">
        <v>10391804.09292969</v>
      </c>
      <c r="K49" s="122">
        <v>5382510.338152127</v>
      </c>
      <c r="L49" s="122">
        <v>518478.2537848377</v>
      </c>
      <c r="M49" s="122">
        <v>509742.2093471475</v>
      </c>
      <c r="N49" s="122">
        <v>11349996.583411604</v>
      </c>
      <c r="O49" s="122">
        <v>1304911.7335928492</v>
      </c>
      <c r="P49" s="122">
        <v>1646275.6617916375</v>
      </c>
      <c r="Q49" s="122">
        <v>190018.93917323137</v>
      </c>
      <c r="R49" s="122">
        <v>787.8396239469548</v>
      </c>
      <c r="S49" s="122">
        <v>394937.0226271811</v>
      </c>
      <c r="T49" s="122">
        <v>105769.9626782456</v>
      </c>
      <c r="U49" s="122">
        <v>1654263.7572192515</v>
      </c>
      <c r="V49" s="122">
        <v>177393.5598831447</v>
      </c>
      <c r="W49" s="122">
        <v>176206.81412049045</v>
      </c>
      <c r="X49" s="122">
        <v>124309.12547466827</v>
      </c>
      <c r="Y49" s="122">
        <v>151584.33270878118</v>
      </c>
      <c r="Z49" s="122">
        <v>90182.70530825712</v>
      </c>
      <c r="AA49" s="122">
        <v>7459993.563232909</v>
      </c>
      <c r="AB49" s="122">
        <v>810637.1097740781</v>
      </c>
      <c r="AC49" s="161">
        <v>393740.3042110591</v>
      </c>
      <c r="AD49" s="144">
        <f t="shared" si="0"/>
        <v>51954692.333043486</v>
      </c>
      <c r="AE49" s="82">
        <v>64493.14997550579</v>
      </c>
      <c r="AF49" s="140">
        <v>16385.069647403125</v>
      </c>
      <c r="AG49" s="82">
        <v>12655.297250489693</v>
      </c>
      <c r="AH49" s="82">
        <v>66667.18843146067</v>
      </c>
      <c r="AI49" s="82">
        <v>0</v>
      </c>
      <c r="AJ49" s="82">
        <v>0</v>
      </c>
      <c r="AK49" s="82">
        <v>34216.17404762028</v>
      </c>
      <c r="AL49" s="82">
        <v>6960.912120442715</v>
      </c>
      <c r="AM49" s="82">
        <v>0</v>
      </c>
      <c r="AN49" s="82">
        <v>245081.54912355743</v>
      </c>
      <c r="AO49" s="82">
        <v>125390.5600167038</v>
      </c>
      <c r="AP49" s="82">
        <v>199484.98184475602</v>
      </c>
      <c r="AQ49" s="82">
        <v>37397.450503811146</v>
      </c>
      <c r="AR49" s="82">
        <v>37397.450503811146</v>
      </c>
      <c r="AS49" s="82">
        <v>14958.980201524459</v>
      </c>
      <c r="AT49" s="82">
        <v>31264.268621186122</v>
      </c>
      <c r="AU49" s="82">
        <v>210313.28897996622</v>
      </c>
      <c r="AV49" s="82">
        <v>166214.21534587213</v>
      </c>
      <c r="AW49" s="82">
        <v>16484.796182079954</v>
      </c>
      <c r="AX49" s="82">
        <v>181442.457191024</v>
      </c>
      <c r="AY49" s="82">
        <v>0</v>
      </c>
      <c r="AZ49" s="82">
        <v>0</v>
      </c>
      <c r="BA49" s="82">
        <v>41007.55105911238</v>
      </c>
      <c r="BB49" s="82">
        <v>26168.24269920012</v>
      </c>
      <c r="BC49" s="82">
        <v>0</v>
      </c>
      <c r="BD49" s="82"/>
      <c r="BE49" s="82">
        <v>79362.3762958211</v>
      </c>
      <c r="BF49" s="82">
        <v>0</v>
      </c>
      <c r="BG49" s="82">
        <v>0</v>
      </c>
      <c r="BH49" s="82">
        <v>0</v>
      </c>
      <c r="BI49" s="82">
        <v>34874.36917648736</v>
      </c>
      <c r="BJ49" s="82">
        <v>0</v>
      </c>
      <c r="BK49" s="82">
        <v>0</v>
      </c>
      <c r="BL49" s="82">
        <v>0</v>
      </c>
      <c r="BM49" s="82">
        <v>18838.342400453137</v>
      </c>
      <c r="BN49" s="82">
        <v>94969.57897274494</v>
      </c>
      <c r="BO49" s="82">
        <v>212078.4486437461</v>
      </c>
      <c r="BP49" s="82">
        <v>58277.19506909898</v>
      </c>
      <c r="BQ49" s="82">
        <v>817458.4047459733</v>
      </c>
      <c r="BR49" s="82">
        <v>190776.86083677527</v>
      </c>
      <c r="BS49" s="82">
        <v>98260.55461708034</v>
      </c>
      <c r="BT49" s="82">
        <v>4078.8152682823356</v>
      </c>
      <c r="BU49" s="82">
        <v>2258097.9520339877</v>
      </c>
      <c r="BV49" s="82">
        <v>0</v>
      </c>
      <c r="BW49" s="82">
        <v>69090.54322410763</v>
      </c>
      <c r="BX49" s="82">
        <v>103177.07277664804</v>
      </c>
      <c r="BY49" s="82">
        <v>122354.48539500238</v>
      </c>
      <c r="BZ49" s="82">
        <v>0</v>
      </c>
      <c r="CA49" s="82">
        <v>0</v>
      </c>
      <c r="CB49" s="82">
        <v>113947.53852174564</v>
      </c>
      <c r="CC49" s="82">
        <v>0</v>
      </c>
      <c r="CD49" s="82">
        <v>0</v>
      </c>
      <c r="CE49" s="82">
        <v>0</v>
      </c>
      <c r="CF49" s="82">
        <v>0</v>
      </c>
      <c r="CG49" s="82">
        <v>0</v>
      </c>
      <c r="CH49" s="82">
        <v>0</v>
      </c>
      <c r="CI49" s="82">
        <v>0</v>
      </c>
      <c r="CJ49" s="82">
        <v>0</v>
      </c>
      <c r="CK49" s="144">
        <v>0</v>
      </c>
      <c r="CL49" s="136"/>
      <c r="CM49" s="136"/>
      <c r="CN49" s="136"/>
      <c r="CO49" s="136"/>
      <c r="CP49" s="136"/>
      <c r="CQ49" s="136"/>
      <c r="CR49" s="136"/>
      <c r="CS49" s="136"/>
      <c r="CT49" s="136"/>
      <c r="CU49" s="136"/>
      <c r="CV49" s="139"/>
      <c r="CW49" s="139"/>
    </row>
    <row r="50" spans="1:101" ht="12.75">
      <c r="A50" s="131" t="s">
        <v>194</v>
      </c>
      <c r="B50" s="23" t="s">
        <v>154</v>
      </c>
      <c r="C50" s="24" t="s">
        <v>155</v>
      </c>
      <c r="D50" s="108" t="s">
        <v>156</v>
      </c>
      <c r="E50" s="74">
        <v>236006</v>
      </c>
      <c r="F50" s="121">
        <v>238013.6684722581</v>
      </c>
      <c r="G50" s="162">
        <v>0</v>
      </c>
      <c r="H50" s="162">
        <v>0</v>
      </c>
      <c r="I50" s="162">
        <v>0</v>
      </c>
      <c r="J50" s="162">
        <v>0</v>
      </c>
      <c r="K50" s="162">
        <v>0</v>
      </c>
      <c r="L50" s="162">
        <v>0</v>
      </c>
      <c r="M50" s="162">
        <v>0</v>
      </c>
      <c r="N50" s="162">
        <v>0</v>
      </c>
      <c r="O50" s="162">
        <v>0</v>
      </c>
      <c r="P50" s="162">
        <v>0</v>
      </c>
      <c r="Q50" s="162">
        <v>0</v>
      </c>
      <c r="R50" s="162">
        <v>0</v>
      </c>
      <c r="S50" s="162">
        <v>0</v>
      </c>
      <c r="T50" s="162">
        <v>0</v>
      </c>
      <c r="U50" s="162">
        <v>0</v>
      </c>
      <c r="V50" s="162">
        <v>0</v>
      </c>
      <c r="W50" s="162">
        <v>0</v>
      </c>
      <c r="X50" s="162">
        <v>0</v>
      </c>
      <c r="Y50" s="162">
        <v>0</v>
      </c>
      <c r="Z50" s="162">
        <v>0</v>
      </c>
      <c r="AA50" s="162">
        <v>0</v>
      </c>
      <c r="AB50" s="162">
        <v>0</v>
      </c>
      <c r="AC50" s="163">
        <v>0</v>
      </c>
      <c r="AD50" s="145">
        <f t="shared" si="0"/>
        <v>0</v>
      </c>
      <c r="AE50" s="141">
        <v>0</v>
      </c>
      <c r="AF50" s="142">
        <v>0</v>
      </c>
      <c r="AG50" s="141">
        <v>0</v>
      </c>
      <c r="AH50" s="141">
        <v>0</v>
      </c>
      <c r="AI50" s="141">
        <v>0</v>
      </c>
      <c r="AJ50" s="141">
        <v>0</v>
      </c>
      <c r="AK50" s="141">
        <v>0</v>
      </c>
      <c r="AL50" s="141">
        <v>0</v>
      </c>
      <c r="AM50" s="141">
        <v>0</v>
      </c>
      <c r="AN50" s="141">
        <v>0</v>
      </c>
      <c r="AO50" s="141">
        <v>0</v>
      </c>
      <c r="AP50" s="141">
        <v>0</v>
      </c>
      <c r="AQ50" s="141">
        <v>0</v>
      </c>
      <c r="AR50" s="141">
        <v>0</v>
      </c>
      <c r="AS50" s="141">
        <v>0</v>
      </c>
      <c r="AT50" s="141">
        <v>0</v>
      </c>
      <c r="AU50" s="141">
        <v>0</v>
      </c>
      <c r="AV50" s="141">
        <v>0</v>
      </c>
      <c r="AW50" s="141">
        <v>0</v>
      </c>
      <c r="AX50" s="141">
        <v>0</v>
      </c>
      <c r="AY50" s="141">
        <v>0</v>
      </c>
      <c r="AZ50" s="141">
        <v>0</v>
      </c>
      <c r="BA50" s="141">
        <v>0</v>
      </c>
      <c r="BB50" s="141">
        <v>0</v>
      </c>
      <c r="BC50" s="141">
        <v>0</v>
      </c>
      <c r="BD50" s="141"/>
      <c r="BE50" s="141">
        <v>0</v>
      </c>
      <c r="BF50" s="141">
        <v>0</v>
      </c>
      <c r="BG50" s="141">
        <v>0</v>
      </c>
      <c r="BH50" s="141">
        <v>0</v>
      </c>
      <c r="BI50" s="141">
        <v>0</v>
      </c>
      <c r="BJ50" s="141">
        <v>0</v>
      </c>
      <c r="BK50" s="141">
        <v>0</v>
      </c>
      <c r="BL50" s="141">
        <v>0</v>
      </c>
      <c r="BM50" s="141">
        <v>0</v>
      </c>
      <c r="BN50" s="141">
        <v>0</v>
      </c>
      <c r="BO50" s="141">
        <v>0</v>
      </c>
      <c r="BP50" s="141">
        <v>0</v>
      </c>
      <c r="BQ50" s="141">
        <v>0</v>
      </c>
      <c r="BR50" s="141">
        <v>0</v>
      </c>
      <c r="BS50" s="141">
        <v>0</v>
      </c>
      <c r="BT50" s="141">
        <v>0</v>
      </c>
      <c r="BU50" s="141">
        <v>0</v>
      </c>
      <c r="BV50" s="141">
        <v>0</v>
      </c>
      <c r="BW50" s="141">
        <v>0</v>
      </c>
      <c r="BX50" s="141">
        <v>0</v>
      </c>
      <c r="BY50" s="141">
        <v>0</v>
      </c>
      <c r="BZ50" s="141">
        <v>0</v>
      </c>
      <c r="CA50" s="141">
        <v>0</v>
      </c>
      <c r="CB50" s="141">
        <v>0</v>
      </c>
      <c r="CC50" s="141">
        <v>0</v>
      </c>
      <c r="CD50" s="141">
        <v>0</v>
      </c>
      <c r="CE50" s="141">
        <v>245714.22273174272</v>
      </c>
      <c r="CF50" s="141">
        <v>0</v>
      </c>
      <c r="CG50" s="141">
        <v>0</v>
      </c>
      <c r="CH50" s="141">
        <v>0</v>
      </c>
      <c r="CI50" s="141">
        <v>0</v>
      </c>
      <c r="CJ50" s="141">
        <v>0</v>
      </c>
      <c r="CK50" s="145">
        <v>0</v>
      </c>
      <c r="CL50" s="136"/>
      <c r="CM50" s="136"/>
      <c r="CN50" s="136"/>
      <c r="CO50" s="136"/>
      <c r="CP50" s="136"/>
      <c r="CQ50" s="136"/>
      <c r="CR50" s="136"/>
      <c r="CS50" s="136"/>
      <c r="CT50" s="136"/>
      <c r="CU50" s="136"/>
      <c r="CV50" s="139"/>
      <c r="CW50" s="139"/>
    </row>
    <row r="51" spans="1:101" ht="12.75">
      <c r="A51" s="66" t="s">
        <v>53</v>
      </c>
      <c r="B51" s="60" t="s">
        <v>157</v>
      </c>
      <c r="C51" s="43" t="s">
        <v>118</v>
      </c>
      <c r="D51" s="128" t="s">
        <v>119</v>
      </c>
      <c r="E51" s="71">
        <v>675744</v>
      </c>
      <c r="F51" s="120">
        <v>761763.7834326363</v>
      </c>
      <c r="G51" s="159">
        <v>60728.27308441546</v>
      </c>
      <c r="H51" s="159">
        <v>91738.45508496802</v>
      </c>
      <c r="I51" s="159">
        <v>31121.56914854306</v>
      </c>
      <c r="J51" s="159">
        <v>153001.38647973785</v>
      </c>
      <c r="K51" s="159">
        <v>58701.02699098852</v>
      </c>
      <c r="L51" s="159">
        <v>12809.522018906413</v>
      </c>
      <c r="M51" s="159">
        <v>14235.277513184692</v>
      </c>
      <c r="N51" s="159">
        <v>339663.9690822019</v>
      </c>
      <c r="O51" s="159">
        <v>29517.594217479997</v>
      </c>
      <c r="P51" s="159">
        <v>10693.166207087093</v>
      </c>
      <c r="Q51" s="159">
        <v>0</v>
      </c>
      <c r="R51" s="159">
        <v>4589.150497208211</v>
      </c>
      <c r="S51" s="159">
        <v>0</v>
      </c>
      <c r="T51" s="159">
        <v>3274.7821509204223</v>
      </c>
      <c r="U51" s="159">
        <v>0</v>
      </c>
      <c r="V51" s="159">
        <v>0</v>
      </c>
      <c r="W51" s="159">
        <v>6304.512576261765</v>
      </c>
      <c r="X51" s="159">
        <v>0</v>
      </c>
      <c r="Y51" s="159">
        <v>6460.4545834484525</v>
      </c>
      <c r="Z51" s="159">
        <v>0</v>
      </c>
      <c r="AA51" s="159">
        <v>0</v>
      </c>
      <c r="AB51" s="159">
        <v>0</v>
      </c>
      <c r="AC51" s="160">
        <v>0</v>
      </c>
      <c r="AD51" s="156">
        <f t="shared" si="0"/>
        <v>822839.1396353518</v>
      </c>
      <c r="AE51" s="137">
        <v>0</v>
      </c>
      <c r="AF51" s="138">
        <v>0</v>
      </c>
      <c r="AG51" s="137">
        <v>0</v>
      </c>
      <c r="AH51" s="137">
        <v>0</v>
      </c>
      <c r="AI51" s="137">
        <v>0</v>
      </c>
      <c r="AJ51" s="137">
        <v>0</v>
      </c>
      <c r="AK51" s="137">
        <v>0</v>
      </c>
      <c r="AL51" s="137">
        <v>0</v>
      </c>
      <c r="AM51" s="137">
        <v>0</v>
      </c>
      <c r="AN51" s="137">
        <v>0</v>
      </c>
      <c r="AO51" s="137">
        <v>0</v>
      </c>
      <c r="AP51" s="137">
        <v>0</v>
      </c>
      <c r="AQ51" s="137">
        <v>0</v>
      </c>
      <c r="AR51" s="137">
        <v>0</v>
      </c>
      <c r="AS51" s="137">
        <v>0</v>
      </c>
      <c r="AT51" s="137">
        <v>0</v>
      </c>
      <c r="AU51" s="137">
        <v>0</v>
      </c>
      <c r="AV51" s="137">
        <v>0</v>
      </c>
      <c r="AW51" s="137">
        <v>0</v>
      </c>
      <c r="AX51" s="137">
        <v>0</v>
      </c>
      <c r="AY51" s="137">
        <v>0</v>
      </c>
      <c r="AZ51" s="137">
        <v>0</v>
      </c>
      <c r="BA51" s="137">
        <v>0</v>
      </c>
      <c r="BB51" s="137">
        <v>0</v>
      </c>
      <c r="BC51" s="137">
        <v>0</v>
      </c>
      <c r="BD51" s="137"/>
      <c r="BE51" s="137">
        <v>0</v>
      </c>
      <c r="BF51" s="137">
        <v>0</v>
      </c>
      <c r="BG51" s="137">
        <v>0</v>
      </c>
      <c r="BH51" s="137">
        <v>0</v>
      </c>
      <c r="BI51" s="137">
        <v>0</v>
      </c>
      <c r="BJ51" s="137">
        <v>0</v>
      </c>
      <c r="BK51" s="137">
        <v>0</v>
      </c>
      <c r="BL51" s="137">
        <v>0</v>
      </c>
      <c r="BM51" s="137">
        <v>0</v>
      </c>
      <c r="BN51" s="137">
        <v>0</v>
      </c>
      <c r="BO51" s="137">
        <v>0</v>
      </c>
      <c r="BP51" s="137">
        <v>0</v>
      </c>
      <c r="BQ51" s="137">
        <v>0</v>
      </c>
      <c r="BR51" s="137">
        <v>0</v>
      </c>
      <c r="BS51" s="137">
        <v>0</v>
      </c>
      <c r="BT51" s="137">
        <v>0</v>
      </c>
      <c r="BU51" s="137">
        <v>0</v>
      </c>
      <c r="BV51" s="137">
        <v>0</v>
      </c>
      <c r="BW51" s="137">
        <v>0</v>
      </c>
      <c r="BX51" s="137">
        <v>0</v>
      </c>
      <c r="BY51" s="137">
        <v>0</v>
      </c>
      <c r="BZ51" s="137">
        <v>0</v>
      </c>
      <c r="CA51" s="137">
        <v>0</v>
      </c>
      <c r="CB51" s="137">
        <v>0</v>
      </c>
      <c r="CC51" s="137">
        <v>0</v>
      </c>
      <c r="CD51" s="137">
        <v>0</v>
      </c>
      <c r="CE51" s="137">
        <v>0</v>
      </c>
      <c r="CF51" s="137">
        <v>0</v>
      </c>
      <c r="CG51" s="137">
        <v>0</v>
      </c>
      <c r="CH51" s="137">
        <v>0</v>
      </c>
      <c r="CI51" s="137">
        <v>0</v>
      </c>
      <c r="CJ51" s="137">
        <v>0</v>
      </c>
      <c r="CK51" s="143">
        <v>0</v>
      </c>
      <c r="CL51" s="136"/>
      <c r="CM51" s="136"/>
      <c r="CN51" s="136"/>
      <c r="CO51" s="136"/>
      <c r="CP51" s="136"/>
      <c r="CQ51" s="136"/>
      <c r="CR51" s="136"/>
      <c r="CS51" s="136"/>
      <c r="CT51" s="136"/>
      <c r="CU51" s="136"/>
      <c r="CV51" s="139"/>
      <c r="CW51" s="139"/>
    </row>
    <row r="52" spans="1:101" ht="12.75">
      <c r="A52" s="67" t="s">
        <v>54</v>
      </c>
      <c r="B52" s="22" t="s">
        <v>158</v>
      </c>
      <c r="C52" s="25" t="s">
        <v>118</v>
      </c>
      <c r="D52" s="39" t="s">
        <v>119</v>
      </c>
      <c r="E52" s="72">
        <v>1208760</v>
      </c>
      <c r="F52" s="73">
        <v>1358313.3051130583</v>
      </c>
      <c r="G52" s="122">
        <v>101491.6840392727</v>
      </c>
      <c r="H52" s="122">
        <v>153317.2248252843</v>
      </c>
      <c r="I52" s="122">
        <v>52011.69574573146</v>
      </c>
      <c r="J52" s="122">
        <v>255702.45267121238</v>
      </c>
      <c r="K52" s="122">
        <v>98103.66377237107</v>
      </c>
      <c r="L52" s="122">
        <v>21407.82036778496</v>
      </c>
      <c r="M52" s="122">
        <v>23790.603852199285</v>
      </c>
      <c r="N52" s="122">
        <v>567660.9341697692</v>
      </c>
      <c r="O52" s="122">
        <v>49331.06432576534</v>
      </c>
      <c r="P52" s="122">
        <v>17870.876133107442</v>
      </c>
      <c r="Q52" s="122">
        <v>0</v>
      </c>
      <c r="R52" s="122">
        <v>7669.584340458612</v>
      </c>
      <c r="S52" s="122">
        <v>0</v>
      </c>
      <c r="T52" s="122">
        <v>5472.955815764155</v>
      </c>
      <c r="U52" s="122">
        <v>0</v>
      </c>
      <c r="V52" s="122">
        <v>0</v>
      </c>
      <c r="W52" s="122">
        <v>10536.370720144598</v>
      </c>
      <c r="X52" s="122">
        <v>0</v>
      </c>
      <c r="Y52" s="122">
        <v>10796.987663752414</v>
      </c>
      <c r="Z52" s="122">
        <v>0</v>
      </c>
      <c r="AA52" s="122">
        <v>0</v>
      </c>
      <c r="AB52" s="122">
        <v>0</v>
      </c>
      <c r="AC52" s="161">
        <v>0</v>
      </c>
      <c r="AD52" s="157">
        <f t="shared" si="0"/>
        <v>1375163.9184426176</v>
      </c>
      <c r="AE52" s="82">
        <v>0</v>
      </c>
      <c r="AF52" s="140">
        <v>0</v>
      </c>
      <c r="AG52" s="82">
        <v>0</v>
      </c>
      <c r="AH52" s="82">
        <v>0</v>
      </c>
      <c r="AI52" s="82">
        <v>0</v>
      </c>
      <c r="AJ52" s="82">
        <v>0</v>
      </c>
      <c r="AK52" s="82">
        <v>0</v>
      </c>
      <c r="AL52" s="82">
        <v>0</v>
      </c>
      <c r="AM52" s="82">
        <v>0</v>
      </c>
      <c r="AN52" s="82">
        <v>0</v>
      </c>
      <c r="AO52" s="82">
        <v>0</v>
      </c>
      <c r="AP52" s="82">
        <v>0</v>
      </c>
      <c r="AQ52" s="82">
        <v>0</v>
      </c>
      <c r="AR52" s="82">
        <v>0</v>
      </c>
      <c r="AS52" s="82">
        <v>0</v>
      </c>
      <c r="AT52" s="82">
        <v>0</v>
      </c>
      <c r="AU52" s="82">
        <v>0</v>
      </c>
      <c r="AV52" s="82">
        <v>0</v>
      </c>
      <c r="AW52" s="82">
        <v>0</v>
      </c>
      <c r="AX52" s="82">
        <v>0</v>
      </c>
      <c r="AY52" s="82">
        <v>0</v>
      </c>
      <c r="AZ52" s="82">
        <v>0</v>
      </c>
      <c r="BA52" s="82">
        <v>0</v>
      </c>
      <c r="BB52" s="82">
        <v>0</v>
      </c>
      <c r="BC52" s="82">
        <v>0</v>
      </c>
      <c r="BD52" s="82"/>
      <c r="BE52" s="82">
        <v>0</v>
      </c>
      <c r="BF52" s="82">
        <v>0</v>
      </c>
      <c r="BG52" s="82">
        <v>0</v>
      </c>
      <c r="BH52" s="82">
        <v>0</v>
      </c>
      <c r="BI52" s="82">
        <v>0</v>
      </c>
      <c r="BJ52" s="82">
        <v>0</v>
      </c>
      <c r="BK52" s="82">
        <v>0</v>
      </c>
      <c r="BL52" s="82">
        <v>0</v>
      </c>
      <c r="BM52" s="82">
        <v>0</v>
      </c>
      <c r="BN52" s="82">
        <v>0</v>
      </c>
      <c r="BO52" s="82">
        <v>0</v>
      </c>
      <c r="BP52" s="82">
        <v>0</v>
      </c>
      <c r="BQ52" s="82">
        <v>0</v>
      </c>
      <c r="BR52" s="82">
        <v>0</v>
      </c>
      <c r="BS52" s="82">
        <v>0</v>
      </c>
      <c r="BT52" s="82">
        <v>0</v>
      </c>
      <c r="BU52" s="82">
        <v>0</v>
      </c>
      <c r="BV52" s="82">
        <v>0</v>
      </c>
      <c r="BW52" s="82">
        <v>0</v>
      </c>
      <c r="BX52" s="82">
        <v>0</v>
      </c>
      <c r="BY52" s="82">
        <v>0</v>
      </c>
      <c r="BZ52" s="82">
        <v>0</v>
      </c>
      <c r="CA52" s="82">
        <v>0</v>
      </c>
      <c r="CB52" s="82">
        <v>0</v>
      </c>
      <c r="CC52" s="82">
        <v>0</v>
      </c>
      <c r="CD52" s="82">
        <v>0</v>
      </c>
      <c r="CE52" s="82">
        <v>0</v>
      </c>
      <c r="CF52" s="82">
        <v>0</v>
      </c>
      <c r="CG52" s="82">
        <v>0</v>
      </c>
      <c r="CH52" s="82">
        <v>0</v>
      </c>
      <c r="CI52" s="82">
        <v>0</v>
      </c>
      <c r="CJ52" s="82">
        <v>0</v>
      </c>
      <c r="CK52" s="144">
        <v>0</v>
      </c>
      <c r="CL52" s="136"/>
      <c r="CM52" s="136"/>
      <c r="CN52" s="136"/>
      <c r="CO52" s="136"/>
      <c r="CP52" s="136"/>
      <c r="CQ52" s="136"/>
      <c r="CR52" s="136"/>
      <c r="CS52" s="136"/>
      <c r="CT52" s="136"/>
      <c r="CU52" s="136"/>
      <c r="CV52" s="139"/>
      <c r="CW52" s="139"/>
    </row>
    <row r="53" spans="1:101" ht="12.75">
      <c r="A53" s="67" t="s">
        <v>55</v>
      </c>
      <c r="B53" s="22" t="s">
        <v>159</v>
      </c>
      <c r="C53" s="25" t="s">
        <v>118</v>
      </c>
      <c r="D53" s="39" t="s">
        <v>119</v>
      </c>
      <c r="E53" s="72">
        <v>1089430</v>
      </c>
      <c r="F53" s="73">
        <v>1010530.4177421456</v>
      </c>
      <c r="G53" s="122">
        <v>95087.30233666828</v>
      </c>
      <c r="H53" s="122">
        <v>143642.5205511372</v>
      </c>
      <c r="I53" s="122">
        <v>48729.62632587145</v>
      </c>
      <c r="J53" s="122">
        <v>239566.9818225377</v>
      </c>
      <c r="K53" s="122">
        <v>91913.07470914192</v>
      </c>
      <c r="L53" s="122">
        <v>20056.93281129283</v>
      </c>
      <c r="M53" s="122">
        <v>22289.356637245422</v>
      </c>
      <c r="N53" s="122">
        <v>531840.0949109249</v>
      </c>
      <c r="O53" s="122">
        <v>46218.149521674786</v>
      </c>
      <c r="P53" s="122">
        <v>16743.178694644448</v>
      </c>
      <c r="Q53" s="122">
        <v>0</v>
      </c>
      <c r="R53" s="122">
        <v>7185.61418978491</v>
      </c>
      <c r="S53" s="122">
        <v>0</v>
      </c>
      <c r="T53" s="122">
        <v>5127.598475234862</v>
      </c>
      <c r="U53" s="122">
        <v>0</v>
      </c>
      <c r="V53" s="122">
        <v>0</v>
      </c>
      <c r="W53" s="122">
        <v>9871.499105384124</v>
      </c>
      <c r="X53" s="122">
        <v>0</v>
      </c>
      <c r="Y53" s="122">
        <v>10115.670461347689</v>
      </c>
      <c r="Z53" s="122">
        <v>0</v>
      </c>
      <c r="AA53" s="122">
        <v>0</v>
      </c>
      <c r="AB53" s="122">
        <v>0</v>
      </c>
      <c r="AC53" s="161">
        <v>0</v>
      </c>
      <c r="AD53" s="157">
        <f t="shared" si="0"/>
        <v>1288387.6005528904</v>
      </c>
      <c r="AE53" s="82">
        <v>0</v>
      </c>
      <c r="AF53" s="140">
        <v>0</v>
      </c>
      <c r="AG53" s="82">
        <v>0</v>
      </c>
      <c r="AH53" s="82">
        <v>0</v>
      </c>
      <c r="AI53" s="82">
        <v>0</v>
      </c>
      <c r="AJ53" s="82">
        <v>0</v>
      </c>
      <c r="AK53" s="82">
        <v>0</v>
      </c>
      <c r="AL53" s="82">
        <v>0</v>
      </c>
      <c r="AM53" s="82">
        <v>0</v>
      </c>
      <c r="AN53" s="82">
        <v>0</v>
      </c>
      <c r="AO53" s="82">
        <v>0</v>
      </c>
      <c r="AP53" s="82">
        <v>0</v>
      </c>
      <c r="AQ53" s="82">
        <v>0</v>
      </c>
      <c r="AR53" s="82">
        <v>0</v>
      </c>
      <c r="AS53" s="82">
        <v>0</v>
      </c>
      <c r="AT53" s="82">
        <v>0</v>
      </c>
      <c r="AU53" s="82">
        <v>0</v>
      </c>
      <c r="AV53" s="82">
        <v>0</v>
      </c>
      <c r="AW53" s="82">
        <v>0</v>
      </c>
      <c r="AX53" s="82">
        <v>0</v>
      </c>
      <c r="AY53" s="82">
        <v>0</v>
      </c>
      <c r="AZ53" s="82">
        <v>0</v>
      </c>
      <c r="BA53" s="82">
        <v>0</v>
      </c>
      <c r="BB53" s="82">
        <v>0</v>
      </c>
      <c r="BC53" s="82">
        <v>0</v>
      </c>
      <c r="BD53" s="82"/>
      <c r="BE53" s="82">
        <v>0</v>
      </c>
      <c r="BF53" s="82">
        <v>0</v>
      </c>
      <c r="BG53" s="82">
        <v>0</v>
      </c>
      <c r="BH53" s="82">
        <v>0</v>
      </c>
      <c r="BI53" s="82">
        <v>0</v>
      </c>
      <c r="BJ53" s="82">
        <v>0</v>
      </c>
      <c r="BK53" s="82">
        <v>0</v>
      </c>
      <c r="BL53" s="82">
        <v>0</v>
      </c>
      <c r="BM53" s="82">
        <v>0</v>
      </c>
      <c r="BN53" s="82">
        <v>0</v>
      </c>
      <c r="BO53" s="82">
        <v>0</v>
      </c>
      <c r="BP53" s="82">
        <v>0</v>
      </c>
      <c r="BQ53" s="82">
        <v>0</v>
      </c>
      <c r="BR53" s="82">
        <v>0</v>
      </c>
      <c r="BS53" s="82">
        <v>0</v>
      </c>
      <c r="BT53" s="82">
        <v>0</v>
      </c>
      <c r="BU53" s="82">
        <v>0</v>
      </c>
      <c r="BV53" s="82">
        <v>0</v>
      </c>
      <c r="BW53" s="82">
        <v>0</v>
      </c>
      <c r="BX53" s="82">
        <v>0</v>
      </c>
      <c r="BY53" s="82">
        <v>0</v>
      </c>
      <c r="BZ53" s="82">
        <v>0</v>
      </c>
      <c r="CA53" s="82">
        <v>0</v>
      </c>
      <c r="CB53" s="82">
        <v>0</v>
      </c>
      <c r="CC53" s="82">
        <v>0</v>
      </c>
      <c r="CD53" s="82">
        <v>0</v>
      </c>
      <c r="CE53" s="82">
        <v>0</v>
      </c>
      <c r="CF53" s="82">
        <v>0</v>
      </c>
      <c r="CG53" s="82">
        <v>0</v>
      </c>
      <c r="CH53" s="82">
        <v>0</v>
      </c>
      <c r="CI53" s="82">
        <v>0</v>
      </c>
      <c r="CJ53" s="82">
        <v>0</v>
      </c>
      <c r="CK53" s="144">
        <v>0</v>
      </c>
      <c r="CL53" s="136"/>
      <c r="CM53" s="136"/>
      <c r="CN53" s="136"/>
      <c r="CO53" s="136"/>
      <c r="CP53" s="136"/>
      <c r="CQ53" s="136"/>
      <c r="CR53" s="136"/>
      <c r="CS53" s="136"/>
      <c r="CT53" s="136"/>
      <c r="CU53" s="136"/>
      <c r="CV53" s="139"/>
      <c r="CW53" s="139"/>
    </row>
    <row r="54" spans="1:101" ht="12.75">
      <c r="A54" s="67" t="s">
        <v>56</v>
      </c>
      <c r="B54" s="22" t="s">
        <v>160</v>
      </c>
      <c r="C54" s="25" t="s">
        <v>118</v>
      </c>
      <c r="D54" s="39" t="s">
        <v>119</v>
      </c>
      <c r="E54" s="72">
        <v>73</v>
      </c>
      <c r="F54" s="73">
        <v>73.96783658232017</v>
      </c>
      <c r="G54" s="122">
        <v>5.461557061297867</v>
      </c>
      <c r="H54" s="122">
        <v>8.250437262811671</v>
      </c>
      <c r="I54" s="122">
        <v>2.7988977309732648</v>
      </c>
      <c r="J54" s="122">
        <v>13.760078465514948</v>
      </c>
      <c r="K54" s="122">
        <v>5.279238025135685</v>
      </c>
      <c r="L54" s="122">
        <v>1.1520158878379578</v>
      </c>
      <c r="M54" s="122">
        <v>1.2802402649190523</v>
      </c>
      <c r="N54" s="122">
        <v>30.547454333678857</v>
      </c>
      <c r="O54" s="122">
        <v>2.6546453067570335</v>
      </c>
      <c r="P54" s="122">
        <v>0.9616828281082083</v>
      </c>
      <c r="Q54" s="122">
        <v>0</v>
      </c>
      <c r="R54" s="122">
        <v>0.41272221372977275</v>
      </c>
      <c r="S54" s="122">
        <v>0</v>
      </c>
      <c r="T54" s="122">
        <v>0.2945153661081388</v>
      </c>
      <c r="U54" s="122">
        <v>0</v>
      </c>
      <c r="V54" s="122">
        <v>0</v>
      </c>
      <c r="W54" s="122">
        <v>0.5669921674054644</v>
      </c>
      <c r="X54" s="122">
        <v>0</v>
      </c>
      <c r="Y54" s="122">
        <v>0.5810167086487092</v>
      </c>
      <c r="Z54" s="122">
        <v>0</v>
      </c>
      <c r="AA54" s="122">
        <v>0</v>
      </c>
      <c r="AB54" s="122">
        <v>0</v>
      </c>
      <c r="AC54" s="161">
        <v>0</v>
      </c>
      <c r="AD54" s="157">
        <f t="shared" si="0"/>
        <v>74.00149362292662</v>
      </c>
      <c r="AE54" s="82">
        <v>0</v>
      </c>
      <c r="AF54" s="140">
        <v>0</v>
      </c>
      <c r="AG54" s="82">
        <v>0</v>
      </c>
      <c r="AH54" s="82">
        <v>0</v>
      </c>
      <c r="AI54" s="82">
        <v>0</v>
      </c>
      <c r="AJ54" s="82">
        <v>0</v>
      </c>
      <c r="AK54" s="82">
        <v>0</v>
      </c>
      <c r="AL54" s="82">
        <v>0</v>
      </c>
      <c r="AM54" s="82">
        <v>0</v>
      </c>
      <c r="AN54" s="82">
        <v>0</v>
      </c>
      <c r="AO54" s="82">
        <v>0</v>
      </c>
      <c r="AP54" s="82">
        <v>0</v>
      </c>
      <c r="AQ54" s="82">
        <v>0</v>
      </c>
      <c r="AR54" s="82">
        <v>0</v>
      </c>
      <c r="AS54" s="82">
        <v>0</v>
      </c>
      <c r="AT54" s="82">
        <v>0</v>
      </c>
      <c r="AU54" s="82">
        <v>0</v>
      </c>
      <c r="AV54" s="82">
        <v>0</v>
      </c>
      <c r="AW54" s="82">
        <v>0</v>
      </c>
      <c r="AX54" s="82">
        <v>0</v>
      </c>
      <c r="AY54" s="82">
        <v>0</v>
      </c>
      <c r="AZ54" s="82">
        <v>0</v>
      </c>
      <c r="BA54" s="82">
        <v>0</v>
      </c>
      <c r="BB54" s="82">
        <v>0</v>
      </c>
      <c r="BC54" s="82">
        <v>0</v>
      </c>
      <c r="BD54" s="82"/>
      <c r="BE54" s="82">
        <v>0</v>
      </c>
      <c r="BF54" s="82">
        <v>0</v>
      </c>
      <c r="BG54" s="82">
        <v>0</v>
      </c>
      <c r="BH54" s="82">
        <v>0</v>
      </c>
      <c r="BI54" s="82">
        <v>0</v>
      </c>
      <c r="BJ54" s="82">
        <v>0</v>
      </c>
      <c r="BK54" s="82">
        <v>0</v>
      </c>
      <c r="BL54" s="82">
        <v>0</v>
      </c>
      <c r="BM54" s="82">
        <v>0</v>
      </c>
      <c r="BN54" s="82">
        <v>0</v>
      </c>
      <c r="BO54" s="82">
        <v>0</v>
      </c>
      <c r="BP54" s="82">
        <v>0</v>
      </c>
      <c r="BQ54" s="82">
        <v>0</v>
      </c>
      <c r="BR54" s="82">
        <v>0</v>
      </c>
      <c r="BS54" s="82">
        <v>0</v>
      </c>
      <c r="BT54" s="82">
        <v>0</v>
      </c>
      <c r="BU54" s="82">
        <v>0</v>
      </c>
      <c r="BV54" s="82">
        <v>0</v>
      </c>
      <c r="BW54" s="82">
        <v>0</v>
      </c>
      <c r="BX54" s="82">
        <v>0</v>
      </c>
      <c r="BY54" s="82">
        <v>0</v>
      </c>
      <c r="BZ54" s="82">
        <v>0</v>
      </c>
      <c r="CA54" s="82">
        <v>0</v>
      </c>
      <c r="CB54" s="82">
        <v>0</v>
      </c>
      <c r="CC54" s="82">
        <v>0</v>
      </c>
      <c r="CD54" s="82">
        <v>0</v>
      </c>
      <c r="CE54" s="82">
        <v>0</v>
      </c>
      <c r="CF54" s="82">
        <v>0</v>
      </c>
      <c r="CG54" s="82">
        <v>0</v>
      </c>
      <c r="CH54" s="82">
        <v>0</v>
      </c>
      <c r="CI54" s="82">
        <v>0</v>
      </c>
      <c r="CJ54" s="82">
        <v>0</v>
      </c>
      <c r="CK54" s="144">
        <v>0</v>
      </c>
      <c r="CL54" s="136"/>
      <c r="CM54" s="136"/>
      <c r="CN54" s="136"/>
      <c r="CO54" s="136"/>
      <c r="CP54" s="136"/>
      <c r="CQ54" s="136"/>
      <c r="CR54" s="136"/>
      <c r="CS54" s="136"/>
      <c r="CT54" s="136"/>
      <c r="CU54" s="136"/>
      <c r="CV54" s="139"/>
      <c r="CW54" s="139"/>
    </row>
    <row r="55" spans="1:101" ht="12.75">
      <c r="A55" s="67" t="s">
        <v>57</v>
      </c>
      <c r="B55" s="22" t="s">
        <v>161</v>
      </c>
      <c r="C55" s="25" t="s">
        <v>118</v>
      </c>
      <c r="D55" s="39" t="s">
        <v>119</v>
      </c>
      <c r="E55" s="72">
        <v>106877</v>
      </c>
      <c r="F55" s="73">
        <v>106077.81761043398</v>
      </c>
      <c r="G55" s="122">
        <v>8356.41916508209</v>
      </c>
      <c r="H55" s="122">
        <v>12623.526823847413</v>
      </c>
      <c r="I55" s="122">
        <v>4282.434913286749</v>
      </c>
      <c r="J55" s="122">
        <v>21053.51681063235</v>
      </c>
      <c r="K55" s="122">
        <v>8077.463132792114</v>
      </c>
      <c r="L55" s="122">
        <v>1762.6342699641236</v>
      </c>
      <c r="M55" s="122">
        <v>1958.8231278383914</v>
      </c>
      <c r="N55" s="122">
        <v>46738.92993763999</v>
      </c>
      <c r="O55" s="122">
        <v>4061.722448178198</v>
      </c>
      <c r="P55" s="122">
        <v>1471.4164340570076</v>
      </c>
      <c r="Q55" s="122">
        <v>0</v>
      </c>
      <c r="R55" s="122">
        <v>631.4828862827992</v>
      </c>
      <c r="S55" s="122">
        <v>0</v>
      </c>
      <c r="T55" s="122">
        <v>450.62128292995857</v>
      </c>
      <c r="U55" s="122">
        <v>0</v>
      </c>
      <c r="V55" s="122">
        <v>0</v>
      </c>
      <c r="W55" s="122">
        <v>867.5226059127774</v>
      </c>
      <c r="X55" s="122">
        <v>0</v>
      </c>
      <c r="Y55" s="122">
        <v>888.9807622427754</v>
      </c>
      <c r="Z55" s="122">
        <v>0</v>
      </c>
      <c r="AA55" s="122">
        <v>0</v>
      </c>
      <c r="AB55" s="122">
        <v>0</v>
      </c>
      <c r="AC55" s="161">
        <v>0</v>
      </c>
      <c r="AD55" s="157">
        <f t="shared" si="0"/>
        <v>113225.49460068674</v>
      </c>
      <c r="AE55" s="82">
        <v>0</v>
      </c>
      <c r="AF55" s="140">
        <v>0</v>
      </c>
      <c r="AG55" s="82">
        <v>0</v>
      </c>
      <c r="AH55" s="82">
        <v>0</v>
      </c>
      <c r="AI55" s="82">
        <v>0</v>
      </c>
      <c r="AJ55" s="82">
        <v>0</v>
      </c>
      <c r="AK55" s="82">
        <v>0</v>
      </c>
      <c r="AL55" s="82">
        <v>0</v>
      </c>
      <c r="AM55" s="82">
        <v>0</v>
      </c>
      <c r="AN55" s="82">
        <v>0</v>
      </c>
      <c r="AO55" s="82">
        <v>0</v>
      </c>
      <c r="AP55" s="82">
        <v>0</v>
      </c>
      <c r="AQ55" s="82">
        <v>0</v>
      </c>
      <c r="AR55" s="82">
        <v>0</v>
      </c>
      <c r="AS55" s="82">
        <v>0</v>
      </c>
      <c r="AT55" s="82">
        <v>0</v>
      </c>
      <c r="AU55" s="82">
        <v>0</v>
      </c>
      <c r="AV55" s="82">
        <v>0</v>
      </c>
      <c r="AW55" s="82">
        <v>0</v>
      </c>
      <c r="AX55" s="82">
        <v>0</v>
      </c>
      <c r="AY55" s="82">
        <v>0</v>
      </c>
      <c r="AZ55" s="82">
        <v>0</v>
      </c>
      <c r="BA55" s="82">
        <v>0</v>
      </c>
      <c r="BB55" s="82">
        <v>0</v>
      </c>
      <c r="BC55" s="82">
        <v>0</v>
      </c>
      <c r="BD55" s="82"/>
      <c r="BE55" s="82">
        <v>0</v>
      </c>
      <c r="BF55" s="82">
        <v>0</v>
      </c>
      <c r="BG55" s="82">
        <v>0</v>
      </c>
      <c r="BH55" s="82">
        <v>0</v>
      </c>
      <c r="BI55" s="82">
        <v>0</v>
      </c>
      <c r="BJ55" s="82">
        <v>0</v>
      </c>
      <c r="BK55" s="82">
        <v>0</v>
      </c>
      <c r="BL55" s="82">
        <v>0</v>
      </c>
      <c r="BM55" s="82">
        <v>0</v>
      </c>
      <c r="BN55" s="82">
        <v>0</v>
      </c>
      <c r="BO55" s="82">
        <v>0</v>
      </c>
      <c r="BP55" s="82">
        <v>0</v>
      </c>
      <c r="BQ55" s="82">
        <v>0</v>
      </c>
      <c r="BR55" s="82">
        <v>0</v>
      </c>
      <c r="BS55" s="82">
        <v>0</v>
      </c>
      <c r="BT55" s="82">
        <v>0</v>
      </c>
      <c r="BU55" s="82">
        <v>0</v>
      </c>
      <c r="BV55" s="82">
        <v>0</v>
      </c>
      <c r="BW55" s="82">
        <v>0</v>
      </c>
      <c r="BX55" s="82">
        <v>0</v>
      </c>
      <c r="BY55" s="82">
        <v>0</v>
      </c>
      <c r="BZ55" s="82">
        <v>0</v>
      </c>
      <c r="CA55" s="82">
        <v>0</v>
      </c>
      <c r="CB55" s="82">
        <v>0</v>
      </c>
      <c r="CC55" s="82">
        <v>0</v>
      </c>
      <c r="CD55" s="82">
        <v>0</v>
      </c>
      <c r="CE55" s="82">
        <v>0</v>
      </c>
      <c r="CF55" s="82">
        <v>0</v>
      </c>
      <c r="CG55" s="82">
        <v>0</v>
      </c>
      <c r="CH55" s="82">
        <v>0</v>
      </c>
      <c r="CI55" s="82">
        <v>0</v>
      </c>
      <c r="CJ55" s="82">
        <v>0</v>
      </c>
      <c r="CK55" s="144">
        <v>0</v>
      </c>
      <c r="CL55" s="136"/>
      <c r="CM55" s="136"/>
      <c r="CN55" s="136"/>
      <c r="CO55" s="136"/>
      <c r="CP55" s="136"/>
      <c r="CQ55" s="136"/>
      <c r="CR55" s="136"/>
      <c r="CS55" s="136"/>
      <c r="CT55" s="136"/>
      <c r="CU55" s="136"/>
      <c r="CV55" s="139"/>
      <c r="CW55" s="139"/>
    </row>
    <row r="56" spans="1:101" ht="12.75">
      <c r="A56" s="67" t="s">
        <v>58</v>
      </c>
      <c r="B56" s="22" t="s">
        <v>162</v>
      </c>
      <c r="C56" s="25" t="s">
        <v>118</v>
      </c>
      <c r="D56" s="39" t="s">
        <v>119</v>
      </c>
      <c r="E56" s="72">
        <v>1828550</v>
      </c>
      <c r="F56" s="73">
        <v>1882532.8958349233</v>
      </c>
      <c r="G56" s="122">
        <v>150408.5464903945</v>
      </c>
      <c r="H56" s="122">
        <v>227212.91065570232</v>
      </c>
      <c r="I56" s="122">
        <v>77080.24191015448</v>
      </c>
      <c r="J56" s="122">
        <v>378945.67032136075</v>
      </c>
      <c r="K56" s="122">
        <v>145387.5715341854</v>
      </c>
      <c r="L56" s="122">
        <v>31725.94065736494</v>
      </c>
      <c r="M56" s="122">
        <v>35257.17579140208</v>
      </c>
      <c r="N56" s="122">
        <v>841261.5951353796</v>
      </c>
      <c r="O56" s="122">
        <v>73107.60238436269</v>
      </c>
      <c r="P56" s="122">
        <v>26484.26350527856</v>
      </c>
      <c r="Q56" s="122">
        <v>0</v>
      </c>
      <c r="R56" s="122">
        <v>11366.163087682049</v>
      </c>
      <c r="S56" s="122">
        <v>0</v>
      </c>
      <c r="T56" s="122">
        <v>8110.805698491558</v>
      </c>
      <c r="U56" s="122">
        <v>0</v>
      </c>
      <c r="V56" s="122">
        <v>0</v>
      </c>
      <c r="W56" s="122">
        <v>15614.680358320484</v>
      </c>
      <c r="X56" s="122">
        <v>0</v>
      </c>
      <c r="Y56" s="122">
        <v>16000.909201105796</v>
      </c>
      <c r="Z56" s="122">
        <v>0</v>
      </c>
      <c r="AA56" s="122">
        <v>0</v>
      </c>
      <c r="AB56" s="122">
        <v>0</v>
      </c>
      <c r="AC56" s="161">
        <v>0</v>
      </c>
      <c r="AD56" s="157">
        <f t="shared" si="0"/>
        <v>2037964.0767311854</v>
      </c>
      <c r="AE56" s="82">
        <v>0</v>
      </c>
      <c r="AF56" s="140">
        <v>0</v>
      </c>
      <c r="AG56" s="82">
        <v>0</v>
      </c>
      <c r="AH56" s="82">
        <v>0</v>
      </c>
      <c r="AI56" s="82">
        <v>0</v>
      </c>
      <c r="AJ56" s="82">
        <v>0</v>
      </c>
      <c r="AK56" s="82">
        <v>0</v>
      </c>
      <c r="AL56" s="82">
        <v>0</v>
      </c>
      <c r="AM56" s="82">
        <v>0</v>
      </c>
      <c r="AN56" s="82">
        <v>0</v>
      </c>
      <c r="AO56" s="82">
        <v>0</v>
      </c>
      <c r="AP56" s="82">
        <v>0</v>
      </c>
      <c r="AQ56" s="82">
        <v>0</v>
      </c>
      <c r="AR56" s="82">
        <v>0</v>
      </c>
      <c r="AS56" s="82">
        <v>0</v>
      </c>
      <c r="AT56" s="82">
        <v>0</v>
      </c>
      <c r="AU56" s="82">
        <v>0</v>
      </c>
      <c r="AV56" s="82">
        <v>0</v>
      </c>
      <c r="AW56" s="82">
        <v>0</v>
      </c>
      <c r="AX56" s="82">
        <v>0</v>
      </c>
      <c r="AY56" s="82">
        <v>0</v>
      </c>
      <c r="AZ56" s="82">
        <v>0</v>
      </c>
      <c r="BA56" s="82">
        <v>0</v>
      </c>
      <c r="BB56" s="82">
        <v>0</v>
      </c>
      <c r="BC56" s="82">
        <v>0</v>
      </c>
      <c r="BD56" s="82"/>
      <c r="BE56" s="82">
        <v>0</v>
      </c>
      <c r="BF56" s="82">
        <v>0</v>
      </c>
      <c r="BG56" s="82">
        <v>0</v>
      </c>
      <c r="BH56" s="82">
        <v>0</v>
      </c>
      <c r="BI56" s="82">
        <v>0</v>
      </c>
      <c r="BJ56" s="82">
        <v>0</v>
      </c>
      <c r="BK56" s="82">
        <v>0</v>
      </c>
      <c r="BL56" s="82">
        <v>0</v>
      </c>
      <c r="BM56" s="82">
        <v>0</v>
      </c>
      <c r="BN56" s="82">
        <v>0</v>
      </c>
      <c r="BO56" s="82">
        <v>0</v>
      </c>
      <c r="BP56" s="82">
        <v>0</v>
      </c>
      <c r="BQ56" s="82">
        <v>0</v>
      </c>
      <c r="BR56" s="82">
        <v>0</v>
      </c>
      <c r="BS56" s="82">
        <v>0</v>
      </c>
      <c r="BT56" s="82">
        <v>0</v>
      </c>
      <c r="BU56" s="82">
        <v>0</v>
      </c>
      <c r="BV56" s="82">
        <v>0</v>
      </c>
      <c r="BW56" s="82">
        <v>0</v>
      </c>
      <c r="BX56" s="82">
        <v>0</v>
      </c>
      <c r="BY56" s="82">
        <v>0</v>
      </c>
      <c r="BZ56" s="82">
        <v>0</v>
      </c>
      <c r="CA56" s="82">
        <v>0</v>
      </c>
      <c r="CB56" s="82">
        <v>0</v>
      </c>
      <c r="CC56" s="82">
        <v>0</v>
      </c>
      <c r="CD56" s="82">
        <v>0</v>
      </c>
      <c r="CE56" s="82">
        <v>0</v>
      </c>
      <c r="CF56" s="82">
        <v>0</v>
      </c>
      <c r="CG56" s="82">
        <v>0</v>
      </c>
      <c r="CH56" s="82">
        <v>0</v>
      </c>
      <c r="CI56" s="82">
        <v>0</v>
      </c>
      <c r="CJ56" s="82">
        <v>0</v>
      </c>
      <c r="CK56" s="144">
        <v>0</v>
      </c>
      <c r="CL56" s="136"/>
      <c r="CM56" s="136"/>
      <c r="CN56" s="136"/>
      <c r="CO56" s="136"/>
      <c r="CP56" s="136"/>
      <c r="CQ56" s="136"/>
      <c r="CR56" s="136"/>
      <c r="CS56" s="136"/>
      <c r="CT56" s="136"/>
      <c r="CU56" s="136"/>
      <c r="CV56" s="139"/>
      <c r="CW56" s="139"/>
    </row>
    <row r="57" spans="1:101" ht="12.75">
      <c r="A57" s="67" t="s">
        <v>59</v>
      </c>
      <c r="B57" s="22" t="s">
        <v>163</v>
      </c>
      <c r="C57" s="25" t="s">
        <v>118</v>
      </c>
      <c r="D57" s="39" t="s">
        <v>119</v>
      </c>
      <c r="E57" s="72">
        <v>338359</v>
      </c>
      <c r="F57" s="73">
        <v>355799.83895344206</v>
      </c>
      <c r="G57" s="122">
        <v>26289.96995365696</v>
      </c>
      <c r="H57" s="122">
        <v>39714.635461907324</v>
      </c>
      <c r="I57" s="122">
        <v>13472.886289529997</v>
      </c>
      <c r="J57" s="122">
        <v>66236.06516570653</v>
      </c>
      <c r="K57" s="122">
        <v>25412.351734367603</v>
      </c>
      <c r="L57" s="122">
        <v>5545.389847158016</v>
      </c>
      <c r="M57" s="122">
        <v>6162.615847537343</v>
      </c>
      <c r="N57" s="122">
        <v>147044.45043411874</v>
      </c>
      <c r="O57" s="122">
        <v>12778.507039103255</v>
      </c>
      <c r="P57" s="122">
        <v>4629.195002844953</v>
      </c>
      <c r="Q57" s="122">
        <v>0</v>
      </c>
      <c r="R57" s="122">
        <v>1986.6961887209588</v>
      </c>
      <c r="S57" s="122">
        <v>0</v>
      </c>
      <c r="T57" s="122">
        <v>1417.6909696212667</v>
      </c>
      <c r="U57" s="122">
        <v>0</v>
      </c>
      <c r="V57" s="122">
        <v>0</v>
      </c>
      <c r="W57" s="122">
        <v>2729.2962204273367</v>
      </c>
      <c r="X57" s="122">
        <v>0</v>
      </c>
      <c r="Y57" s="122">
        <v>2796.8053142188255</v>
      </c>
      <c r="Z57" s="122">
        <v>0</v>
      </c>
      <c r="AA57" s="122">
        <v>0</v>
      </c>
      <c r="AB57" s="122">
        <v>0</v>
      </c>
      <c r="AC57" s="161">
        <v>0</v>
      </c>
      <c r="AD57" s="157">
        <f t="shared" si="0"/>
        <v>356216.55546891905</v>
      </c>
      <c r="AE57" s="82">
        <v>0</v>
      </c>
      <c r="AF57" s="140">
        <v>0</v>
      </c>
      <c r="AG57" s="82">
        <v>0</v>
      </c>
      <c r="AH57" s="82">
        <v>0</v>
      </c>
      <c r="AI57" s="82">
        <v>0</v>
      </c>
      <c r="AJ57" s="82">
        <v>0</v>
      </c>
      <c r="AK57" s="82">
        <v>0</v>
      </c>
      <c r="AL57" s="82">
        <v>0</v>
      </c>
      <c r="AM57" s="82">
        <v>0</v>
      </c>
      <c r="AN57" s="82">
        <v>0</v>
      </c>
      <c r="AO57" s="82">
        <v>0</v>
      </c>
      <c r="AP57" s="82">
        <v>0</v>
      </c>
      <c r="AQ57" s="82">
        <v>0</v>
      </c>
      <c r="AR57" s="82">
        <v>0</v>
      </c>
      <c r="AS57" s="82">
        <v>0</v>
      </c>
      <c r="AT57" s="82">
        <v>0</v>
      </c>
      <c r="AU57" s="82">
        <v>0</v>
      </c>
      <c r="AV57" s="82">
        <v>0</v>
      </c>
      <c r="AW57" s="82">
        <v>0</v>
      </c>
      <c r="AX57" s="82">
        <v>0</v>
      </c>
      <c r="AY57" s="82">
        <v>0</v>
      </c>
      <c r="AZ57" s="82">
        <v>0</v>
      </c>
      <c r="BA57" s="82">
        <v>0</v>
      </c>
      <c r="BB57" s="82">
        <v>0</v>
      </c>
      <c r="BC57" s="82">
        <v>0</v>
      </c>
      <c r="BD57" s="82"/>
      <c r="BE57" s="82">
        <v>0</v>
      </c>
      <c r="BF57" s="82">
        <v>0</v>
      </c>
      <c r="BG57" s="82">
        <v>0</v>
      </c>
      <c r="BH57" s="82">
        <v>0</v>
      </c>
      <c r="BI57" s="82">
        <v>0</v>
      </c>
      <c r="BJ57" s="82">
        <v>0</v>
      </c>
      <c r="BK57" s="82">
        <v>0</v>
      </c>
      <c r="BL57" s="82">
        <v>0</v>
      </c>
      <c r="BM57" s="82">
        <v>0</v>
      </c>
      <c r="BN57" s="82">
        <v>0</v>
      </c>
      <c r="BO57" s="82">
        <v>0</v>
      </c>
      <c r="BP57" s="82">
        <v>0</v>
      </c>
      <c r="BQ57" s="82">
        <v>0</v>
      </c>
      <c r="BR57" s="82">
        <v>0</v>
      </c>
      <c r="BS57" s="82">
        <v>0</v>
      </c>
      <c r="BT57" s="82">
        <v>0</v>
      </c>
      <c r="BU57" s="82">
        <v>0</v>
      </c>
      <c r="BV57" s="82">
        <v>0</v>
      </c>
      <c r="BW57" s="82">
        <v>0</v>
      </c>
      <c r="BX57" s="82">
        <v>0</v>
      </c>
      <c r="BY57" s="82">
        <v>0</v>
      </c>
      <c r="BZ57" s="82">
        <v>0</v>
      </c>
      <c r="CA57" s="82">
        <v>0</v>
      </c>
      <c r="CB57" s="82">
        <v>0</v>
      </c>
      <c r="CC57" s="82">
        <v>0</v>
      </c>
      <c r="CD57" s="82">
        <v>0</v>
      </c>
      <c r="CE57" s="82">
        <v>0</v>
      </c>
      <c r="CF57" s="82">
        <v>0</v>
      </c>
      <c r="CG57" s="82">
        <v>0</v>
      </c>
      <c r="CH57" s="82">
        <v>0</v>
      </c>
      <c r="CI57" s="82">
        <v>0</v>
      </c>
      <c r="CJ57" s="82">
        <v>0</v>
      </c>
      <c r="CK57" s="144">
        <v>0</v>
      </c>
      <c r="CL57" s="136"/>
      <c r="CM57" s="136"/>
      <c r="CN57" s="136"/>
      <c r="CO57" s="136"/>
      <c r="CP57" s="136"/>
      <c r="CQ57" s="136"/>
      <c r="CR57" s="136"/>
      <c r="CS57" s="136"/>
      <c r="CT57" s="136"/>
      <c r="CU57" s="136"/>
      <c r="CV57" s="139"/>
      <c r="CW57" s="139"/>
    </row>
    <row r="58" spans="1:101" ht="12.75">
      <c r="A58" s="67" t="s">
        <v>60</v>
      </c>
      <c r="B58" s="22" t="s">
        <v>164</v>
      </c>
      <c r="C58" s="25" t="s">
        <v>92</v>
      </c>
      <c r="D58" s="39" t="s">
        <v>93</v>
      </c>
      <c r="E58" s="72">
        <v>162649</v>
      </c>
      <c r="F58" s="73">
        <v>203150.16197214014</v>
      </c>
      <c r="G58" s="122">
        <v>36659.2255206913</v>
      </c>
      <c r="H58" s="122">
        <v>6648.603262961683</v>
      </c>
      <c r="I58" s="122">
        <v>5309.645199338076</v>
      </c>
      <c r="J58" s="122">
        <v>22282.221629521646</v>
      </c>
      <c r="K58" s="122">
        <v>9852.072093578932</v>
      </c>
      <c r="L58" s="122">
        <v>2979.298325540194</v>
      </c>
      <c r="M58" s="122">
        <v>2216.512111594341</v>
      </c>
      <c r="N58" s="122">
        <v>34025.86357291309</v>
      </c>
      <c r="O58" s="122">
        <v>2809.0127181455546</v>
      </c>
      <c r="P58" s="122">
        <v>8866.514982288038</v>
      </c>
      <c r="Q58" s="122">
        <v>128.2973754343178</v>
      </c>
      <c r="R58" s="122">
        <v>1455.5920412911692</v>
      </c>
      <c r="S58" s="122">
        <v>956.3986168740054</v>
      </c>
      <c r="T58" s="122">
        <v>798.4762111121269</v>
      </c>
      <c r="U58" s="122">
        <v>2889.4901627361724</v>
      </c>
      <c r="V58" s="122">
        <v>195.94508248150356</v>
      </c>
      <c r="W58" s="122">
        <v>1550.2988311572292</v>
      </c>
      <c r="X58" s="122">
        <v>1634.7651577840775</v>
      </c>
      <c r="Y58" s="122">
        <v>1335.2257763382456</v>
      </c>
      <c r="Z58" s="122">
        <v>654.3166147150208</v>
      </c>
      <c r="AA58" s="122">
        <v>7724.901608877943</v>
      </c>
      <c r="AB58" s="122">
        <v>5166.185406806975</v>
      </c>
      <c r="AC58" s="161">
        <v>946.13482683926</v>
      </c>
      <c r="AD58" s="157">
        <f t="shared" si="0"/>
        <v>157084.99712902095</v>
      </c>
      <c r="AE58" s="82">
        <v>501.526103970515</v>
      </c>
      <c r="AF58" s="140">
        <v>186.61436426809863</v>
      </c>
      <c r="AG58" s="82">
        <v>395.85572020370415</v>
      </c>
      <c r="AH58" s="82">
        <v>773.749807846604</v>
      </c>
      <c r="AI58" s="82">
        <v>40.821892183646575</v>
      </c>
      <c r="AJ58" s="82">
        <v>0</v>
      </c>
      <c r="AK58" s="82">
        <v>431.54571736997804</v>
      </c>
      <c r="AL58" s="82">
        <v>104.97057990080548</v>
      </c>
      <c r="AM58" s="82">
        <v>205.27580069490853</v>
      </c>
      <c r="AN58" s="82">
        <v>2141.917684837276</v>
      </c>
      <c r="AO58" s="82">
        <v>1095.8648620097692</v>
      </c>
      <c r="AP58" s="82">
        <v>1743.421371379178</v>
      </c>
      <c r="AQ58" s="82">
        <v>158.62220962788382</v>
      </c>
      <c r="AR58" s="82">
        <v>158.62220962788382</v>
      </c>
      <c r="AS58" s="82">
        <v>46.65359106702466</v>
      </c>
      <c r="AT58" s="82">
        <v>46.65359106702466</v>
      </c>
      <c r="AU58" s="82">
        <v>1801.9949549638272</v>
      </c>
      <c r="AV58" s="82">
        <v>747.6237968490701</v>
      </c>
      <c r="AW58" s="82">
        <v>36.62306898761435</v>
      </c>
      <c r="AX58" s="82">
        <v>221.6045575683671</v>
      </c>
      <c r="AY58" s="82">
        <v>0</v>
      </c>
      <c r="AZ58" s="82">
        <v>0</v>
      </c>
      <c r="BA58" s="82">
        <v>69.98038660053699</v>
      </c>
      <c r="BB58" s="82">
        <v>93.30718213404931</v>
      </c>
      <c r="BC58" s="82">
        <v>23.32679553351233</v>
      </c>
      <c r="BD58" s="82"/>
      <c r="BE58" s="82">
        <v>69.98038660053699</v>
      </c>
      <c r="BF58" s="82">
        <v>0</v>
      </c>
      <c r="BG58" s="82">
        <v>0</v>
      </c>
      <c r="BH58" s="82">
        <v>0</v>
      </c>
      <c r="BI58" s="82">
        <v>163.2875687345863</v>
      </c>
      <c r="BJ58" s="82">
        <v>0</v>
      </c>
      <c r="BK58" s="82">
        <v>0</v>
      </c>
      <c r="BL58" s="82">
        <v>0</v>
      </c>
      <c r="BM58" s="82">
        <v>69.98038660053699</v>
      </c>
      <c r="BN58" s="82">
        <v>390.0240213203261</v>
      </c>
      <c r="BO58" s="82">
        <v>297.4166430522822</v>
      </c>
      <c r="BP58" s="82">
        <v>0</v>
      </c>
      <c r="BQ58" s="82">
        <v>2425.9867354852818</v>
      </c>
      <c r="BR58" s="82">
        <v>23.32679553351233</v>
      </c>
      <c r="BS58" s="82">
        <v>69.98038660053699</v>
      </c>
      <c r="BT58" s="82">
        <v>23.32679553351233</v>
      </c>
      <c r="BU58" s="82">
        <v>26099.884986536275</v>
      </c>
      <c r="BV58" s="82">
        <v>0</v>
      </c>
      <c r="BW58" s="82">
        <v>298.5829828289578</v>
      </c>
      <c r="BX58" s="82">
        <v>279.92154640214795</v>
      </c>
      <c r="BY58" s="82">
        <v>139.96077320107398</v>
      </c>
      <c r="BZ58" s="82">
        <v>0</v>
      </c>
      <c r="CA58" s="82">
        <v>23.32679553351233</v>
      </c>
      <c r="CB58" s="82">
        <v>443.2091151367342</v>
      </c>
      <c r="CC58" s="82">
        <v>93.30718213404931</v>
      </c>
      <c r="CD58" s="82">
        <v>2847.96846668652</v>
      </c>
      <c r="CE58" s="82">
        <v>418.24944391587604</v>
      </c>
      <c r="CF58" s="82">
        <v>0</v>
      </c>
      <c r="CG58" s="82">
        <v>0</v>
      </c>
      <c r="CH58" s="82">
        <v>0</v>
      </c>
      <c r="CI58" s="82">
        <v>0</v>
      </c>
      <c r="CJ58" s="82">
        <v>0</v>
      </c>
      <c r="CK58" s="144">
        <v>0</v>
      </c>
      <c r="CL58" s="136"/>
      <c r="CM58" s="136"/>
      <c r="CN58" s="136"/>
      <c r="CO58" s="136"/>
      <c r="CP58" s="136"/>
      <c r="CQ58" s="136"/>
      <c r="CR58" s="136"/>
      <c r="CS58" s="136"/>
      <c r="CT58" s="136"/>
      <c r="CU58" s="136"/>
      <c r="CV58" s="139"/>
      <c r="CW58" s="139"/>
    </row>
    <row r="59" spans="1:101" ht="12.75">
      <c r="A59" s="131" t="s">
        <v>195</v>
      </c>
      <c r="B59" s="23" t="s">
        <v>165</v>
      </c>
      <c r="C59" s="24" t="s">
        <v>118</v>
      </c>
      <c r="D59" s="108" t="s">
        <v>119</v>
      </c>
      <c r="E59" s="74">
        <v>270266</v>
      </c>
      <c r="F59" s="121">
        <v>521576.60447197023</v>
      </c>
      <c r="G59" s="162">
        <v>39077.29975279288</v>
      </c>
      <c r="H59" s="162">
        <v>59031.66558400627</v>
      </c>
      <c r="I59" s="162">
        <v>20026.040995836996</v>
      </c>
      <c r="J59" s="162">
        <v>98453.00612699249</v>
      </c>
      <c r="K59" s="162">
        <v>37772.811756643154</v>
      </c>
      <c r="L59" s="162">
        <v>8242.6439317153</v>
      </c>
      <c r="M59" s="162">
        <v>9160.086038897523</v>
      </c>
      <c r="N59" s="162">
        <v>218566.2470032403</v>
      </c>
      <c r="O59" s="162">
        <v>18993.918625256996</v>
      </c>
      <c r="P59" s="162">
        <v>6880.815803866684</v>
      </c>
      <c r="Q59" s="162">
        <v>0</v>
      </c>
      <c r="R59" s="162">
        <v>2953.0167824927858</v>
      </c>
      <c r="S59" s="162">
        <v>0</v>
      </c>
      <c r="T59" s="162">
        <v>2107.249839934172</v>
      </c>
      <c r="U59" s="162">
        <v>0</v>
      </c>
      <c r="V59" s="162">
        <v>0</v>
      </c>
      <c r="W59" s="162">
        <v>4056.8143176963995</v>
      </c>
      <c r="X59" s="162">
        <v>0</v>
      </c>
      <c r="Y59" s="162">
        <v>4157.159548169456</v>
      </c>
      <c r="Z59" s="162">
        <v>0</v>
      </c>
      <c r="AA59" s="162">
        <v>0</v>
      </c>
      <c r="AB59" s="162">
        <v>0</v>
      </c>
      <c r="AC59" s="163">
        <v>0</v>
      </c>
      <c r="AD59" s="158">
        <f t="shared" si="0"/>
        <v>529478.7761075414</v>
      </c>
      <c r="AE59" s="141">
        <v>0</v>
      </c>
      <c r="AF59" s="142">
        <v>0</v>
      </c>
      <c r="AG59" s="141">
        <v>0</v>
      </c>
      <c r="AH59" s="141">
        <v>0</v>
      </c>
      <c r="AI59" s="141">
        <v>0</v>
      </c>
      <c r="AJ59" s="141">
        <v>0</v>
      </c>
      <c r="AK59" s="141">
        <v>0</v>
      </c>
      <c r="AL59" s="141">
        <v>0</v>
      </c>
      <c r="AM59" s="141">
        <v>0</v>
      </c>
      <c r="AN59" s="141">
        <v>0</v>
      </c>
      <c r="AO59" s="141">
        <v>0</v>
      </c>
      <c r="AP59" s="141">
        <v>0</v>
      </c>
      <c r="AQ59" s="141">
        <v>0</v>
      </c>
      <c r="AR59" s="141">
        <v>0</v>
      </c>
      <c r="AS59" s="141">
        <v>0</v>
      </c>
      <c r="AT59" s="141">
        <v>0</v>
      </c>
      <c r="AU59" s="141">
        <v>0</v>
      </c>
      <c r="AV59" s="141">
        <v>0</v>
      </c>
      <c r="AW59" s="141">
        <v>0</v>
      </c>
      <c r="AX59" s="141">
        <v>0</v>
      </c>
      <c r="AY59" s="141">
        <v>0</v>
      </c>
      <c r="AZ59" s="141">
        <v>0</v>
      </c>
      <c r="BA59" s="141">
        <v>0</v>
      </c>
      <c r="BB59" s="141">
        <v>0</v>
      </c>
      <c r="BC59" s="141">
        <v>0</v>
      </c>
      <c r="BD59" s="141"/>
      <c r="BE59" s="141">
        <v>0</v>
      </c>
      <c r="BF59" s="141">
        <v>0</v>
      </c>
      <c r="BG59" s="141">
        <v>0</v>
      </c>
      <c r="BH59" s="141">
        <v>0</v>
      </c>
      <c r="BI59" s="141">
        <v>0</v>
      </c>
      <c r="BJ59" s="141">
        <v>0</v>
      </c>
      <c r="BK59" s="141">
        <v>0</v>
      </c>
      <c r="BL59" s="141">
        <v>0</v>
      </c>
      <c r="BM59" s="141">
        <v>0</v>
      </c>
      <c r="BN59" s="141">
        <v>0</v>
      </c>
      <c r="BO59" s="141">
        <v>0</v>
      </c>
      <c r="BP59" s="141">
        <v>0</v>
      </c>
      <c r="BQ59" s="141">
        <v>0</v>
      </c>
      <c r="BR59" s="141">
        <v>0</v>
      </c>
      <c r="BS59" s="141">
        <v>0</v>
      </c>
      <c r="BT59" s="141">
        <v>0</v>
      </c>
      <c r="BU59" s="141">
        <v>0</v>
      </c>
      <c r="BV59" s="141">
        <v>0</v>
      </c>
      <c r="BW59" s="141">
        <v>0</v>
      </c>
      <c r="BX59" s="141">
        <v>0</v>
      </c>
      <c r="BY59" s="141">
        <v>0</v>
      </c>
      <c r="BZ59" s="141">
        <v>0</v>
      </c>
      <c r="CA59" s="141">
        <v>0</v>
      </c>
      <c r="CB59" s="141">
        <v>0</v>
      </c>
      <c r="CC59" s="141">
        <v>0</v>
      </c>
      <c r="CD59" s="141">
        <v>0</v>
      </c>
      <c r="CE59" s="141">
        <v>0</v>
      </c>
      <c r="CF59" s="141">
        <v>0</v>
      </c>
      <c r="CG59" s="141">
        <v>0</v>
      </c>
      <c r="CH59" s="141">
        <v>0</v>
      </c>
      <c r="CI59" s="141">
        <v>0</v>
      </c>
      <c r="CJ59" s="141">
        <v>0</v>
      </c>
      <c r="CK59" s="145">
        <v>0</v>
      </c>
      <c r="CL59" s="136"/>
      <c r="CM59" s="136"/>
      <c r="CN59" s="136"/>
      <c r="CO59" s="136"/>
      <c r="CP59" s="136"/>
      <c r="CQ59" s="136"/>
      <c r="CR59" s="136"/>
      <c r="CS59" s="136"/>
      <c r="CT59" s="136"/>
      <c r="CU59" s="136"/>
      <c r="CV59" s="139"/>
      <c r="CW59" s="139"/>
    </row>
    <row r="60" spans="1:101" ht="12.75">
      <c r="A60" s="130" t="s">
        <v>241</v>
      </c>
      <c r="B60" s="42" t="s">
        <v>244</v>
      </c>
      <c r="C60" s="43" t="s">
        <v>103</v>
      </c>
      <c r="D60" s="128" t="s">
        <v>104</v>
      </c>
      <c r="E60" s="71">
        <v>950000</v>
      </c>
      <c r="F60" s="120">
        <v>979334.3557056122</v>
      </c>
      <c r="G60" s="159">
        <v>93163.2832155155</v>
      </c>
      <c r="H60" s="159">
        <v>92340.04359947267</v>
      </c>
      <c r="I60" s="159">
        <v>23462.329057221137</v>
      </c>
      <c r="J60" s="159">
        <v>139264.70171391495</v>
      </c>
      <c r="K60" s="159">
        <v>63389.45043529921</v>
      </c>
      <c r="L60" s="159">
        <v>0</v>
      </c>
      <c r="M60" s="159">
        <v>0</v>
      </c>
      <c r="N60" s="159">
        <v>522619.949584534</v>
      </c>
      <c r="O60" s="159">
        <v>31831.931820323418</v>
      </c>
      <c r="P60" s="159">
        <v>0</v>
      </c>
      <c r="Q60" s="159">
        <v>0</v>
      </c>
      <c r="R60" s="159">
        <v>13857.86687005459</v>
      </c>
      <c r="S60" s="159">
        <v>0</v>
      </c>
      <c r="T60" s="159">
        <v>0</v>
      </c>
      <c r="U60" s="159">
        <v>0</v>
      </c>
      <c r="V60" s="159">
        <v>0</v>
      </c>
      <c r="W60" s="159">
        <v>0</v>
      </c>
      <c r="X60" s="159">
        <v>0</v>
      </c>
      <c r="Y60" s="159">
        <v>0</v>
      </c>
      <c r="Z60" s="159">
        <v>0</v>
      </c>
      <c r="AA60" s="159">
        <v>0</v>
      </c>
      <c r="AB60" s="159">
        <v>0</v>
      </c>
      <c r="AC60" s="160">
        <v>0</v>
      </c>
      <c r="AD60" s="144">
        <f t="shared" si="0"/>
        <v>979929.5562963354</v>
      </c>
      <c r="AE60" s="137">
        <v>0</v>
      </c>
      <c r="AF60" s="138">
        <v>0</v>
      </c>
      <c r="AG60" s="137">
        <v>0</v>
      </c>
      <c r="AH60" s="137">
        <v>0</v>
      </c>
      <c r="AI60" s="137">
        <v>0</v>
      </c>
      <c r="AJ60" s="137">
        <v>0</v>
      </c>
      <c r="AK60" s="137">
        <v>0</v>
      </c>
      <c r="AL60" s="137">
        <v>0</v>
      </c>
      <c r="AM60" s="137">
        <v>0</v>
      </c>
      <c r="AN60" s="137">
        <v>0</v>
      </c>
      <c r="AO60" s="137">
        <v>0</v>
      </c>
      <c r="AP60" s="137">
        <v>0</v>
      </c>
      <c r="AQ60" s="137">
        <v>0</v>
      </c>
      <c r="AR60" s="137">
        <v>0</v>
      </c>
      <c r="AS60" s="137">
        <v>0</v>
      </c>
      <c r="AT60" s="137">
        <v>0</v>
      </c>
      <c r="AU60" s="137">
        <v>0</v>
      </c>
      <c r="AV60" s="137">
        <v>0</v>
      </c>
      <c r="AW60" s="137">
        <v>0</v>
      </c>
      <c r="AX60" s="137">
        <v>0</v>
      </c>
      <c r="AY60" s="137">
        <v>0</v>
      </c>
      <c r="AZ60" s="137">
        <v>0</v>
      </c>
      <c r="BA60" s="137">
        <v>0</v>
      </c>
      <c r="BB60" s="137">
        <v>0</v>
      </c>
      <c r="BC60" s="137">
        <v>0</v>
      </c>
      <c r="BD60" s="137"/>
      <c r="BE60" s="137">
        <v>0</v>
      </c>
      <c r="BF60" s="137">
        <v>0</v>
      </c>
      <c r="BG60" s="137">
        <v>0</v>
      </c>
      <c r="BH60" s="137">
        <v>0</v>
      </c>
      <c r="BI60" s="137">
        <v>0</v>
      </c>
      <c r="BJ60" s="137">
        <v>0</v>
      </c>
      <c r="BK60" s="137">
        <v>0</v>
      </c>
      <c r="BL60" s="137">
        <v>0</v>
      </c>
      <c r="BM60" s="137">
        <v>0</v>
      </c>
      <c r="BN60" s="137">
        <v>0</v>
      </c>
      <c r="BO60" s="137">
        <v>0</v>
      </c>
      <c r="BP60" s="137">
        <v>0</v>
      </c>
      <c r="BQ60" s="137">
        <v>0</v>
      </c>
      <c r="BR60" s="137">
        <v>0</v>
      </c>
      <c r="BS60" s="137">
        <v>0</v>
      </c>
      <c r="BT60" s="137">
        <v>0</v>
      </c>
      <c r="BU60" s="137">
        <v>0</v>
      </c>
      <c r="BV60" s="137">
        <v>0</v>
      </c>
      <c r="BW60" s="137">
        <v>0</v>
      </c>
      <c r="BX60" s="137">
        <v>0</v>
      </c>
      <c r="BY60" s="137">
        <v>0</v>
      </c>
      <c r="BZ60" s="137">
        <v>0</v>
      </c>
      <c r="CA60" s="137">
        <v>0</v>
      </c>
      <c r="CB60" s="137">
        <v>0</v>
      </c>
      <c r="CC60" s="137">
        <v>0</v>
      </c>
      <c r="CD60" s="137">
        <v>0</v>
      </c>
      <c r="CE60" s="137">
        <v>0</v>
      </c>
      <c r="CF60" s="137">
        <v>0</v>
      </c>
      <c r="CG60" s="137">
        <v>0</v>
      </c>
      <c r="CH60" s="137">
        <v>0</v>
      </c>
      <c r="CI60" s="137">
        <v>0</v>
      </c>
      <c r="CJ60" s="137">
        <v>0</v>
      </c>
      <c r="CK60" s="143">
        <v>0</v>
      </c>
      <c r="CL60" s="136"/>
      <c r="CM60" s="136"/>
      <c r="CN60" s="136"/>
      <c r="CO60" s="136"/>
      <c r="CP60" s="136"/>
      <c r="CQ60" s="136"/>
      <c r="CR60" s="136"/>
      <c r="CS60" s="136"/>
      <c r="CT60" s="136"/>
      <c r="CU60" s="136"/>
      <c r="CV60" s="139"/>
      <c r="CW60" s="139"/>
    </row>
    <row r="61" spans="1:101" ht="12.75">
      <c r="A61" s="69" t="s">
        <v>242</v>
      </c>
      <c r="B61" s="22" t="s">
        <v>245</v>
      </c>
      <c r="C61" s="25" t="s">
        <v>105</v>
      </c>
      <c r="D61" s="39" t="s">
        <v>106</v>
      </c>
      <c r="E61" s="72">
        <v>406245</v>
      </c>
      <c r="F61" s="73">
        <v>1201602.2352107565</v>
      </c>
      <c r="G61" s="122">
        <v>35428.48811846419</v>
      </c>
      <c r="H61" s="122">
        <v>50966.18380449915</v>
      </c>
      <c r="I61" s="122">
        <v>10644.433649942155</v>
      </c>
      <c r="J61" s="122">
        <v>77291.29807010238</v>
      </c>
      <c r="K61" s="122">
        <v>30487.56443916268</v>
      </c>
      <c r="L61" s="122">
        <v>7752.9606286145845</v>
      </c>
      <c r="M61" s="122">
        <v>0</v>
      </c>
      <c r="N61" s="122">
        <v>208932.75661252133</v>
      </c>
      <c r="O61" s="122">
        <v>18190.860491319057</v>
      </c>
      <c r="P61" s="122">
        <v>0</v>
      </c>
      <c r="Q61" s="122">
        <v>0</v>
      </c>
      <c r="R61" s="122">
        <v>3272.7661669971403</v>
      </c>
      <c r="S61" s="122">
        <v>0</v>
      </c>
      <c r="T61" s="122">
        <v>0</v>
      </c>
      <c r="U61" s="122">
        <v>0</v>
      </c>
      <c r="V61" s="122">
        <v>0</v>
      </c>
      <c r="W61" s="122">
        <v>0</v>
      </c>
      <c r="X61" s="122">
        <v>0</v>
      </c>
      <c r="Y61" s="122">
        <v>0</v>
      </c>
      <c r="Z61" s="122">
        <v>0</v>
      </c>
      <c r="AA61" s="122">
        <v>0</v>
      </c>
      <c r="AB61" s="122">
        <v>0</v>
      </c>
      <c r="AC61" s="161">
        <v>0</v>
      </c>
      <c r="AD61" s="144">
        <f t="shared" si="0"/>
        <v>442967.31198162265</v>
      </c>
      <c r="AE61" s="82">
        <v>0</v>
      </c>
      <c r="AF61" s="140">
        <v>0</v>
      </c>
      <c r="AG61" s="82">
        <v>0</v>
      </c>
      <c r="AH61" s="82">
        <v>0</v>
      </c>
      <c r="AI61" s="82">
        <v>0</v>
      </c>
      <c r="AJ61" s="82">
        <v>0</v>
      </c>
      <c r="AK61" s="82">
        <v>0</v>
      </c>
      <c r="AL61" s="82">
        <v>0</v>
      </c>
      <c r="AM61" s="82">
        <v>0</v>
      </c>
      <c r="AN61" s="82">
        <v>0</v>
      </c>
      <c r="AO61" s="82">
        <v>0</v>
      </c>
      <c r="AP61" s="82">
        <v>0</v>
      </c>
      <c r="AQ61" s="82">
        <v>0</v>
      </c>
      <c r="AR61" s="82">
        <v>0</v>
      </c>
      <c r="AS61" s="82">
        <v>0</v>
      </c>
      <c r="AT61" s="82">
        <v>0</v>
      </c>
      <c r="AU61" s="82">
        <v>0</v>
      </c>
      <c r="AV61" s="82">
        <v>0</v>
      </c>
      <c r="AW61" s="82">
        <v>0</v>
      </c>
      <c r="AX61" s="82">
        <v>0</v>
      </c>
      <c r="AY61" s="82">
        <v>0</v>
      </c>
      <c r="AZ61" s="82">
        <v>0</v>
      </c>
      <c r="BA61" s="82">
        <v>0</v>
      </c>
      <c r="BB61" s="82">
        <v>0</v>
      </c>
      <c r="BC61" s="82">
        <v>0</v>
      </c>
      <c r="BD61" s="82"/>
      <c r="BE61" s="82">
        <v>0</v>
      </c>
      <c r="BF61" s="82">
        <v>0</v>
      </c>
      <c r="BG61" s="82">
        <v>0</v>
      </c>
      <c r="BH61" s="82">
        <v>0</v>
      </c>
      <c r="BI61" s="82">
        <v>0</v>
      </c>
      <c r="BJ61" s="82">
        <v>0</v>
      </c>
      <c r="BK61" s="82">
        <v>0</v>
      </c>
      <c r="BL61" s="82">
        <v>0</v>
      </c>
      <c r="BM61" s="82">
        <v>0</v>
      </c>
      <c r="BN61" s="82">
        <v>0</v>
      </c>
      <c r="BO61" s="82">
        <v>0</v>
      </c>
      <c r="BP61" s="82">
        <v>0</v>
      </c>
      <c r="BQ61" s="82">
        <v>0</v>
      </c>
      <c r="BR61" s="82">
        <v>0</v>
      </c>
      <c r="BS61" s="82">
        <v>0</v>
      </c>
      <c r="BT61" s="82">
        <v>0</v>
      </c>
      <c r="BU61" s="82">
        <v>0</v>
      </c>
      <c r="BV61" s="82">
        <v>0</v>
      </c>
      <c r="BW61" s="82">
        <v>0</v>
      </c>
      <c r="BX61" s="82">
        <v>0</v>
      </c>
      <c r="BY61" s="82">
        <v>0</v>
      </c>
      <c r="BZ61" s="82">
        <v>0</v>
      </c>
      <c r="CA61" s="82">
        <v>0</v>
      </c>
      <c r="CB61" s="82">
        <v>0</v>
      </c>
      <c r="CC61" s="82">
        <v>0</v>
      </c>
      <c r="CD61" s="82">
        <v>0</v>
      </c>
      <c r="CE61" s="82">
        <v>0</v>
      </c>
      <c r="CF61" s="82">
        <v>0</v>
      </c>
      <c r="CG61" s="82">
        <v>0</v>
      </c>
      <c r="CH61" s="82">
        <v>0</v>
      </c>
      <c r="CI61" s="82">
        <v>0</v>
      </c>
      <c r="CJ61" s="82">
        <v>0</v>
      </c>
      <c r="CK61" s="144">
        <v>0</v>
      </c>
      <c r="CL61" s="136"/>
      <c r="CM61" s="136"/>
      <c r="CN61" s="136"/>
      <c r="CO61" s="136"/>
      <c r="CP61" s="136"/>
      <c r="CQ61" s="136"/>
      <c r="CR61" s="136"/>
      <c r="CS61" s="136"/>
      <c r="CT61" s="136"/>
      <c r="CU61" s="136"/>
      <c r="CV61" s="139"/>
      <c r="CW61" s="139"/>
    </row>
    <row r="62" spans="1:101" ht="12.75">
      <c r="A62" s="69" t="s">
        <v>243</v>
      </c>
      <c r="B62" s="22" t="s">
        <v>246</v>
      </c>
      <c r="C62" s="25" t="s">
        <v>107</v>
      </c>
      <c r="D62" s="39" t="s">
        <v>108</v>
      </c>
      <c r="E62" s="72">
        <v>0</v>
      </c>
      <c r="F62" s="73">
        <v>276367.129699123</v>
      </c>
      <c r="G62" s="122">
        <v>449.00162754145975</v>
      </c>
      <c r="H62" s="122">
        <v>956.1680300308623</v>
      </c>
      <c r="I62" s="122">
        <v>290.13985452692776</v>
      </c>
      <c r="J62" s="122">
        <v>1363.5059095553033</v>
      </c>
      <c r="K62" s="122">
        <v>606.4185039267352</v>
      </c>
      <c r="L62" s="122">
        <v>123.79997289395652</v>
      </c>
      <c r="M62" s="122">
        <v>148.11727573952882</v>
      </c>
      <c r="N62" s="122">
        <v>3880.5235233405083</v>
      </c>
      <c r="O62" s="122">
        <v>292.62999552628474</v>
      </c>
      <c r="P62" s="122">
        <v>137.280551020105</v>
      </c>
      <c r="Q62" s="122">
        <v>17.638498745445137</v>
      </c>
      <c r="R62" s="122">
        <v>22.096158559108826</v>
      </c>
      <c r="S62" s="122">
        <v>0</v>
      </c>
      <c r="T62" s="122">
        <v>30.527284103227917</v>
      </c>
      <c r="U62" s="122">
        <v>0</v>
      </c>
      <c r="V62" s="122">
        <v>0</v>
      </c>
      <c r="W62" s="122">
        <v>76.18755471180724</v>
      </c>
      <c r="X62" s="122">
        <v>0</v>
      </c>
      <c r="Y62" s="122">
        <v>52.054706755076204</v>
      </c>
      <c r="Z62" s="122">
        <v>0</v>
      </c>
      <c r="AA62" s="122">
        <v>0</v>
      </c>
      <c r="AB62" s="122">
        <v>0</v>
      </c>
      <c r="AC62" s="161">
        <v>0</v>
      </c>
      <c r="AD62" s="144">
        <f t="shared" si="0"/>
        <v>8446.089446976337</v>
      </c>
      <c r="AE62" s="82">
        <v>0</v>
      </c>
      <c r="AF62" s="140">
        <v>0</v>
      </c>
      <c r="AG62" s="82">
        <v>0</v>
      </c>
      <c r="AH62" s="82">
        <v>0</v>
      </c>
      <c r="AI62" s="82">
        <v>0</v>
      </c>
      <c r="AJ62" s="82">
        <v>0</v>
      </c>
      <c r="AK62" s="82">
        <v>0</v>
      </c>
      <c r="AL62" s="82">
        <v>0</v>
      </c>
      <c r="AM62" s="82">
        <v>0</v>
      </c>
      <c r="AN62" s="82">
        <v>0</v>
      </c>
      <c r="AO62" s="82">
        <v>0</v>
      </c>
      <c r="AP62" s="82">
        <v>0</v>
      </c>
      <c r="AQ62" s="82">
        <v>0</v>
      </c>
      <c r="AR62" s="82">
        <v>0</v>
      </c>
      <c r="AS62" s="82">
        <v>0</v>
      </c>
      <c r="AT62" s="82">
        <v>0</v>
      </c>
      <c r="AU62" s="82">
        <v>0</v>
      </c>
      <c r="AV62" s="82">
        <v>0</v>
      </c>
      <c r="AW62" s="82">
        <v>0</v>
      </c>
      <c r="AX62" s="82">
        <v>0</v>
      </c>
      <c r="AY62" s="82">
        <v>0</v>
      </c>
      <c r="AZ62" s="82">
        <v>0</v>
      </c>
      <c r="BA62" s="82">
        <v>0</v>
      </c>
      <c r="BB62" s="82">
        <v>0</v>
      </c>
      <c r="BC62" s="82">
        <v>0</v>
      </c>
      <c r="BD62" s="82"/>
      <c r="BE62" s="82">
        <v>0</v>
      </c>
      <c r="BF62" s="82">
        <v>0</v>
      </c>
      <c r="BG62" s="82">
        <v>0</v>
      </c>
      <c r="BH62" s="82">
        <v>0</v>
      </c>
      <c r="BI62" s="82">
        <v>0</v>
      </c>
      <c r="BJ62" s="82">
        <v>0</v>
      </c>
      <c r="BK62" s="82">
        <v>0</v>
      </c>
      <c r="BL62" s="82">
        <v>0</v>
      </c>
      <c r="BM62" s="82">
        <v>0</v>
      </c>
      <c r="BN62" s="82">
        <v>0</v>
      </c>
      <c r="BO62" s="82">
        <v>0</v>
      </c>
      <c r="BP62" s="82">
        <v>0</v>
      </c>
      <c r="BQ62" s="82">
        <v>0</v>
      </c>
      <c r="BR62" s="82">
        <v>0</v>
      </c>
      <c r="BS62" s="82">
        <v>0</v>
      </c>
      <c r="BT62" s="82">
        <v>0</v>
      </c>
      <c r="BU62" s="82">
        <v>0</v>
      </c>
      <c r="BV62" s="82">
        <v>0</v>
      </c>
      <c r="BW62" s="82">
        <v>0</v>
      </c>
      <c r="BX62" s="82">
        <v>0</v>
      </c>
      <c r="BY62" s="82">
        <v>0</v>
      </c>
      <c r="BZ62" s="82">
        <v>0</v>
      </c>
      <c r="CA62" s="82">
        <v>0</v>
      </c>
      <c r="CB62" s="82">
        <v>0</v>
      </c>
      <c r="CC62" s="82">
        <v>0</v>
      </c>
      <c r="CD62" s="82">
        <v>0</v>
      </c>
      <c r="CE62" s="82">
        <v>0</v>
      </c>
      <c r="CF62" s="82">
        <v>0</v>
      </c>
      <c r="CG62" s="82">
        <v>0</v>
      </c>
      <c r="CH62" s="82">
        <v>0</v>
      </c>
      <c r="CI62" s="82">
        <v>0</v>
      </c>
      <c r="CJ62" s="82">
        <v>0</v>
      </c>
      <c r="CK62" s="144">
        <v>0</v>
      </c>
      <c r="CL62" s="136"/>
      <c r="CM62" s="136"/>
      <c r="CN62" s="136"/>
      <c r="CO62" s="136"/>
      <c r="CP62" s="136"/>
      <c r="CQ62" s="136"/>
      <c r="CR62" s="136"/>
      <c r="CS62" s="136"/>
      <c r="CT62" s="136"/>
      <c r="CU62" s="136"/>
      <c r="CV62" s="139"/>
      <c r="CW62" s="139"/>
    </row>
    <row r="63" spans="1:101" ht="12.75">
      <c r="A63" s="67" t="s">
        <v>61</v>
      </c>
      <c r="B63" s="22" t="s">
        <v>166</v>
      </c>
      <c r="C63" s="25" t="s">
        <v>90</v>
      </c>
      <c r="D63" s="39" t="s">
        <v>91</v>
      </c>
      <c r="E63" s="72">
        <v>114540</v>
      </c>
      <c r="F63" s="73">
        <v>152251.88109351418</v>
      </c>
      <c r="G63" s="122">
        <v>26612.065300111863</v>
      </c>
      <c r="H63" s="122">
        <v>6563.827170046874</v>
      </c>
      <c r="I63" s="122">
        <v>4536.229465358318</v>
      </c>
      <c r="J63" s="122">
        <v>29715.909723024004</v>
      </c>
      <c r="K63" s="122">
        <v>6357.934701355691</v>
      </c>
      <c r="L63" s="122">
        <v>1967.210824481833</v>
      </c>
      <c r="M63" s="122">
        <v>2172.6910960385</v>
      </c>
      <c r="N63" s="122">
        <v>27914.402146617962</v>
      </c>
      <c r="O63" s="122">
        <v>2312.6320232069825</v>
      </c>
      <c r="P63" s="122">
        <v>6363.911559806185</v>
      </c>
      <c r="Q63" s="122">
        <v>38.334333510070294</v>
      </c>
      <c r="R63" s="122">
        <v>1027.8135549178523</v>
      </c>
      <c r="S63" s="122">
        <v>1238.240192088722</v>
      </c>
      <c r="T63" s="122">
        <v>604.6931963362701</v>
      </c>
      <c r="U63" s="122">
        <v>3181.543582768576</v>
      </c>
      <c r="V63" s="122">
        <v>184.66431626356442</v>
      </c>
      <c r="W63" s="122">
        <v>1112.9322631955893</v>
      </c>
      <c r="X63" s="122">
        <v>1231.6038182230004</v>
      </c>
      <c r="Y63" s="122">
        <v>1087.9943365573176</v>
      </c>
      <c r="Z63" s="122">
        <v>1072.330845445676</v>
      </c>
      <c r="AA63" s="122">
        <v>5708.724214491597</v>
      </c>
      <c r="AB63" s="122">
        <v>9713.013277755876</v>
      </c>
      <c r="AC63" s="161">
        <v>397.9763333760523</v>
      </c>
      <c r="AD63" s="144">
        <f t="shared" si="0"/>
        <v>141116.67827497836</v>
      </c>
      <c r="AE63" s="82">
        <v>414.0520216222109</v>
      </c>
      <c r="AF63" s="140">
        <v>90.27117245919779</v>
      </c>
      <c r="AG63" s="82">
        <v>251.85244918981667</v>
      </c>
      <c r="AH63" s="82">
        <v>317.59789214525983</v>
      </c>
      <c r="AI63" s="82">
        <v>55.44051459252102</v>
      </c>
      <c r="AJ63" s="82">
        <v>400.2434176158952</v>
      </c>
      <c r="AK63" s="82">
        <v>319.8144822361244</v>
      </c>
      <c r="AL63" s="82">
        <v>39.364826346362506</v>
      </c>
      <c r="AM63" s="82">
        <v>310.3844422912143</v>
      </c>
      <c r="AN63" s="82">
        <v>618.8501069212525</v>
      </c>
      <c r="AO63" s="82">
        <v>316.6209849364548</v>
      </c>
      <c r="AP63" s="82">
        <v>503.71520330799626</v>
      </c>
      <c r="AQ63" s="82">
        <v>330.7882004498001</v>
      </c>
      <c r="AR63" s="82">
        <v>330.7882004498001</v>
      </c>
      <c r="AS63" s="82">
        <v>136.4372515250889</v>
      </c>
      <c r="AT63" s="82">
        <v>87.3857925175796</v>
      </c>
      <c r="AU63" s="82">
        <v>970.9303503545223</v>
      </c>
      <c r="AV63" s="82">
        <v>681.5679619236691</v>
      </c>
      <c r="AW63" s="82">
        <v>70.48571000238731</v>
      </c>
      <c r="AX63" s="82">
        <v>436.1045683188642</v>
      </c>
      <c r="AY63" s="82">
        <v>0</v>
      </c>
      <c r="AZ63" s="82">
        <v>3.0914785088766363</v>
      </c>
      <c r="BA63" s="82">
        <v>165.29105094127084</v>
      </c>
      <c r="BB63" s="82">
        <v>113.76640912666022</v>
      </c>
      <c r="BC63" s="82">
        <v>10.92322406469745</v>
      </c>
      <c r="BD63" s="82"/>
      <c r="BE63" s="82">
        <v>466.81325484037217</v>
      </c>
      <c r="BF63" s="82">
        <v>303.5831895716857</v>
      </c>
      <c r="BG63" s="82">
        <v>13.396406871798757</v>
      </c>
      <c r="BH63" s="82">
        <v>0</v>
      </c>
      <c r="BI63" s="82">
        <v>181.77893632194622</v>
      </c>
      <c r="BJ63" s="82">
        <v>39.15872777910406</v>
      </c>
      <c r="BK63" s="82">
        <v>132.1091816126616</v>
      </c>
      <c r="BL63" s="82">
        <v>0</v>
      </c>
      <c r="BM63" s="82">
        <v>434.45577978079666</v>
      </c>
      <c r="BN63" s="82">
        <v>735.977983679898</v>
      </c>
      <c r="BO63" s="82">
        <v>429.9216113011109</v>
      </c>
      <c r="BP63" s="82">
        <v>1.3396406871798758</v>
      </c>
      <c r="BQ63" s="82">
        <v>136.84944865960577</v>
      </c>
      <c r="BR63" s="82">
        <v>12.984209737281873</v>
      </c>
      <c r="BS63" s="82">
        <v>741.5426449958759</v>
      </c>
      <c r="BT63" s="82">
        <v>25.144025205529978</v>
      </c>
      <c r="BU63" s="82">
        <v>5774.552096873944</v>
      </c>
      <c r="BV63" s="82">
        <v>47.40267046944176</v>
      </c>
      <c r="BW63" s="82">
        <v>326.4601305373728</v>
      </c>
      <c r="BX63" s="82">
        <v>269.1647288395258</v>
      </c>
      <c r="BY63" s="82">
        <v>340.68093167820535</v>
      </c>
      <c r="BZ63" s="82">
        <v>0</v>
      </c>
      <c r="CA63" s="82">
        <v>29.67819368521571</v>
      </c>
      <c r="CB63" s="82">
        <v>428.1079439092368</v>
      </c>
      <c r="CC63" s="82">
        <v>80.17234266353411</v>
      </c>
      <c r="CD63" s="82">
        <v>55.85271172703791</v>
      </c>
      <c r="CE63" s="82">
        <v>57.91369739962232</v>
      </c>
      <c r="CF63" s="82">
        <v>196.8241317318125</v>
      </c>
      <c r="CG63" s="82">
        <v>241.4949656922436</v>
      </c>
      <c r="CH63" s="82">
        <v>55.54356387615023</v>
      </c>
      <c r="CI63" s="82">
        <v>305.0258795424948</v>
      </c>
      <c r="CJ63" s="82">
        <v>144.2689970809097</v>
      </c>
      <c r="CK63" s="144">
        <v>1153.1214838109854</v>
      </c>
      <c r="CL63" s="136"/>
      <c r="CM63" s="136"/>
      <c r="CN63" s="136"/>
      <c r="CO63" s="136"/>
      <c r="CP63" s="136"/>
      <c r="CQ63" s="136"/>
      <c r="CR63" s="136"/>
      <c r="CS63" s="136"/>
      <c r="CT63" s="136"/>
      <c r="CU63" s="136"/>
      <c r="CV63" s="139"/>
      <c r="CW63" s="139"/>
    </row>
    <row r="64" spans="1:101" ht="12.75">
      <c r="A64" s="67" t="s">
        <v>62</v>
      </c>
      <c r="B64" s="22" t="s">
        <v>167</v>
      </c>
      <c r="C64" s="25" t="s">
        <v>95</v>
      </c>
      <c r="D64" s="39" t="s">
        <v>96</v>
      </c>
      <c r="E64" s="72">
        <v>750000</v>
      </c>
      <c r="F64" s="119">
        <v>767836.7005172027</v>
      </c>
      <c r="G64" s="122">
        <v>228354.93209995428</v>
      </c>
      <c r="H64" s="122">
        <v>44948.94119956371</v>
      </c>
      <c r="I64" s="122">
        <v>7431.8618408830025</v>
      </c>
      <c r="J64" s="122">
        <v>165517.48318710545</v>
      </c>
      <c r="K64" s="122">
        <v>34541.082166379645</v>
      </c>
      <c r="L64" s="122">
        <v>42834.8448334482</v>
      </c>
      <c r="M64" s="122">
        <v>21775.192570989802</v>
      </c>
      <c r="N64" s="122">
        <v>84450.01868644514</v>
      </c>
      <c r="O64" s="122">
        <v>8163.664429153758</v>
      </c>
      <c r="P64" s="122">
        <v>8732.844220031011</v>
      </c>
      <c r="Q64" s="122">
        <v>162.62279739350114</v>
      </c>
      <c r="R64" s="122">
        <v>422.819273223103</v>
      </c>
      <c r="S64" s="122">
        <v>32.524559478700226</v>
      </c>
      <c r="T64" s="122">
        <v>5691.79790877254</v>
      </c>
      <c r="U64" s="122">
        <v>20279.06283496959</v>
      </c>
      <c r="V64" s="122">
        <v>16.262279739350113</v>
      </c>
      <c r="W64" s="122">
        <v>715.540308531405</v>
      </c>
      <c r="X64" s="122">
        <v>7561.960078797803</v>
      </c>
      <c r="Y64" s="122">
        <v>8781.63105924906</v>
      </c>
      <c r="Z64" s="122">
        <v>1593.703414456311</v>
      </c>
      <c r="AA64" s="122">
        <v>18701.62170025263</v>
      </c>
      <c r="AB64" s="122">
        <v>29759.971923010708</v>
      </c>
      <c r="AC64" s="161">
        <v>6878.944329745098</v>
      </c>
      <c r="AD64" s="144">
        <f t="shared" si="0"/>
        <v>747349.3277015738</v>
      </c>
      <c r="AE64" s="82">
        <v>6326.026818607194</v>
      </c>
      <c r="AF64" s="82">
        <v>16.262279739350113</v>
      </c>
      <c r="AG64" s="82">
        <v>162.62279739350114</v>
      </c>
      <c r="AH64" s="82">
        <v>81.31139869675057</v>
      </c>
      <c r="AI64" s="82">
        <v>471.6061124411533</v>
      </c>
      <c r="AJ64" s="82">
        <v>0</v>
      </c>
      <c r="AK64" s="82">
        <v>1821.3753308072125</v>
      </c>
      <c r="AL64" s="82">
        <v>0</v>
      </c>
      <c r="AM64" s="82">
        <v>0</v>
      </c>
      <c r="AN64" s="82">
        <v>125.87004518256988</v>
      </c>
      <c r="AO64" s="82">
        <v>64.39862776782644</v>
      </c>
      <c r="AP64" s="82">
        <v>102.45236235790571</v>
      </c>
      <c r="AQ64" s="82">
        <v>0</v>
      </c>
      <c r="AR64" s="82">
        <v>0</v>
      </c>
      <c r="AS64" s="82">
        <v>1252.1955399299586</v>
      </c>
      <c r="AT64" s="82">
        <v>0</v>
      </c>
      <c r="AU64" s="82">
        <v>81.31139869675057</v>
      </c>
      <c r="AV64" s="82">
        <v>325.2455947870023</v>
      </c>
      <c r="AW64" s="82">
        <v>0</v>
      </c>
      <c r="AX64" s="82">
        <v>0</v>
      </c>
      <c r="AY64" s="82">
        <v>0</v>
      </c>
      <c r="AZ64" s="82">
        <v>0</v>
      </c>
      <c r="BA64" s="82">
        <v>2292.981443248366</v>
      </c>
      <c r="BB64" s="82">
        <v>0</v>
      </c>
      <c r="BC64" s="82">
        <v>0</v>
      </c>
      <c r="BD64" s="82"/>
      <c r="BE64" s="82">
        <v>5529.175111379038</v>
      </c>
      <c r="BF64" s="82">
        <v>0</v>
      </c>
      <c r="BG64" s="82">
        <v>16.262279739350113</v>
      </c>
      <c r="BH64" s="82">
        <v>0</v>
      </c>
      <c r="BI64" s="82">
        <v>0</v>
      </c>
      <c r="BJ64" s="82">
        <v>601.7043503559543</v>
      </c>
      <c r="BK64" s="82">
        <v>0</v>
      </c>
      <c r="BL64" s="82">
        <v>0</v>
      </c>
      <c r="BM64" s="82">
        <v>0</v>
      </c>
      <c r="BN64" s="82">
        <v>0</v>
      </c>
      <c r="BO64" s="82">
        <v>0</v>
      </c>
      <c r="BP64" s="82">
        <v>0</v>
      </c>
      <c r="BQ64" s="82">
        <v>0</v>
      </c>
      <c r="BR64" s="82">
        <v>162.62279739350114</v>
      </c>
      <c r="BS64" s="82">
        <v>0</v>
      </c>
      <c r="BT64" s="82">
        <v>0</v>
      </c>
      <c r="BU64" s="82">
        <v>260.1964758296018</v>
      </c>
      <c r="BV64" s="82">
        <v>0</v>
      </c>
      <c r="BW64" s="82">
        <v>4585.962886496732</v>
      </c>
      <c r="BX64" s="82">
        <v>97.57367843610068</v>
      </c>
      <c r="BY64" s="82">
        <v>32.524559478700226</v>
      </c>
      <c r="BZ64" s="82">
        <v>0</v>
      </c>
      <c r="CA64" s="82">
        <v>0</v>
      </c>
      <c r="CB64" s="82">
        <v>0</v>
      </c>
      <c r="CC64" s="82">
        <v>162.62279739350114</v>
      </c>
      <c r="CD64" s="82">
        <v>0</v>
      </c>
      <c r="CE64" s="82">
        <v>16.262279739350113</v>
      </c>
      <c r="CF64" s="82">
        <v>0</v>
      </c>
      <c r="CG64" s="82">
        <v>0</v>
      </c>
      <c r="CH64" s="82">
        <v>0</v>
      </c>
      <c r="CI64" s="82">
        <v>0</v>
      </c>
      <c r="CJ64" s="82">
        <v>0</v>
      </c>
      <c r="CK64" s="144">
        <v>0</v>
      </c>
      <c r="CL64" s="136"/>
      <c r="CM64" s="136"/>
      <c r="CN64" s="136"/>
      <c r="CO64" s="136"/>
      <c r="CP64" s="136"/>
      <c r="CQ64" s="136"/>
      <c r="CR64" s="136"/>
      <c r="CS64" s="136"/>
      <c r="CT64" s="136"/>
      <c r="CU64" s="136"/>
      <c r="CV64" s="139"/>
      <c r="CW64" s="139"/>
    </row>
    <row r="65" spans="1:101" ht="12.75">
      <c r="A65" s="67" t="s">
        <v>63</v>
      </c>
      <c r="B65" s="22" t="s">
        <v>168</v>
      </c>
      <c r="C65" s="25" t="s">
        <v>169</v>
      </c>
      <c r="D65" s="39" t="s">
        <v>170</v>
      </c>
      <c r="E65" s="168">
        <v>4707000</v>
      </c>
      <c r="F65" s="119">
        <v>4761501.978292889</v>
      </c>
      <c r="G65" s="122">
        <v>604939.5876462689</v>
      </c>
      <c r="H65" s="122">
        <v>306814.2388616633</v>
      </c>
      <c r="I65" s="122">
        <v>156803.74678889554</v>
      </c>
      <c r="J65" s="122">
        <v>772118.0949759665</v>
      </c>
      <c r="K65" s="122">
        <v>305967.5103012057</v>
      </c>
      <c r="L65" s="122">
        <v>65228.994547551585</v>
      </c>
      <c r="M65" s="122">
        <v>87734.98453377113</v>
      </c>
      <c r="N65" s="122">
        <v>1147313.9617147008</v>
      </c>
      <c r="O65" s="122">
        <v>104219.77535350423</v>
      </c>
      <c r="P65" s="122">
        <v>208573.70969520844</v>
      </c>
      <c r="Q65" s="122">
        <v>1958.9215264444747</v>
      </c>
      <c r="R65" s="122">
        <v>25469.382178277974</v>
      </c>
      <c r="S65" s="122">
        <v>26610.755650236926</v>
      </c>
      <c r="T65" s="122">
        <v>29527.434338376654</v>
      </c>
      <c r="U65" s="122">
        <v>33271.08609632999</v>
      </c>
      <c r="V65" s="122">
        <v>6857.501217993088</v>
      </c>
      <c r="W65" s="122">
        <v>26905.441719010403</v>
      </c>
      <c r="X65" s="122">
        <v>35149.919686849</v>
      </c>
      <c r="Y65" s="122">
        <v>33410.07420446519</v>
      </c>
      <c r="Z65" s="122">
        <v>11354.7426294719</v>
      </c>
      <c r="AA65" s="122">
        <v>208004.14792466842</v>
      </c>
      <c r="AB65" s="122">
        <v>99343.58521801884</v>
      </c>
      <c r="AC65" s="161">
        <v>1206.6077483564304</v>
      </c>
      <c r="AD65" s="144">
        <f t="shared" si="0"/>
        <v>4298784.204557236</v>
      </c>
      <c r="AE65" s="142">
        <v>17314.56258405461</v>
      </c>
      <c r="AF65" s="141">
        <v>5930.7217631549365</v>
      </c>
      <c r="AG65" s="141">
        <v>19501.563993802578</v>
      </c>
      <c r="AH65" s="141">
        <v>17507.41184237625</v>
      </c>
      <c r="AI65" s="141">
        <v>46632.794507965395</v>
      </c>
      <c r="AJ65" s="141">
        <v>2241.219256293257</v>
      </c>
      <c r="AK65" s="141">
        <v>21812.243006436624</v>
      </c>
      <c r="AL65" s="141">
        <v>2957.945713040594</v>
      </c>
      <c r="AM65" s="141">
        <v>6053.987793319262</v>
      </c>
      <c r="AN65" s="141">
        <v>28537.359674946</v>
      </c>
      <c r="AO65" s="141">
        <v>11937.997973228197</v>
      </c>
      <c r="AP65" s="141">
        <v>18992.26950286304</v>
      </c>
      <c r="AQ65" s="141">
        <v>0</v>
      </c>
      <c r="AR65" s="141">
        <v>0</v>
      </c>
      <c r="AS65" s="141">
        <v>4029.43413684628</v>
      </c>
      <c r="AT65" s="141">
        <v>8633.780489615343</v>
      </c>
      <c r="AU65" s="141">
        <v>55752.36800015377</v>
      </c>
      <c r="AV65" s="141">
        <v>21561.70497161627</v>
      </c>
      <c r="AW65" s="141">
        <v>4856.160263026844</v>
      </c>
      <c r="AX65" s="141">
        <v>16123.841542757755</v>
      </c>
      <c r="AY65" s="141">
        <v>0</v>
      </c>
      <c r="AZ65" s="141">
        <v>10544.314783072663</v>
      </c>
      <c r="BA65" s="141">
        <v>6223.596911952711</v>
      </c>
      <c r="BB65" s="141">
        <v>5755.597570050027</v>
      </c>
      <c r="BC65" s="141">
        <v>569.8087141730734</v>
      </c>
      <c r="BD65" s="141"/>
      <c r="BE65" s="141">
        <v>9146.8882018219</v>
      </c>
      <c r="BF65" s="141">
        <v>0</v>
      </c>
      <c r="BG65" s="141">
        <v>349.85053257879196</v>
      </c>
      <c r="BH65" s="141">
        <v>0</v>
      </c>
      <c r="BI65" s="141">
        <v>12052.495583746531</v>
      </c>
      <c r="BJ65" s="141">
        <v>0</v>
      </c>
      <c r="BK65" s="141">
        <v>0</v>
      </c>
      <c r="BL65" s="141">
        <v>0</v>
      </c>
      <c r="BM65" s="141">
        <v>28165.869460281097</v>
      </c>
      <c r="BN65" s="141">
        <v>22146.824191038464</v>
      </c>
      <c r="BO65" s="141">
        <v>20021.07852137772</v>
      </c>
      <c r="BP65" s="141">
        <v>806.463029179707</v>
      </c>
      <c r="BQ65" s="141">
        <v>9081.132599976867</v>
      </c>
      <c r="BR65" s="141">
        <v>611.3912781606158</v>
      </c>
      <c r="BS65" s="141">
        <v>44820.406589554885</v>
      </c>
      <c r="BT65" s="141">
        <v>1576.0628615812793</v>
      </c>
      <c r="BU65" s="141">
        <v>41661.75057920722</v>
      </c>
      <c r="BV65" s="141">
        <v>2500.0573410022516</v>
      </c>
      <c r="BW65" s="141">
        <v>8123.032461013489</v>
      </c>
      <c r="BX65" s="141">
        <v>14097.42208994617</v>
      </c>
      <c r="BY65" s="141">
        <v>8043.90074571156</v>
      </c>
      <c r="BZ65" s="141">
        <v>1.0014936229266231</v>
      </c>
      <c r="CA65" s="141">
        <v>1279.5109964691987</v>
      </c>
      <c r="CB65" s="141">
        <v>20244.672262014137</v>
      </c>
      <c r="CC65" s="141">
        <v>4208.989596255371</v>
      </c>
      <c r="CD65" s="141">
        <v>1332.8096639359098</v>
      </c>
      <c r="CE65" s="141">
        <v>0</v>
      </c>
      <c r="CF65" s="141">
        <v>0</v>
      </c>
      <c r="CG65" s="141">
        <v>0</v>
      </c>
      <c r="CH65" s="141">
        <v>0</v>
      </c>
      <c r="CI65" s="141">
        <v>0</v>
      </c>
      <c r="CJ65" s="141">
        <v>0</v>
      </c>
      <c r="CK65" s="145">
        <v>44739.32676337001</v>
      </c>
      <c r="CL65" s="136"/>
      <c r="CM65" s="136"/>
      <c r="CN65" s="136"/>
      <c r="CO65" s="136"/>
      <c r="CP65" s="136"/>
      <c r="CQ65" s="136"/>
      <c r="CR65" s="136"/>
      <c r="CS65" s="136"/>
      <c r="CT65" s="136"/>
      <c r="CU65" s="136"/>
      <c r="CV65" s="139"/>
      <c r="CW65" s="139"/>
    </row>
    <row r="66" spans="1:101" ht="12.75">
      <c r="A66" s="164"/>
      <c r="B66" s="94" t="s">
        <v>171</v>
      </c>
      <c r="C66" s="95"/>
      <c r="D66" s="164"/>
      <c r="E66" s="165">
        <f>SUM(E7:E65)</f>
        <v>119201034</v>
      </c>
      <c r="F66" s="167">
        <f>SUM(F7:F65)</f>
        <v>121546559.3936043</v>
      </c>
      <c r="G66" s="166">
        <f>SUM(G7:G65)</f>
        <v>17188285.96698645</v>
      </c>
      <c r="H66" s="166">
        <f aca="true" t="shared" si="1" ref="H66:BT66">SUM(H7:H65)</f>
        <v>5394364.694848896</v>
      </c>
      <c r="I66" s="166">
        <f t="shared" si="1"/>
        <v>3266279.899396083</v>
      </c>
      <c r="J66" s="166">
        <f t="shared" si="1"/>
        <v>23469274.768713266</v>
      </c>
      <c r="K66" s="166">
        <f t="shared" si="1"/>
        <v>9472893.660399321</v>
      </c>
      <c r="L66" s="166">
        <f t="shared" si="1"/>
        <v>1536657.336891567</v>
      </c>
      <c r="M66" s="166">
        <f t="shared" si="1"/>
        <v>1749446.919821925</v>
      </c>
      <c r="N66" s="166">
        <f t="shared" si="1"/>
        <v>30837354.037040602</v>
      </c>
      <c r="O66" s="166">
        <f t="shared" si="1"/>
        <v>2872157.013967237</v>
      </c>
      <c r="P66" s="166">
        <f t="shared" si="1"/>
        <v>3944585.1007968783</v>
      </c>
      <c r="Q66" s="166">
        <f t="shared" si="1"/>
        <v>213682.2348590817</v>
      </c>
      <c r="R66" s="166">
        <f t="shared" si="1"/>
        <v>362225.3035827393</v>
      </c>
      <c r="S66" s="166">
        <f t="shared" si="1"/>
        <v>664341.5404154661</v>
      </c>
      <c r="T66" s="166">
        <f t="shared" si="1"/>
        <v>436365.5071164066</v>
      </c>
      <c r="U66" s="166">
        <f t="shared" si="1"/>
        <v>2591988.0944828843</v>
      </c>
      <c r="V66" s="166">
        <f t="shared" si="1"/>
        <v>227560.83086712667</v>
      </c>
      <c r="W66" s="166">
        <f t="shared" si="1"/>
        <v>750899.640544935</v>
      </c>
      <c r="X66" s="166">
        <f t="shared" si="1"/>
        <v>398454.1454454268</v>
      </c>
      <c r="Y66" s="166">
        <f t="shared" si="1"/>
        <v>733524.1508482922</v>
      </c>
      <c r="Z66" s="166">
        <f t="shared" si="1"/>
        <v>291199.59661543724</v>
      </c>
      <c r="AA66" s="166">
        <f t="shared" si="1"/>
        <v>9253951.964518558</v>
      </c>
      <c r="AB66" s="166">
        <f t="shared" si="1"/>
        <v>3019329.2404436916</v>
      </c>
      <c r="AC66" s="166">
        <f t="shared" si="1"/>
        <v>526212.3513977118</v>
      </c>
      <c r="AD66" s="166">
        <f t="shared" si="1"/>
        <v>119201033.99999997</v>
      </c>
      <c r="AE66" s="166">
        <f t="shared" si="1"/>
        <v>174367.38701843927</v>
      </c>
      <c r="AF66" s="166">
        <f t="shared" si="1"/>
        <v>39738.010963049106</v>
      </c>
      <c r="AG66" s="166">
        <f t="shared" si="1"/>
        <v>78076.45358513709</v>
      </c>
      <c r="AH66" s="166">
        <f t="shared" si="1"/>
        <v>148827.85970598852</v>
      </c>
      <c r="AI66" s="166">
        <f t="shared" si="1"/>
        <v>56996.70352266019</v>
      </c>
      <c r="AJ66" s="166">
        <f t="shared" si="1"/>
        <v>63103.20703376283</v>
      </c>
      <c r="AK66" s="166">
        <f t="shared" si="1"/>
        <v>118014.37258396372</v>
      </c>
      <c r="AL66" s="166">
        <f t="shared" si="1"/>
        <v>17789.335762485465</v>
      </c>
      <c r="AM66" s="166">
        <f t="shared" si="1"/>
        <v>59580.12562718533</v>
      </c>
      <c r="AN66" s="166">
        <f t="shared" si="1"/>
        <v>412320.83008429705</v>
      </c>
      <c r="AO66" s="166">
        <f t="shared" si="1"/>
        <v>208292.33167103567</v>
      </c>
      <c r="AP66" s="166">
        <f t="shared" si="1"/>
        <v>331374.1640221022</v>
      </c>
      <c r="AQ66" s="166">
        <f t="shared" si="1"/>
        <v>108346.67505527644</v>
      </c>
      <c r="AR66" s="166">
        <f t="shared" si="1"/>
        <v>108346.67505527644</v>
      </c>
      <c r="AS66" s="166">
        <f t="shared" si="1"/>
        <v>47143.736920074356</v>
      </c>
      <c r="AT66" s="166">
        <f t="shared" si="1"/>
        <v>55185.750470152314</v>
      </c>
      <c r="AU66" s="166">
        <f t="shared" si="1"/>
        <v>442869.29039371246</v>
      </c>
      <c r="AV66" s="166">
        <f t="shared" si="1"/>
        <v>308210.23246141284</v>
      </c>
      <c r="AW66" s="166">
        <f t="shared" si="1"/>
        <v>33238.30051688253</v>
      </c>
      <c r="AX66" s="166">
        <f t="shared" si="1"/>
        <v>274976.0917476564</v>
      </c>
      <c r="AY66" s="166">
        <f t="shared" si="1"/>
        <v>0</v>
      </c>
      <c r="AZ66" s="166">
        <f t="shared" si="1"/>
        <v>11014.412525947042</v>
      </c>
      <c r="BA66" s="166">
        <f t="shared" si="1"/>
        <v>83386.63330303467</v>
      </c>
      <c r="BB66" s="166">
        <f t="shared" si="1"/>
        <v>51561.09308750859</v>
      </c>
      <c r="BC66" s="166">
        <f t="shared" si="1"/>
        <v>2472.894979592377</v>
      </c>
      <c r="BD66" s="166">
        <v>0</v>
      </c>
      <c r="BE66" s="166">
        <f t="shared" si="1"/>
        <v>188342.8681156376</v>
      </c>
      <c r="BF66" s="166">
        <f t="shared" si="1"/>
        <v>46163.598350263994</v>
      </c>
      <c r="BG66" s="166">
        <f t="shared" si="1"/>
        <v>2772.2450305226203</v>
      </c>
      <c r="BH66" s="166">
        <f t="shared" si="1"/>
        <v>0</v>
      </c>
      <c r="BI66" s="166">
        <f t="shared" si="1"/>
        <v>77953.57893705767</v>
      </c>
      <c r="BJ66" s="166">
        <f t="shared" si="1"/>
        <v>7764.120956496715</v>
      </c>
      <c r="BK66" s="166">
        <f t="shared" si="1"/>
        <v>20144.90980121756</v>
      </c>
      <c r="BL66" s="166">
        <f t="shared" si="1"/>
        <v>0</v>
      </c>
      <c r="BM66" s="166">
        <f t="shared" si="1"/>
        <v>114707.97858296034</v>
      </c>
      <c r="BN66" s="166">
        <f t="shared" si="1"/>
        <v>237681.89827157045</v>
      </c>
      <c r="BO66" s="166">
        <f t="shared" si="1"/>
        <v>310840.8685013943</v>
      </c>
      <c r="BP66" s="166">
        <f t="shared" si="1"/>
        <v>62112.207374875084</v>
      </c>
      <c r="BQ66" s="166">
        <f t="shared" si="1"/>
        <v>912149.1557810422</v>
      </c>
      <c r="BR66" s="166">
        <f t="shared" si="1"/>
        <v>203341.2321612725</v>
      </c>
      <c r="BS66" s="166">
        <f t="shared" si="1"/>
        <v>262340.0880293009</v>
      </c>
      <c r="BT66" s="166">
        <f t="shared" si="1"/>
        <v>9918.124309776624</v>
      </c>
      <c r="BU66" s="166">
        <f aca="true" t="shared" si="2" ref="BU66:CK66">SUM(BU7:BU65)</f>
        <v>3561241.0042631486</v>
      </c>
      <c r="BV66" s="166">
        <f t="shared" si="2"/>
        <v>9708.222731742728</v>
      </c>
      <c r="BW66" s="166">
        <f t="shared" si="2"/>
        <v>147095.13963535175</v>
      </c>
      <c r="BX66" s="166">
        <f t="shared" si="2"/>
        <v>166403.9184426182</v>
      </c>
      <c r="BY66" s="166">
        <f t="shared" si="2"/>
        <v>198957.6005528905</v>
      </c>
      <c r="BZ66" s="166">
        <f t="shared" si="2"/>
        <v>1.0014936229266231</v>
      </c>
      <c r="CA66" s="166">
        <f t="shared" si="2"/>
        <v>6348.49460068673</v>
      </c>
      <c r="CB66" s="166">
        <f t="shared" si="2"/>
        <v>209414.0767311853</v>
      </c>
      <c r="CC66" s="166">
        <f t="shared" si="2"/>
        <v>17857.55546891906</v>
      </c>
      <c r="CD66" s="166">
        <f t="shared" si="2"/>
        <v>39481.67217992051</v>
      </c>
      <c r="CE66" s="166">
        <f t="shared" si="2"/>
        <v>259212.77610754134</v>
      </c>
      <c r="CF66" s="166">
        <f t="shared" si="2"/>
        <v>29929.556296335453</v>
      </c>
      <c r="CG66" s="166">
        <f t="shared" si="2"/>
        <v>36722.311981622595</v>
      </c>
      <c r="CH66" s="166">
        <f t="shared" si="2"/>
        <v>8446.089446976339</v>
      </c>
      <c r="CI66" s="166">
        <f t="shared" si="2"/>
        <v>46382.97729693871</v>
      </c>
      <c r="CJ66" s="166">
        <f t="shared" si="2"/>
        <v>21937.894667471017</v>
      </c>
      <c r="CK66" s="166">
        <f t="shared" si="2"/>
        <v>220085.7848555133</v>
      </c>
      <c r="CL66" s="20"/>
      <c r="CM66" s="20"/>
      <c r="CN66" s="20"/>
      <c r="CO66" s="20"/>
      <c r="CP66" s="20"/>
      <c r="CQ66" s="20"/>
      <c r="CR66" s="20"/>
      <c r="CS66" s="20"/>
      <c r="CT66" s="20"/>
      <c r="CU66" s="20"/>
      <c r="CV66" s="20"/>
      <c r="CW66" s="20"/>
    </row>
    <row r="67" spans="1:101" ht="12.75">
      <c r="A67" s="20"/>
      <c r="B67" s="20"/>
      <c r="C67" s="20"/>
      <c r="D67" s="20"/>
      <c r="E67" s="26"/>
      <c r="F67" s="26"/>
      <c r="G67" s="20"/>
      <c r="H67" s="20"/>
      <c r="I67" s="20"/>
      <c r="J67" s="20"/>
      <c r="K67" s="20"/>
      <c r="L67" s="20"/>
      <c r="M67" s="20"/>
      <c r="N67" s="20"/>
      <c r="O67" s="20"/>
      <c r="P67" s="20"/>
      <c r="Q67" s="20"/>
      <c r="R67" s="20"/>
      <c r="S67" s="20"/>
      <c r="T67" s="20"/>
      <c r="U67" s="20"/>
      <c r="V67" s="20"/>
      <c r="W67" s="20"/>
      <c r="X67" s="20"/>
      <c r="Y67" s="20"/>
      <c r="Z67" s="20"/>
      <c r="AA67" s="20"/>
      <c r="AB67" s="20"/>
      <c r="AC67" s="20"/>
      <c r="AD67" s="20"/>
      <c r="AE67" s="27"/>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row>
    <row r="68" spans="1:101" ht="12.75">
      <c r="A68" s="29"/>
      <c r="B68" s="30"/>
      <c r="C68" s="30"/>
      <c r="D68" s="31"/>
      <c r="E68" s="146"/>
      <c r="F68" s="31"/>
      <c r="G68" s="31"/>
      <c r="H68" s="30"/>
      <c r="I68" s="30"/>
      <c r="J68" s="31"/>
      <c r="K68" s="31"/>
      <c r="L68" s="31"/>
      <c r="M68" s="31"/>
      <c r="N68" s="31"/>
      <c r="O68" s="31"/>
      <c r="P68" s="31"/>
      <c r="Q68" s="30"/>
      <c r="R68" s="20"/>
      <c r="S68" s="20"/>
      <c r="T68" s="20"/>
      <c r="U68" s="20"/>
      <c r="V68" s="20"/>
      <c r="W68" s="20"/>
      <c r="X68" s="20"/>
      <c r="Y68" s="20"/>
      <c r="Z68" s="20"/>
      <c r="AA68" s="20"/>
      <c r="AB68" s="20"/>
      <c r="AC68" s="20"/>
      <c r="AD68" s="20"/>
      <c r="AE68" s="27"/>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row>
    <row r="69" spans="1:101" ht="12.75">
      <c r="A69" s="62"/>
      <c r="B69" s="31"/>
      <c r="C69" s="31"/>
      <c r="D69" s="31"/>
      <c r="E69" s="31"/>
      <c r="F69" s="31"/>
      <c r="G69" s="31"/>
      <c r="H69" s="30"/>
      <c r="I69" s="31"/>
      <c r="J69" s="31"/>
      <c r="K69" s="31"/>
      <c r="L69" s="31"/>
      <c r="M69" s="31"/>
      <c r="N69" s="31"/>
      <c r="O69" s="31"/>
      <c r="P69" s="31"/>
      <c r="Q69" s="30"/>
      <c r="R69" s="20"/>
      <c r="S69" s="20"/>
      <c r="T69" s="20"/>
      <c r="U69" s="20"/>
      <c r="V69" s="20"/>
      <c r="W69" s="20"/>
      <c r="X69" s="20"/>
      <c r="Y69" s="20"/>
      <c r="Z69" s="20"/>
      <c r="AA69" s="20"/>
      <c r="AB69" s="20"/>
      <c r="AC69" s="20"/>
      <c r="AD69" s="20"/>
      <c r="AE69" s="27"/>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row>
    <row r="70" spans="1:101" ht="12.75">
      <c r="A70" s="29"/>
      <c r="B70" s="193"/>
      <c r="C70" s="193"/>
      <c r="D70" s="193"/>
      <c r="E70" s="31"/>
      <c r="F70" s="31"/>
      <c r="G70" s="31"/>
      <c r="H70" s="30"/>
      <c r="I70" s="31"/>
      <c r="J70" s="31"/>
      <c r="K70" s="31"/>
      <c r="L70" s="31"/>
      <c r="M70" s="31"/>
      <c r="N70" s="31"/>
      <c r="O70" s="31"/>
      <c r="P70" s="31"/>
      <c r="Q70" s="30"/>
      <c r="R70" s="20"/>
      <c r="S70" s="20"/>
      <c r="T70" s="20"/>
      <c r="U70" s="20"/>
      <c r="V70" s="20"/>
      <c r="W70" s="20"/>
      <c r="X70" s="20"/>
      <c r="Y70" s="20"/>
      <c r="Z70" s="20"/>
      <c r="AA70" s="20"/>
      <c r="AB70" s="20"/>
      <c r="AC70" s="20"/>
      <c r="AD70" s="20"/>
      <c r="AE70" s="27"/>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row>
    <row r="71" spans="1:101" ht="12.75">
      <c r="A71" s="29"/>
      <c r="B71" s="193"/>
      <c r="C71" s="193"/>
      <c r="D71" s="193"/>
      <c r="E71" s="31"/>
      <c r="F71" s="31"/>
      <c r="G71" s="31"/>
      <c r="H71" s="31"/>
      <c r="I71" s="31"/>
      <c r="J71" s="31"/>
      <c r="K71" s="31"/>
      <c r="L71" s="31"/>
      <c r="M71" s="30"/>
      <c r="N71" s="31"/>
      <c r="O71" s="31"/>
      <c r="P71" s="31"/>
      <c r="Q71" s="30"/>
      <c r="R71" s="20"/>
      <c r="S71" s="20"/>
      <c r="T71" s="20"/>
      <c r="U71" s="20"/>
      <c r="V71" s="20"/>
      <c r="W71" s="20"/>
      <c r="X71" s="20"/>
      <c r="Y71" s="20"/>
      <c r="Z71" s="20"/>
      <c r="AA71" s="20"/>
      <c r="AB71" s="20"/>
      <c r="AC71" s="20"/>
      <c r="AD71" s="20"/>
      <c r="AE71" s="27"/>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row>
    <row r="72" spans="1:101" ht="12.75">
      <c r="A72" s="32"/>
      <c r="B72" s="63"/>
      <c r="C72" s="63"/>
      <c r="D72" s="63"/>
      <c r="E72" s="32"/>
      <c r="F72" s="32"/>
      <c r="G72" s="32"/>
      <c r="H72" s="32"/>
      <c r="I72" s="32"/>
      <c r="J72" s="32"/>
      <c r="K72" s="32"/>
      <c r="L72" s="32"/>
      <c r="M72" s="32"/>
      <c r="N72" s="32"/>
      <c r="O72" s="32"/>
      <c r="P72" s="32"/>
      <c r="Q72" s="33"/>
      <c r="R72" s="20"/>
      <c r="S72" s="20"/>
      <c r="T72" s="20"/>
      <c r="U72" s="20"/>
      <c r="V72" s="20"/>
      <c r="W72" s="20"/>
      <c r="X72" s="20"/>
      <c r="Y72" s="20"/>
      <c r="Z72" s="20"/>
      <c r="AA72" s="20"/>
      <c r="AB72" s="20"/>
      <c r="AC72" s="20"/>
      <c r="AD72" s="20"/>
      <c r="AE72" s="27"/>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row>
    <row r="73" spans="1:101" ht="12.75">
      <c r="A73" s="32"/>
      <c r="B73" s="63"/>
      <c r="C73" s="63"/>
      <c r="D73" s="63"/>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7"/>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row>
  </sheetData>
  <mergeCells count="22">
    <mergeCell ref="T5:T6"/>
    <mergeCell ref="B70:D70"/>
    <mergeCell ref="B71:D71"/>
    <mergeCell ref="O5:O6"/>
    <mergeCell ref="P5:P6"/>
    <mergeCell ref="Q5:Q6"/>
    <mergeCell ref="R5:R6"/>
    <mergeCell ref="F4:F6"/>
    <mergeCell ref="AD4:AD5"/>
    <mergeCell ref="G5:G6"/>
    <mergeCell ref="H5:H6"/>
    <mergeCell ref="I5:I6"/>
    <mergeCell ref="J5:J6"/>
    <mergeCell ref="K5:K6"/>
    <mergeCell ref="L5:L6"/>
    <mergeCell ref="M5:M6"/>
    <mergeCell ref="N5:N6"/>
    <mergeCell ref="S5:S6"/>
    <mergeCell ref="A4:A6"/>
    <mergeCell ref="B4:B6"/>
    <mergeCell ref="D4:D6"/>
    <mergeCell ref="E4:E6"/>
  </mergeCells>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CP71"/>
  <sheetViews>
    <sheetView workbookViewId="0" topLeftCell="A1">
      <pane xSplit="3" ySplit="6" topLeftCell="D7" activePane="bottomRight" state="frozen"/>
      <selection pane="topLeft" activeCell="A1" sqref="A1"/>
      <selection pane="topRight" activeCell="D1" sqref="D1"/>
      <selection pane="bottomLeft" activeCell="A6" sqref="A6"/>
      <selection pane="bottomRight" activeCell="D7" sqref="D7"/>
    </sheetView>
  </sheetViews>
  <sheetFormatPr defaultColWidth="9.00390625" defaultRowHeight="12.75"/>
  <cols>
    <col min="1" max="1" width="5.125" style="49" customWidth="1"/>
    <col min="2" max="2" width="25.125" style="49" customWidth="1"/>
    <col min="3" max="3" width="3.125" style="44" hidden="1" customWidth="1"/>
    <col min="4" max="4" width="22.875" style="44" customWidth="1"/>
    <col min="5" max="5" width="10.25390625" style="44" customWidth="1"/>
    <col min="6" max="6" width="7.625" style="44" customWidth="1"/>
    <col min="7" max="7" width="7.50390625" style="44" customWidth="1"/>
    <col min="8" max="8" width="6.875" style="44" customWidth="1"/>
    <col min="9" max="9" width="7.625" style="44" customWidth="1"/>
    <col min="10" max="12" width="6.875" style="44" customWidth="1"/>
    <col min="13" max="13" width="7.625" style="44" customWidth="1"/>
    <col min="14" max="15" width="6.875" style="44" customWidth="1"/>
    <col min="16" max="17" width="5.75390625" style="44" customWidth="1"/>
    <col min="18" max="18" width="7.375" style="2" customWidth="1"/>
    <col min="19" max="28" width="7.625" style="44" customWidth="1"/>
    <col min="29" max="16384" width="9.00390625" style="44" customWidth="1"/>
  </cols>
  <sheetData>
    <row r="1" spans="1:28" ht="12">
      <c r="A1" s="96" t="s">
        <v>298</v>
      </c>
      <c r="B1" s="96"/>
      <c r="C1" s="14"/>
      <c r="D1" s="56"/>
      <c r="E1" s="14"/>
      <c r="F1" s="2"/>
      <c r="G1" s="2"/>
      <c r="H1" s="2"/>
      <c r="I1" s="2"/>
      <c r="J1" s="2"/>
      <c r="K1" s="2"/>
      <c r="L1" s="2"/>
      <c r="M1" s="2"/>
      <c r="N1" s="2"/>
      <c r="O1" s="2"/>
      <c r="P1" s="40"/>
      <c r="Q1" s="2"/>
      <c r="S1" s="2"/>
      <c r="T1" s="2"/>
      <c r="U1" s="2"/>
      <c r="V1" s="2"/>
      <c r="W1" s="2"/>
      <c r="X1" s="2"/>
      <c r="Y1" s="2"/>
      <c r="Z1" s="2"/>
      <c r="AA1" s="2"/>
      <c r="AB1" s="2"/>
    </row>
    <row r="2" spans="1:28" ht="12">
      <c r="A2" s="96" t="s">
        <v>296</v>
      </c>
      <c r="B2" s="96"/>
      <c r="C2" s="14"/>
      <c r="D2" s="56"/>
      <c r="E2" s="14"/>
      <c r="F2" s="2"/>
      <c r="G2" s="2"/>
      <c r="H2" s="2"/>
      <c r="I2" s="2"/>
      <c r="J2" s="2"/>
      <c r="K2" s="2"/>
      <c r="L2" s="2"/>
      <c r="M2" s="2"/>
      <c r="N2" s="2"/>
      <c r="O2" s="2"/>
      <c r="P2" s="40"/>
      <c r="Q2" s="2"/>
      <c r="S2" s="2"/>
      <c r="T2" s="2"/>
      <c r="U2" s="2"/>
      <c r="V2" s="2"/>
      <c r="W2" s="2"/>
      <c r="X2" s="2"/>
      <c r="Y2" s="2"/>
      <c r="Z2" s="2"/>
      <c r="AA2" s="2"/>
      <c r="AB2" s="2"/>
    </row>
    <row r="3" spans="1:28" ht="11.25">
      <c r="A3" s="55"/>
      <c r="B3" s="53"/>
      <c r="C3" s="14"/>
      <c r="D3" s="56"/>
      <c r="E3" s="14"/>
      <c r="F3" s="2"/>
      <c r="G3" s="2"/>
      <c r="H3" s="2"/>
      <c r="I3" s="2"/>
      <c r="J3" s="2"/>
      <c r="K3" s="2"/>
      <c r="L3" s="2"/>
      <c r="M3" s="2"/>
      <c r="N3" s="2"/>
      <c r="O3" s="2"/>
      <c r="P3" s="40"/>
      <c r="Q3" s="2"/>
      <c r="S3" s="2"/>
      <c r="T3" s="2"/>
      <c r="U3" s="2"/>
      <c r="V3" s="2"/>
      <c r="W3" s="2"/>
      <c r="X3" s="2"/>
      <c r="Y3" s="2"/>
      <c r="Z3" s="2"/>
      <c r="AA3" s="2"/>
      <c r="AB3" s="2"/>
    </row>
    <row r="4" spans="1:94" ht="12">
      <c r="A4" s="200">
        <v>37436</v>
      </c>
      <c r="B4" s="200"/>
      <c r="C4" s="53"/>
      <c r="D4" s="53"/>
      <c r="E4" s="53"/>
      <c r="AE4" s="104"/>
      <c r="AF4" s="104"/>
      <c r="AG4" s="125"/>
      <c r="AH4" s="125"/>
      <c r="AI4" s="93"/>
      <c r="AJ4" s="93"/>
      <c r="AK4" s="93"/>
      <c r="AL4" s="125"/>
      <c r="AM4" s="104"/>
      <c r="AN4" s="104"/>
      <c r="AO4" s="104"/>
      <c r="AP4" s="104"/>
      <c r="AQ4" s="104"/>
      <c r="AR4" s="104"/>
      <c r="AS4" s="104"/>
      <c r="AT4" s="125"/>
      <c r="AU4" s="125"/>
      <c r="AV4" s="104"/>
      <c r="AW4" s="104"/>
      <c r="AX4" s="104"/>
      <c r="AY4" s="93"/>
      <c r="AZ4" s="125"/>
      <c r="BA4" s="126"/>
      <c r="BB4" s="104"/>
      <c r="BC4" s="104"/>
      <c r="BD4" s="104"/>
      <c r="BE4" s="104"/>
      <c r="BF4" s="104"/>
      <c r="BG4" s="104"/>
      <c r="BH4" s="104"/>
      <c r="BI4" s="104"/>
      <c r="BJ4" s="104"/>
      <c r="BK4" s="104"/>
      <c r="BL4" s="104"/>
      <c r="BM4" s="104"/>
      <c r="BN4" s="104"/>
      <c r="BO4" s="104"/>
      <c r="BP4" s="125"/>
      <c r="BQ4" s="104"/>
      <c r="BR4" s="104"/>
      <c r="BS4" s="104"/>
      <c r="BT4" s="104"/>
      <c r="BU4" s="104"/>
      <c r="BV4" s="104"/>
      <c r="BW4" s="104"/>
      <c r="BX4" s="104"/>
      <c r="BY4" s="125"/>
      <c r="BZ4" s="125"/>
      <c r="CA4" s="125"/>
      <c r="CB4" s="125"/>
      <c r="CC4" s="104"/>
      <c r="CD4" s="104"/>
      <c r="CE4" s="104"/>
      <c r="CF4" s="124"/>
      <c r="CG4" s="124"/>
      <c r="CH4" s="124"/>
      <c r="CI4" s="124"/>
      <c r="CJ4" s="124"/>
      <c r="CK4" s="124"/>
      <c r="CL4" s="124"/>
      <c r="CM4" s="124"/>
      <c r="CN4" s="124"/>
      <c r="CO4" s="124"/>
      <c r="CP4" s="124"/>
    </row>
    <row r="5" spans="1:94" ht="12.75" customHeight="1">
      <c r="A5" s="48"/>
      <c r="B5" s="54"/>
      <c r="C5" s="13"/>
      <c r="D5" s="16"/>
      <c r="E5" s="201" t="s">
        <v>295</v>
      </c>
      <c r="F5" s="79" t="s">
        <v>0</v>
      </c>
      <c r="G5" s="79" t="s">
        <v>1</v>
      </c>
      <c r="H5" s="79" t="s">
        <v>2</v>
      </c>
      <c r="I5" s="79" t="s">
        <v>3</v>
      </c>
      <c r="J5" s="79" t="s">
        <v>4</v>
      </c>
      <c r="K5" s="79" t="s">
        <v>5</v>
      </c>
      <c r="L5" s="79" t="s">
        <v>6</v>
      </c>
      <c r="M5" s="132" t="s">
        <v>7</v>
      </c>
      <c r="N5" s="135" t="s">
        <v>8</v>
      </c>
      <c r="O5" s="79" t="s">
        <v>9</v>
      </c>
      <c r="P5" s="79" t="s">
        <v>10</v>
      </c>
      <c r="Q5" s="79" t="s">
        <v>11</v>
      </c>
      <c r="R5" s="79">
        <v>54</v>
      </c>
      <c r="S5" s="79" t="s">
        <v>12</v>
      </c>
      <c r="T5" s="79" t="s">
        <v>13</v>
      </c>
      <c r="U5" s="79">
        <v>66</v>
      </c>
      <c r="V5" s="79" t="s">
        <v>14</v>
      </c>
      <c r="W5" s="132" t="s">
        <v>15</v>
      </c>
      <c r="X5" s="135" t="s">
        <v>16</v>
      </c>
      <c r="Y5" s="79" t="s">
        <v>17</v>
      </c>
      <c r="Z5" s="79" t="s">
        <v>18</v>
      </c>
      <c r="AA5" s="79" t="s">
        <v>19</v>
      </c>
      <c r="AB5" s="132" t="s">
        <v>20</v>
      </c>
      <c r="AC5" s="104"/>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124"/>
      <c r="CG5" s="124"/>
      <c r="CH5" s="124"/>
      <c r="CI5" s="124"/>
      <c r="CJ5" s="124"/>
      <c r="CK5" s="124"/>
      <c r="CL5" s="124"/>
      <c r="CM5" s="124"/>
      <c r="CN5" s="124"/>
      <c r="CO5" s="124"/>
      <c r="CP5" s="124"/>
    </row>
    <row r="6" spans="1:94" ht="21.75" customHeight="1">
      <c r="A6" s="133" t="s">
        <v>64</v>
      </c>
      <c r="B6" s="134" t="s">
        <v>174</v>
      </c>
      <c r="C6" s="15"/>
      <c r="D6" s="52" t="s">
        <v>175</v>
      </c>
      <c r="E6" s="202"/>
      <c r="F6" s="151" t="s">
        <v>66</v>
      </c>
      <c r="G6" s="103" t="s">
        <v>67</v>
      </c>
      <c r="H6" s="103" t="s">
        <v>68</v>
      </c>
      <c r="I6" s="103" t="s">
        <v>69</v>
      </c>
      <c r="J6" s="103" t="s">
        <v>70</v>
      </c>
      <c r="K6" s="103" t="s">
        <v>71</v>
      </c>
      <c r="L6" s="103" t="s">
        <v>72</v>
      </c>
      <c r="M6" s="152" t="s">
        <v>73</v>
      </c>
      <c r="N6" s="151" t="s">
        <v>74</v>
      </c>
      <c r="O6" s="103" t="s">
        <v>75</v>
      </c>
      <c r="P6" s="103" t="s">
        <v>76</v>
      </c>
      <c r="Q6" s="103" t="s">
        <v>77</v>
      </c>
      <c r="R6" s="103" t="s">
        <v>249</v>
      </c>
      <c r="S6" s="103" t="s">
        <v>78</v>
      </c>
      <c r="T6" s="103" t="s">
        <v>79</v>
      </c>
      <c r="U6" s="103" t="s">
        <v>80</v>
      </c>
      <c r="V6" s="103" t="s">
        <v>81</v>
      </c>
      <c r="W6" s="152" t="s">
        <v>82</v>
      </c>
      <c r="X6" s="151" t="s">
        <v>83</v>
      </c>
      <c r="Y6" s="103" t="s">
        <v>84</v>
      </c>
      <c r="Z6" s="103" t="s">
        <v>85</v>
      </c>
      <c r="AA6" s="103" t="s">
        <v>86</v>
      </c>
      <c r="AB6" s="152" t="s">
        <v>87</v>
      </c>
      <c r="AC6" s="93"/>
      <c r="AD6" s="93"/>
      <c r="AE6" s="104"/>
      <c r="AF6" s="110"/>
      <c r="AG6" s="93"/>
      <c r="AH6" s="93"/>
      <c r="AI6" s="93"/>
      <c r="AJ6" s="93"/>
      <c r="AK6" s="93"/>
      <c r="AL6" s="110"/>
      <c r="AM6" s="110"/>
      <c r="AN6" s="110"/>
      <c r="AO6" s="110"/>
      <c r="AP6" s="110"/>
      <c r="AQ6" s="110"/>
      <c r="AR6" s="110"/>
      <c r="AS6" s="93"/>
      <c r="AT6" s="93"/>
      <c r="AU6" s="110"/>
      <c r="AV6" s="110"/>
      <c r="AW6" s="110"/>
      <c r="AX6" s="110"/>
      <c r="AY6" s="110"/>
      <c r="AZ6" s="110"/>
      <c r="BA6" s="110"/>
      <c r="BB6" s="110"/>
      <c r="BC6" s="110"/>
      <c r="BD6" s="93"/>
      <c r="BE6" s="93"/>
      <c r="BF6" s="110"/>
      <c r="BG6" s="104"/>
      <c r="BH6" s="110"/>
      <c r="BI6" s="110"/>
      <c r="BJ6" s="110"/>
      <c r="BK6" s="111"/>
      <c r="BL6" s="110"/>
      <c r="BM6" s="110"/>
      <c r="BN6" s="110"/>
      <c r="BO6" s="111"/>
      <c r="BP6" s="110"/>
      <c r="BQ6" s="104"/>
      <c r="BR6" s="110"/>
      <c r="BS6" s="110"/>
      <c r="BT6" s="110"/>
      <c r="BU6" s="110"/>
      <c r="BV6" s="110"/>
      <c r="BW6" s="110"/>
      <c r="BX6" s="110"/>
      <c r="BY6" s="110"/>
      <c r="BZ6" s="110"/>
      <c r="CA6" s="110"/>
      <c r="CB6" s="110"/>
      <c r="CC6" s="111"/>
      <c r="CD6" s="127"/>
      <c r="CE6" s="127"/>
      <c r="CF6" s="124"/>
      <c r="CG6" s="124"/>
      <c r="CH6" s="124"/>
      <c r="CI6" s="124"/>
      <c r="CJ6" s="124"/>
      <c r="CK6" s="124"/>
      <c r="CL6" s="124"/>
      <c r="CM6" s="124"/>
      <c r="CN6" s="124"/>
      <c r="CO6" s="124"/>
      <c r="CP6" s="124"/>
    </row>
    <row r="7" spans="1:94" ht="12">
      <c r="A7" s="66" t="s">
        <v>21</v>
      </c>
      <c r="B7" s="60" t="s">
        <v>89</v>
      </c>
      <c r="C7" s="43" t="s">
        <v>90</v>
      </c>
      <c r="D7" s="128" t="s">
        <v>91</v>
      </c>
      <c r="E7" s="170">
        <f>'step 1 results'!E7-'last year''s final'!E7</f>
        <v>0</v>
      </c>
      <c r="F7" s="170">
        <f>'step 1 results'!G7-'last year''s final'!G7</f>
        <v>647.2065740159014</v>
      </c>
      <c r="G7" s="170">
        <f>'step 1 results'!H7-'last year''s final'!H7</f>
        <v>4457.353090746488</v>
      </c>
      <c r="H7" s="170">
        <f>'step 1 results'!I7-'last year''s final'!I7</f>
        <v>-1861.2774858629055</v>
      </c>
      <c r="I7" s="170">
        <f>'step 1 results'!J7-'last year''s final'!J7</f>
        <v>-7059.734089370351</v>
      </c>
      <c r="J7" s="170">
        <f>'step 1 results'!K7-'last year''s final'!K7</f>
        <v>2371.531780610516</v>
      </c>
      <c r="K7" s="170">
        <f>'step 1 results'!L7-'last year''s final'!L7</f>
        <v>1238.2010819176976</v>
      </c>
      <c r="L7" s="170">
        <f>'step 1 results'!M7-'last year''s final'!M7</f>
        <v>-1257.4936992839248</v>
      </c>
      <c r="M7" s="170">
        <f>'step 1 results'!N7-'last year''s final'!N7</f>
        <v>3873.561580532056</v>
      </c>
      <c r="N7" s="170">
        <f>'step 1 results'!O7-'last year''s final'!O7</f>
        <v>-932.2408854390342</v>
      </c>
      <c r="O7" s="170">
        <f>'step 1 results'!P7-'last year''s final'!P7</f>
        <v>2703.8742103839613</v>
      </c>
      <c r="P7" s="170">
        <f>'step 1 results'!Q7-'last year''s final'!Q7</f>
        <v>-40.241584119243214</v>
      </c>
      <c r="Q7" s="170">
        <f>'step 1 results'!R7-'last year''s final'!R7</f>
        <v>2035.957055656907</v>
      </c>
      <c r="R7" s="170">
        <f>'step 1 results'!S7-'last year''s final'!S7</f>
        <v>-195.5869156182689</v>
      </c>
      <c r="S7" s="170">
        <f>'step 1 results'!T7-'last year''s final'!T7</f>
        <v>1161.4746206928357</v>
      </c>
      <c r="T7" s="170">
        <f>'step 1 results'!U7-'last year''s final'!U7</f>
        <v>4888.240453841703</v>
      </c>
      <c r="U7" s="170">
        <f>'step 1 results'!V7-'last year''s final'!V7</f>
        <v>335.66927824673485</v>
      </c>
      <c r="V7" s="170">
        <f>'step 1 results'!W7-'last year''s final'!W7</f>
        <v>267.69267870666954</v>
      </c>
      <c r="W7" s="170">
        <f>'step 1 results'!X7-'last year''s final'!X7</f>
        <v>1090.9865941226599</v>
      </c>
      <c r="X7" s="170">
        <f>'step 1 results'!Y7-'last year''s final'!Y7</f>
        <v>161.8556950998518</v>
      </c>
      <c r="Y7" s="170">
        <f>'step 1 results'!Z7-'last year''s final'!Z7</f>
        <v>-223.1257391978179</v>
      </c>
      <c r="Z7" s="170">
        <f>'step 1 results'!AA7-'last year''s final'!AA7</f>
        <v>1750.2152248686034</v>
      </c>
      <c r="AA7" s="170">
        <f>'step 1 results'!AB7-'last year''s final'!AB7</f>
        <v>-11133.654942436784</v>
      </c>
      <c r="AB7" s="170">
        <f>'step 1 results'!AC7-'last year''s final'!AC7</f>
        <v>21.680228481895938</v>
      </c>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c r="CO7" s="124"/>
      <c r="CP7" s="124"/>
    </row>
    <row r="8" spans="1:28" ht="12">
      <c r="A8" s="67" t="s">
        <v>22</v>
      </c>
      <c r="B8" s="100" t="s">
        <v>235</v>
      </c>
      <c r="C8" s="25" t="s">
        <v>92</v>
      </c>
      <c r="D8" s="39" t="s">
        <v>93</v>
      </c>
      <c r="E8" s="170">
        <f>'step 1 results'!E8-'last year''s final'!E8</f>
        <v>0</v>
      </c>
      <c r="F8" s="170">
        <f>'step 1 results'!G8-'last year''s final'!G8</f>
        <v>-3445.009879356483</v>
      </c>
      <c r="G8" s="170">
        <f>'step 1 results'!H8-'last year''s final'!H8</f>
        <v>-518.4076275033622</v>
      </c>
      <c r="H8" s="170">
        <f>'step 1 results'!I8-'last year''s final'!I8</f>
        <v>-281.39637092172416</v>
      </c>
      <c r="I8" s="170">
        <f>'step 1 results'!J8-'last year''s final'!J8</f>
        <v>-1862.4118211627356</v>
      </c>
      <c r="J8" s="170">
        <f>'step 1 results'!K8-'last year''s final'!K8</f>
        <v>-1195.05235409952</v>
      </c>
      <c r="K8" s="170">
        <f>'step 1 results'!L8-'last year''s final'!L8</f>
        <v>-17.17625985866107</v>
      </c>
      <c r="L8" s="170">
        <f>'step 1 results'!M8-'last year''s final'!M8</f>
        <v>-185.37290803295218</v>
      </c>
      <c r="M8" s="170">
        <f>'step 1 results'!N8-'last year''s final'!N8</f>
        <v>-1451.1768122065987</v>
      </c>
      <c r="N8" s="170">
        <f>'step 1 results'!O8-'last year''s final'!O8</f>
        <v>88.40547637081181</v>
      </c>
      <c r="O8" s="170">
        <f>'step 1 results'!P8-'last year''s final'!P8</f>
        <v>-653.6402659575579</v>
      </c>
      <c r="P8" s="170">
        <f>'step 1 results'!Q8-'last year''s final'!Q8</f>
        <v>-24.20014472947389</v>
      </c>
      <c r="Q8" s="170">
        <f>'step 1 results'!R8-'last year''s final'!R8</f>
        <v>-340.51616704707385</v>
      </c>
      <c r="R8" s="170">
        <f>'step 1 results'!S8-'last year''s final'!S8</f>
        <v>-341.2657740763598</v>
      </c>
      <c r="S8" s="170">
        <f>'step 1 results'!T8-'last year''s final'!T8</f>
        <v>-117.36753040560666</v>
      </c>
      <c r="T8" s="170">
        <f>'step 1 results'!U8-'last year''s final'!U8</f>
        <v>-257.08345519168415</v>
      </c>
      <c r="U8" s="170">
        <f>'step 1 results'!V8-'last year''s final'!V8</f>
        <v>64.92075257510294</v>
      </c>
      <c r="V8" s="170">
        <f>'step 1 results'!W8-'last year''s final'!W8</f>
        <v>-274.7306323881021</v>
      </c>
      <c r="W8" s="170">
        <f>'step 1 results'!X8-'last year''s final'!X8</f>
        <v>-261.22488845406906</v>
      </c>
      <c r="X8" s="170">
        <f>'step 1 results'!Y8-'last year''s final'!Y8</f>
        <v>-117.80359358584201</v>
      </c>
      <c r="Y8" s="170">
        <f>'step 1 results'!Z8-'last year''s final'!Z8</f>
        <v>18.676409292143944</v>
      </c>
      <c r="Z8" s="170">
        <f>'step 1 results'!AA8-'last year''s final'!AA8</f>
        <v>-599.1676733122986</v>
      </c>
      <c r="AA8" s="170">
        <f>'step 1 results'!AB8-'last year''s final'!AB8</f>
        <v>-774.4653901825259</v>
      </c>
      <c r="AB8" s="170">
        <f>'step 1 results'!AC8-'last year''s final'!AC8</f>
        <v>-170.9580482055012</v>
      </c>
    </row>
    <row r="9" spans="1:28" ht="12">
      <c r="A9" s="67" t="s">
        <v>23</v>
      </c>
      <c r="B9" s="22" t="s">
        <v>94</v>
      </c>
      <c r="C9" s="25" t="s">
        <v>95</v>
      </c>
      <c r="D9" s="39" t="s">
        <v>96</v>
      </c>
      <c r="E9" s="170">
        <f>'step 1 results'!E9-'last year''s final'!E9</f>
        <v>0</v>
      </c>
      <c r="F9" s="170">
        <f>'step 1 results'!G9-'last year''s final'!G9</f>
        <v>-29217.87246547063</v>
      </c>
      <c r="G9" s="170">
        <f>'step 1 results'!H9-'last year''s final'!H9</f>
        <v>22245.937564582055</v>
      </c>
      <c r="H9" s="170">
        <f>'step 1 results'!I9-'last year''s final'!I9</f>
        <v>-3275.121001035106</v>
      </c>
      <c r="I9" s="170">
        <f>'step 1 results'!J9-'last year''s final'!J9</f>
        <v>22140.60676436976</v>
      </c>
      <c r="J9" s="170">
        <f>'step 1 results'!K9-'last year''s final'!K9</f>
        <v>8994.126281969104</v>
      </c>
      <c r="K9" s="170">
        <f>'step 1 results'!L9-'last year''s final'!L9</f>
        <v>1252.6497897892114</v>
      </c>
      <c r="L9" s="170">
        <f>'step 1 results'!M9-'last year''s final'!M9</f>
        <v>-19579.99307193551</v>
      </c>
      <c r="M9" s="170">
        <f>'step 1 results'!N9-'last year''s final'!N9</f>
        <v>-11463.558713650942</v>
      </c>
      <c r="N9" s="170">
        <f>'step 1 results'!O9-'last year''s final'!O9</f>
        <v>-3114.0459998922943</v>
      </c>
      <c r="O9" s="170">
        <f>'step 1 results'!P9-'last year''s final'!P9</f>
        <v>7590.5566204306815</v>
      </c>
      <c r="P9" s="170">
        <f>'step 1 results'!Q9-'last year''s final'!Q9</f>
        <v>-6.251164237830835</v>
      </c>
      <c r="Q9" s="170">
        <f>'step 1 results'!R9-'last year''s final'!R9</f>
        <v>82.71586786231342</v>
      </c>
      <c r="R9" s="170">
        <f>'step 1 results'!S9-'last year''s final'!S9</f>
        <v>1361.0274966864142</v>
      </c>
      <c r="S9" s="170">
        <f>'step 1 results'!T9-'last year''s final'!T9</f>
        <v>3739.965046902871</v>
      </c>
      <c r="T9" s="170">
        <f>'step 1 results'!U9-'last year''s final'!U9</f>
        <v>13696.136120765746</v>
      </c>
      <c r="U9" s="170">
        <f>'step 1 results'!V9-'last year''s final'!V9</f>
        <v>-3.5359662732146724</v>
      </c>
      <c r="V9" s="170">
        <f>'step 1 results'!W9-'last year''s final'!W9</f>
        <v>-242.90801150439302</v>
      </c>
      <c r="W9" s="170">
        <f>'step 1 results'!X9-'last year''s final'!X9</f>
        <v>1822.597853628191</v>
      </c>
      <c r="X9" s="170">
        <f>'step 1 results'!Y9-'last year''s final'!Y9</f>
        <v>-1792.9877935586592</v>
      </c>
      <c r="Y9" s="170">
        <f>'step 1 results'!Z9-'last year''s final'!Z9</f>
        <v>-870.4776676727224</v>
      </c>
      <c r="Z9" s="170">
        <f>'step 1 results'!AA9-'last year''s final'!AA9</f>
        <v>4025.801367222928</v>
      </c>
      <c r="AA9" s="170">
        <f>'step 1 results'!AB9-'last year''s final'!AB9</f>
        <v>-25769.752781714233</v>
      </c>
      <c r="AB9" s="170">
        <f>'step 1 results'!AC9-'last year''s final'!AC9</f>
        <v>4209.551971316099</v>
      </c>
    </row>
    <row r="10" spans="1:28" ht="12">
      <c r="A10" s="67" t="s">
        <v>24</v>
      </c>
      <c r="B10" s="22" t="s">
        <v>97</v>
      </c>
      <c r="C10" s="25" t="s">
        <v>90</v>
      </c>
      <c r="D10" s="39" t="s">
        <v>91</v>
      </c>
      <c r="E10" s="170">
        <f>'step 1 results'!E10-'last year''s final'!E10</f>
        <v>0</v>
      </c>
      <c r="F10" s="170">
        <f>'step 1 results'!G10-'last year''s final'!G10</f>
        <v>-2661.7562974907923</v>
      </c>
      <c r="G10" s="170">
        <f>'step 1 results'!H10-'last year''s final'!H10</f>
        <v>3700.769449918371</v>
      </c>
      <c r="H10" s="170">
        <f>'step 1 results'!I10-'last year''s final'!I10</f>
        <v>-2452.6421795223287</v>
      </c>
      <c r="I10" s="170">
        <f>'step 1 results'!J10-'last year''s final'!J10</f>
        <v>-10862.497082673828</v>
      </c>
      <c r="J10" s="170">
        <f>'step 1 results'!K10-'last year''s final'!K10</f>
        <v>1611.7084707394388</v>
      </c>
      <c r="K10" s="170">
        <f>'step 1 results'!L10-'last year''s final'!L10</f>
        <v>1010.0953050056596</v>
      </c>
      <c r="L10" s="170">
        <f>'step 1 results'!M10-'last year''s final'!M10</f>
        <v>-1545.8091114305753</v>
      </c>
      <c r="M10" s="170">
        <f>'step 1 results'!N10-'last year''s final'!N10</f>
        <v>446.94414168648655</v>
      </c>
      <c r="N10" s="170">
        <f>'step 1 results'!O10-'last year''s final'!O10</f>
        <v>-1233.49575532191</v>
      </c>
      <c r="O10" s="170">
        <f>'step 1 results'!P10-'last year''s final'!P10</f>
        <v>1947.9120491920767</v>
      </c>
      <c r="P10" s="170">
        <f>'step 1 results'!Q10-'last year''s final'!Q10</f>
        <v>-45.57877991286</v>
      </c>
      <c r="Q10" s="170">
        <f>'step 1 results'!R10-'last year''s final'!R10</f>
        <v>1936.0302984094687</v>
      </c>
      <c r="R10" s="170">
        <f>'step 1 results'!S10-'last year''s final'!S10</f>
        <v>-352.67882885466497</v>
      </c>
      <c r="S10" s="170">
        <f>'step 1 results'!T10-'last year''s final'!T10</f>
        <v>1102.1810762220903</v>
      </c>
      <c r="T10" s="170">
        <f>'step 1 results'!U10-'last year''s final'!U10</f>
        <v>4559.324611096497</v>
      </c>
      <c r="U10" s="170">
        <f>'step 1 results'!V10-'last year''s final'!V10</f>
        <v>317.2981817534005</v>
      </c>
      <c r="V10" s="170">
        <f>'step 1 results'!W10-'last year''s final'!W10</f>
        <v>132.64502460064796</v>
      </c>
      <c r="W10" s="170">
        <f>'step 1 results'!X10-'last year''s final'!X10</f>
        <v>952.5542460901343</v>
      </c>
      <c r="X10" s="170">
        <f>'step 1 results'!Y10-'last year''s final'!Y10</f>
        <v>28.45032538525811</v>
      </c>
      <c r="Y10" s="170">
        <f>'step 1 results'!Z10-'last year''s final'!Z10</f>
        <v>-359.9141364638908</v>
      </c>
      <c r="Z10" s="170">
        <f>'step 1 results'!AA10-'last year''s final'!AA10</f>
        <v>1062.7224714118565</v>
      </c>
      <c r="AA10" s="170">
        <f>'step 1 results'!AB10-'last year''s final'!AB10</f>
        <v>-12498.96649914034</v>
      </c>
      <c r="AB10" s="170">
        <f>'step 1 results'!AC10-'last year''s final'!AC10</f>
        <v>-27.638085955893985</v>
      </c>
    </row>
    <row r="11" spans="1:28" ht="12">
      <c r="A11" s="17" t="s">
        <v>25</v>
      </c>
      <c r="B11" s="22" t="s">
        <v>98</v>
      </c>
      <c r="C11" s="25" t="s">
        <v>90</v>
      </c>
      <c r="D11" s="39" t="s">
        <v>91</v>
      </c>
      <c r="E11" s="170">
        <f>'step 1 results'!E11-'last year''s final'!E11</f>
        <v>0</v>
      </c>
      <c r="F11" s="170">
        <f>'step 1 results'!G11-'last year''s final'!G11</f>
        <v>-7348.894854403159</v>
      </c>
      <c r="G11" s="170">
        <f>'step 1 results'!H11-'last year''s final'!H11</f>
        <v>-283.5031574296845</v>
      </c>
      <c r="H11" s="170">
        <f>'step 1 results'!I11-'last year''s final'!I11</f>
        <v>-1954.1526263237356</v>
      </c>
      <c r="I11" s="170">
        <f>'step 1 results'!J11-'last year''s final'!J11</f>
        <v>-10974.93698357328</v>
      </c>
      <c r="J11" s="170">
        <f>'step 1 results'!K11-'last year''s final'!K11</f>
        <v>-966.9814291839612</v>
      </c>
      <c r="K11" s="170">
        <f>'step 1 results'!L11-'last year''s final'!L11</f>
        <v>-119.72424385179602</v>
      </c>
      <c r="L11" s="170">
        <f>'step 1 results'!M11-'last year''s final'!M11</f>
        <v>-1066.1915963573792</v>
      </c>
      <c r="M11" s="170">
        <f>'step 1 results'!N11-'last year''s final'!N11</f>
        <v>-6571.894132004672</v>
      </c>
      <c r="N11" s="170">
        <f>'step 1 results'!O11-'last year''s final'!O11</f>
        <v>-990.324947726911</v>
      </c>
      <c r="O11" s="170">
        <f>'step 1 results'!P11-'last year''s final'!P11</f>
        <v>-850.4391440564614</v>
      </c>
      <c r="P11" s="170">
        <f>'step 1 results'!Q11-'last year''s final'!Q11</f>
        <v>-25.23528955686342</v>
      </c>
      <c r="Q11" s="170">
        <f>'step 1 results'!R11-'last year''s final'!R11</f>
        <v>431.6523695698388</v>
      </c>
      <c r="R11" s="170">
        <f>'step 1 results'!S11-'last year''s final'!S11</f>
        <v>-422.24118847695445</v>
      </c>
      <c r="S11" s="170">
        <f>'step 1 results'!T11-'last year''s final'!T11</f>
        <v>241.0246896447111</v>
      </c>
      <c r="T11" s="170">
        <f>'step 1 results'!U11-'last year''s final'!U11</f>
        <v>833.083365610828</v>
      </c>
      <c r="U11" s="170">
        <f>'step 1 results'!V11-'last year''s final'!V11</f>
        <v>66.8354311542721</v>
      </c>
      <c r="V11" s="170">
        <f>'step 1 results'!W11-'last year''s final'!W11</f>
        <v>-221.722465595406</v>
      </c>
      <c r="W11" s="170">
        <f>'step 1 results'!X11-'last year''s final'!X11</f>
        <v>37.40037090327314</v>
      </c>
      <c r="X11" s="170">
        <f>'step 1 results'!Y11-'last year''s final'!Y11</f>
        <v>-252.27596346785413</v>
      </c>
      <c r="Y11" s="170">
        <f>'step 1 results'!Z11-'last year''s final'!Z11</f>
        <v>-384.7879713219995</v>
      </c>
      <c r="Z11" s="170">
        <f>'step 1 results'!AA11-'last year''s final'!AA11</f>
        <v>-1003.144036834994</v>
      </c>
      <c r="AA11" s="170">
        <f>'step 1 results'!AB11-'last year''s final'!AB11</f>
        <v>-6727.540318892057</v>
      </c>
      <c r="AB11" s="170">
        <f>'step 1 results'!AC11-'last year''s final'!AC11</f>
        <v>-105.6307591586999</v>
      </c>
    </row>
    <row r="12" spans="1:28" ht="12">
      <c r="A12" s="68" t="s">
        <v>26</v>
      </c>
      <c r="B12" s="23" t="s">
        <v>99</v>
      </c>
      <c r="C12" s="24" t="s">
        <v>100</v>
      </c>
      <c r="D12" s="108" t="s">
        <v>101</v>
      </c>
      <c r="E12" s="170">
        <f>'step 1 results'!E12-'last year''s final'!E12</f>
        <v>0</v>
      </c>
      <c r="F12" s="170">
        <f>'step 1 results'!G12-'last year''s final'!G12</f>
        <v>-2580.9362134450203</v>
      </c>
      <c r="G12" s="170">
        <f>'step 1 results'!H12-'last year''s final'!H12</f>
        <v>-376.9989412029827</v>
      </c>
      <c r="H12" s="170">
        <f>'step 1 results'!I12-'last year''s final'!I12</f>
        <v>-569.7830926029146</v>
      </c>
      <c r="I12" s="170">
        <f>'step 1 results'!J12-'last year''s final'!J12</f>
        <v>-861.5287870413449</v>
      </c>
      <c r="J12" s="170">
        <f>'step 1 results'!K12-'last year''s final'!K12</f>
        <v>-2642.529373529018</v>
      </c>
      <c r="K12" s="170">
        <f>'step 1 results'!L12-'last year''s final'!L12</f>
        <v>-176.28291698866997</v>
      </c>
      <c r="L12" s="170">
        <f>'step 1 results'!M12-'last year''s final'!M12</f>
        <v>-322.25388225091683</v>
      </c>
      <c r="M12" s="170">
        <f>'step 1 results'!N12-'last year''s final'!N12</f>
        <v>-6760.094091930223</v>
      </c>
      <c r="N12" s="170">
        <f>'step 1 results'!O12-'last year''s final'!O12</f>
        <v>-751.027722743238</v>
      </c>
      <c r="O12" s="170">
        <f>'step 1 results'!P12-'last year''s final'!P12</f>
        <v>-975.8746081014942</v>
      </c>
      <c r="P12" s="170">
        <f>'step 1 results'!Q12-'last year''s final'!Q12</f>
        <v>-140.54108101018755</v>
      </c>
      <c r="Q12" s="170">
        <f>'step 1 results'!R12-'last year''s final'!R12</f>
        <v>-0.49806426219474886</v>
      </c>
      <c r="R12" s="170">
        <f>'step 1 results'!S12-'last year''s final'!S12</f>
        <v>-968.796898632123</v>
      </c>
      <c r="S12" s="170">
        <f>'step 1 results'!T12-'last year''s final'!T12</f>
        <v>-176.22219258922496</v>
      </c>
      <c r="T12" s="170">
        <f>'step 1 results'!U12-'last year''s final'!U12</f>
        <v>-1045.8088583906938</v>
      </c>
      <c r="U12" s="170">
        <f>'step 1 results'!V12-'last year''s final'!V12</f>
        <v>-112.14641893569842</v>
      </c>
      <c r="V12" s="170">
        <f>'step 1 results'!W12-'last year''s final'!W12</f>
        <v>-111.39617023694927</v>
      </c>
      <c r="W12" s="170">
        <f>'step 1 results'!X12-'last year''s final'!X12</f>
        <v>-1606.356063339541</v>
      </c>
      <c r="X12" s="170">
        <f>'step 1 results'!Y12-'last year''s final'!Y12</f>
        <v>-741.9023163019533</v>
      </c>
      <c r="Y12" s="170">
        <f>'step 1 results'!Z12-'last year''s final'!Z12</f>
        <v>-57.012596494013906</v>
      </c>
      <c r="Z12" s="170">
        <f>'step 1 results'!AA12-'last year''s final'!AA12</f>
        <v>-5267.721758767249</v>
      </c>
      <c r="AA12" s="170">
        <f>'step 1 results'!AB12-'last year''s final'!AB12</f>
        <v>588.3686555738113</v>
      </c>
      <c r="AB12" s="170">
        <f>'step 1 results'!AC12-'last year''s final'!AC12</f>
        <v>-215.8203866919048</v>
      </c>
    </row>
    <row r="13" spans="1:28" ht="12">
      <c r="A13" s="66" t="s">
        <v>27</v>
      </c>
      <c r="B13" s="60" t="s">
        <v>102</v>
      </c>
      <c r="C13" s="25" t="s">
        <v>90</v>
      </c>
      <c r="D13" s="128" t="s">
        <v>91</v>
      </c>
      <c r="E13" s="170">
        <f>'step 1 results'!E13-'last year''s final'!E13</f>
        <v>0</v>
      </c>
      <c r="F13" s="170">
        <f>'step 1 results'!G13-'last year''s final'!G13</f>
        <v>7309.512835983041</v>
      </c>
      <c r="G13" s="170">
        <f>'step 1 results'!H13-'last year''s final'!H13</f>
        <v>5797.492392428547</v>
      </c>
      <c r="H13" s="170">
        <f>'step 1 results'!I13-'last year''s final'!I13</f>
        <v>-586.5840240147227</v>
      </c>
      <c r="I13" s="170">
        <f>'step 1 results'!J13-'last year''s final'!J13</f>
        <v>928.4943162810523</v>
      </c>
      <c r="J13" s="170">
        <f>'step 1 results'!K13-'last year''s final'!K13</f>
        <v>3806.8813560630224</v>
      </c>
      <c r="K13" s="170">
        <f>'step 1 results'!L13-'last year''s final'!L13</f>
        <v>1646.7371369669236</v>
      </c>
      <c r="L13" s="170">
        <f>'step 1 results'!M13-'last year''s final'!M13</f>
        <v>-621.1474970790368</v>
      </c>
      <c r="M13" s="170">
        <f>'step 1 results'!N13-'last year''s final'!N13</f>
        <v>10636.592732834397</v>
      </c>
      <c r="N13" s="170">
        <f>'step 1 results'!O13-'last year''s final'!O13</f>
        <v>-283.5599380308704</v>
      </c>
      <c r="O13" s="170">
        <f>'step 1 results'!P13-'last year''s final'!P13</f>
        <v>4117.290953103875</v>
      </c>
      <c r="P13" s="170">
        <f>'step 1 results'!Q13-'last year''s final'!Q13</f>
        <v>-27.74071512925144</v>
      </c>
      <c r="Q13" s="170">
        <f>'step 1 results'!R13-'last year''s final'!R13</f>
        <v>2151.440584199705</v>
      </c>
      <c r="R13" s="170">
        <f>'step 1 results'!S13-'last year''s final'!S13</f>
        <v>130.3235828404704</v>
      </c>
      <c r="S13" s="170">
        <f>'step 1 results'!T13-'last year''s final'!T13</f>
        <v>1231.9799365842982</v>
      </c>
      <c r="T13" s="170">
        <f>'step 1 results'!U13-'last year''s final'!U13</f>
        <v>5345.437175253857</v>
      </c>
      <c r="U13" s="170">
        <f>'step 1 results'!V13-'last year''s final'!V13</f>
        <v>358.54254394130203</v>
      </c>
      <c r="V13" s="170">
        <f>'step 1 results'!W13-'last year''s final'!W13</f>
        <v>529.3434207067548</v>
      </c>
      <c r="W13" s="170">
        <f>'step 1 results'!X13-'last year''s final'!X13</f>
        <v>1324.4850804825728</v>
      </c>
      <c r="X13" s="170">
        <f>'step 1 results'!Y13-'last year''s final'!Y13</f>
        <v>424.68492664894984</v>
      </c>
      <c r="Y13" s="170">
        <f>'step 1 results'!Z13-'last year''s final'!Z13</f>
        <v>62.907184535730266</v>
      </c>
      <c r="Z13" s="170">
        <f>'step 1 results'!AA13-'last year''s final'!AA13</f>
        <v>3065.742095267582</v>
      </c>
      <c r="AA13" s="170">
        <f>'step 1 results'!AB13-'last year''s final'!AB13</f>
        <v>-7900.11842779156</v>
      </c>
      <c r="AB13" s="170">
        <f>'step 1 results'!AC13-'last year''s final'!AC13</f>
        <v>120.46680593110113</v>
      </c>
    </row>
    <row r="14" spans="1:28" ht="12">
      <c r="A14" s="69" t="s">
        <v>28</v>
      </c>
      <c r="B14" s="22" t="s">
        <v>109</v>
      </c>
      <c r="C14" s="25" t="s">
        <v>110</v>
      </c>
      <c r="D14" s="39" t="s">
        <v>111</v>
      </c>
      <c r="E14" s="170">
        <f>'step 1 results'!E14-'last year''s final'!E14</f>
        <v>0</v>
      </c>
      <c r="F14" s="170">
        <f>'step 1 results'!G14-'last year''s final'!G14</f>
        <v>-3733.7382639503558</v>
      </c>
      <c r="G14" s="170">
        <f>'step 1 results'!H14-'last year''s final'!H14</f>
        <v>-633.6627985297109</v>
      </c>
      <c r="H14" s="170">
        <f>'step 1 results'!I14-'last year''s final'!I14</f>
        <v>-446.5824432813188</v>
      </c>
      <c r="I14" s="170">
        <f>'step 1 results'!J14-'last year''s final'!J14</f>
        <v>-2550.031157262165</v>
      </c>
      <c r="J14" s="170">
        <f>'step 1 results'!K14-'last year''s final'!K14</f>
        <v>-1558.6522202645374</v>
      </c>
      <c r="K14" s="170">
        <f>'step 1 results'!L14-'last year''s final'!L14</f>
        <v>-98.28649428520566</v>
      </c>
      <c r="L14" s="170">
        <f>'step 1 results'!M14-'last year''s final'!M14</f>
        <v>-219.47550634470417</v>
      </c>
      <c r="M14" s="170">
        <f>'step 1 results'!N14-'last year''s final'!N14</f>
        <v>-3432.476176024953</v>
      </c>
      <c r="N14" s="170">
        <f>'step 1 results'!O14-'last year''s final'!O14</f>
        <v>-112.09883822122538</v>
      </c>
      <c r="O14" s="170">
        <f>'step 1 results'!P14-'last year''s final'!P14</f>
        <v>-855.2777763383492</v>
      </c>
      <c r="P14" s="170">
        <f>'step 1 results'!Q14-'last year''s final'!Q14</f>
        <v>0</v>
      </c>
      <c r="Q14" s="170">
        <f>'step 1 results'!R14-'last year''s final'!R14</f>
        <v>-261.7429264776342</v>
      </c>
      <c r="R14" s="170">
        <f>'step 1 results'!S14-'last year''s final'!S14</f>
        <v>-303.9649548411537</v>
      </c>
      <c r="S14" s="170">
        <f>'step 1 results'!T14-'last year''s final'!T14</f>
        <v>-153.68173033549647</v>
      </c>
      <c r="T14" s="170">
        <f>'step 1 results'!U14-'last year''s final'!U14</f>
        <v>-336.7767343182195</v>
      </c>
      <c r="U14" s="170">
        <f>'step 1 results'!V14-'last year''s final'!V14</f>
        <v>52.91054974846935</v>
      </c>
      <c r="V14" s="170">
        <f>'step 1 results'!W14-'last year''s final'!W14</f>
        <v>-451.0062162080435</v>
      </c>
      <c r="W14" s="170">
        <f>'step 1 results'!X14-'last year''s final'!X14</f>
        <v>-233.03701932351964</v>
      </c>
      <c r="X14" s="170">
        <f>'step 1 results'!Y14-'last year''s final'!Y14</f>
        <v>-245.10364046058112</v>
      </c>
      <c r="Y14" s="170">
        <f>'step 1 results'!Z14-'last year''s final'!Z14</f>
        <v>90.29970224488636</v>
      </c>
      <c r="Z14" s="170">
        <f>'step 1 results'!AA14-'last year''s final'!AA14</f>
        <v>-265.99862544664757</v>
      </c>
      <c r="AA14" s="170">
        <f>'step 1 results'!AB14-'last year''s final'!AB14</f>
        <v>-740.2568192202671</v>
      </c>
      <c r="AB14" s="170">
        <f>'step 1 results'!AC14-'last year''s final'!AC14</f>
        <v>-222.87744930599501</v>
      </c>
    </row>
    <row r="15" spans="1:28" ht="12">
      <c r="A15" s="69" t="s">
        <v>29</v>
      </c>
      <c r="B15" s="22" t="s">
        <v>254</v>
      </c>
      <c r="C15" s="25" t="s">
        <v>90</v>
      </c>
      <c r="D15" s="39" t="s">
        <v>91</v>
      </c>
      <c r="E15" s="170">
        <f>'step 1 results'!E15-'last year''s final'!E15</f>
        <v>0</v>
      </c>
      <c r="F15" s="170">
        <f>'step 1 results'!G15-'last year''s final'!G15</f>
        <v>-7602.792461783596</v>
      </c>
      <c r="G15" s="170">
        <f>'step 1 results'!H15-'last year''s final'!H15</f>
        <v>300.0926361210077</v>
      </c>
      <c r="H15" s="170">
        <f>'step 1 results'!I15-'last year''s final'!I15</f>
        <v>-2293.8874295084497</v>
      </c>
      <c r="I15" s="170">
        <f>'step 1 results'!J15-'last year''s final'!J15</f>
        <v>-12428.638411675493</v>
      </c>
      <c r="J15" s="170">
        <f>'step 1 results'!K15-'last year''s final'!K15</f>
        <v>-694.2992538771359</v>
      </c>
      <c r="K15" s="170">
        <f>'step 1 results'!L15-'last year''s final'!L15</f>
        <v>40.49337087346794</v>
      </c>
      <c r="L15" s="170">
        <f>'step 1 results'!M15-'last year''s final'!M15</f>
        <v>-1283.9466177639897</v>
      </c>
      <c r="M15" s="170">
        <f>'step 1 results'!N15-'last year''s final'!N15</f>
        <v>-6357.854121100187</v>
      </c>
      <c r="N15" s="170">
        <f>'step 1 results'!O15-'last year''s final'!O15</f>
        <v>-1161.0207712467745</v>
      </c>
      <c r="O15" s="170">
        <f>'step 1 results'!P15-'last year''s final'!P15</f>
        <v>-527.863757442261</v>
      </c>
      <c r="P15" s="170">
        <f>'step 1 results'!Q15-'last year''s final'!Q15</f>
        <v>-31.792064082676006</v>
      </c>
      <c r="Q15" s="170">
        <f>'step 1 results'!R15-'last year''s final'!R15</f>
        <v>724.2209025971388</v>
      </c>
      <c r="R15" s="170">
        <f>'step 1 results'!S15-'last year''s final'!S15</f>
        <v>-467.9919945594247</v>
      </c>
      <c r="S15" s="170">
        <f>'step 1 results'!T15-'last year''s final'!T15</f>
        <v>407.6873393933406</v>
      </c>
      <c r="T15" s="170">
        <f>'step 1 results'!U15-'last year''s final'!U15</f>
        <v>1526.1065980821659</v>
      </c>
      <c r="U15" s="170">
        <f>'step 1 results'!V15-'last year''s final'!V15</f>
        <v>114.87064403345539</v>
      </c>
      <c r="V15" s="170">
        <f>'step 1 results'!W15-'last year''s final'!W15</f>
        <v>-196.1592857327205</v>
      </c>
      <c r="W15" s="170">
        <f>'step 1 results'!X15-'last year''s final'!X15</f>
        <v>185.1905355147137</v>
      </c>
      <c r="X15" s="170">
        <f>'step 1 results'!Y15-'last year''s final'!Y15</f>
        <v>-242.2976582768042</v>
      </c>
      <c r="Y15" s="170">
        <f>'step 1 results'!Z15-'last year''s final'!Z15</f>
        <v>-432.4900100656005</v>
      </c>
      <c r="Z15" s="170">
        <f>'step 1 results'!AA15-'last year''s final'!AA15</f>
        <v>-815.3170652610934</v>
      </c>
      <c r="AA15" s="170">
        <f>'step 1 results'!AB15-'last year''s final'!AB15</f>
        <v>-8529.820814872786</v>
      </c>
      <c r="AB15" s="170">
        <f>'step 1 results'!AC15-'last year''s final'!AC15</f>
        <v>-107.62315643408056</v>
      </c>
    </row>
    <row r="16" spans="1:28" ht="12">
      <c r="A16" s="17" t="s">
        <v>199</v>
      </c>
      <c r="B16" s="22" t="s">
        <v>268</v>
      </c>
      <c r="C16" s="25" t="s">
        <v>118</v>
      </c>
      <c r="D16" s="39" t="s">
        <v>119</v>
      </c>
      <c r="E16" s="170">
        <f>'step 1 results'!E16-'last year''s final'!E16</f>
        <v>0</v>
      </c>
      <c r="F16" s="170">
        <f>'step 1 results'!G16-'last year''s final'!G16</f>
        <v>-6507.954754446604</v>
      </c>
      <c r="G16" s="170">
        <f>'step 1 results'!H16-'last year''s final'!H16</f>
        <v>6242.074182607699</v>
      </c>
      <c r="H16" s="170">
        <f>'step 1 results'!I16-'last year''s final'!I16</f>
        <v>-3955.291464537193</v>
      </c>
      <c r="I16" s="170">
        <f>'step 1 results'!J16-'last year''s final'!J16</f>
        <v>-1491.9280714188935</v>
      </c>
      <c r="J16" s="170">
        <f>'step 1 results'!K16-'last year''s final'!K16</f>
        <v>-17179.35438998192</v>
      </c>
      <c r="K16" s="170">
        <f>'step 1 results'!L16-'last year''s final'!L16</f>
        <v>1863.725236846185</v>
      </c>
      <c r="L16" s="170">
        <f>'step 1 results'!M16-'last year''s final'!M16</f>
        <v>1780.685352092718</v>
      </c>
      <c r="M16" s="170">
        <f>'step 1 results'!N16-'last year''s final'!N16</f>
        <v>-68402.11354136933</v>
      </c>
      <c r="N16" s="170">
        <f>'step 1 results'!O16-'last year''s final'!O16</f>
        <v>4936.993039137509</v>
      </c>
      <c r="O16" s="170">
        <f>'step 1 results'!P16-'last year''s final'!P16</f>
        <v>-101.38493515759183</v>
      </c>
      <c r="P16" s="170">
        <f>'step 1 results'!Q16-'last year''s final'!Q16</f>
        <v>0</v>
      </c>
      <c r="Q16" s="170">
        <f>'step 1 results'!R16-'last year''s final'!R16</f>
        <v>2301.766587964379</v>
      </c>
      <c r="R16" s="170">
        <f>'step 1 results'!S16-'last year''s final'!S16</f>
        <v>0</v>
      </c>
      <c r="S16" s="170">
        <f>'step 1 results'!T16-'last year''s final'!T16</f>
        <v>-763.7447160437532</v>
      </c>
      <c r="T16" s="170">
        <f>'step 1 results'!U16-'last year''s final'!U16</f>
        <v>0</v>
      </c>
      <c r="U16" s="170">
        <f>'step 1 results'!V16-'last year''s final'!V16</f>
        <v>0</v>
      </c>
      <c r="V16" s="170">
        <f>'step 1 results'!W16-'last year''s final'!W16</f>
        <v>-3742.805798797199</v>
      </c>
      <c r="W16" s="170">
        <f>'step 1 results'!X16-'last year''s final'!X16</f>
        <v>0</v>
      </c>
      <c r="X16" s="170">
        <f>'step 1 results'!Y16-'last year''s final'!Y16</f>
        <v>1790.8532930117399</v>
      </c>
      <c r="Y16" s="170">
        <f>'step 1 results'!Z16-'last year''s final'!Z16</f>
        <v>0</v>
      </c>
      <c r="Z16" s="170">
        <f>'step 1 results'!AA16-'last year''s final'!AA16</f>
        <v>0</v>
      </c>
      <c r="AA16" s="170">
        <f>'step 1 results'!AB16-'last year''s final'!AB16</f>
        <v>0</v>
      </c>
      <c r="AB16" s="170">
        <f>'step 1 results'!AC16-'last year''s final'!AC16</f>
        <v>0</v>
      </c>
    </row>
    <row r="17" spans="1:28" ht="12">
      <c r="A17" s="17" t="s">
        <v>200</v>
      </c>
      <c r="B17" s="22" t="s">
        <v>269</v>
      </c>
      <c r="C17" s="25" t="s">
        <v>123</v>
      </c>
      <c r="D17" s="39" t="s">
        <v>124</v>
      </c>
      <c r="E17" s="170">
        <f>'step 1 results'!E17-'last year''s final'!E17</f>
        <v>0</v>
      </c>
      <c r="F17" s="170">
        <f>'step 1 results'!G17-'last year''s final'!G17</f>
        <v>-7123.486022053519</v>
      </c>
      <c r="G17" s="170">
        <f>'step 1 results'!H17-'last year''s final'!H17</f>
        <v>6069.734476905447</v>
      </c>
      <c r="H17" s="170">
        <f>'step 1 results'!I17-'last year''s final'!I17</f>
        <v>-1597.7321454462362</v>
      </c>
      <c r="I17" s="170">
        <f>'step 1 results'!J17-'last year''s final'!J17</f>
        <v>-9938.004916799837</v>
      </c>
      <c r="J17" s="170">
        <f>'step 1 results'!K17-'last year''s final'!K17</f>
        <v>-9047.410723089459</v>
      </c>
      <c r="K17" s="170">
        <f>'step 1 results'!L17-'last year''s final'!L17</f>
        <v>382.1496397434639</v>
      </c>
      <c r="L17" s="170">
        <f>'step 1 results'!M17-'last year''s final'!M17</f>
        <v>-323.75082498836855</v>
      </c>
      <c r="M17" s="170">
        <f>'step 1 results'!N17-'last year''s final'!N17</f>
        <v>-15930.344908766972</v>
      </c>
      <c r="N17" s="170">
        <f>'step 1 results'!O17-'last year''s final'!O17</f>
        <v>1494.8288067098729</v>
      </c>
      <c r="O17" s="170">
        <f>'step 1 results'!P17-'last year''s final'!P17</f>
        <v>-5491.774269804315</v>
      </c>
      <c r="P17" s="170">
        <f>'step 1 results'!Q17-'last year''s final'!Q17</f>
        <v>0</v>
      </c>
      <c r="Q17" s="170">
        <f>'step 1 results'!R17-'last year''s final'!R17</f>
        <v>-351.43285641478474</v>
      </c>
      <c r="R17" s="170">
        <f>'step 1 results'!S17-'last year''s final'!S17</f>
        <v>-901.891215232578</v>
      </c>
      <c r="S17" s="170">
        <f>'step 1 results'!T17-'last year''s final'!T17</f>
        <v>-1698.9639721268504</v>
      </c>
      <c r="T17" s="170">
        <f>'step 1 results'!U17-'last year''s final'!U17</f>
        <v>0</v>
      </c>
      <c r="U17" s="170">
        <f>'step 1 results'!V17-'last year''s final'!V17</f>
        <v>0</v>
      </c>
      <c r="V17" s="170">
        <f>'step 1 results'!W17-'last year''s final'!W17</f>
        <v>-4276.361968406807</v>
      </c>
      <c r="W17" s="170">
        <f>'step 1 results'!X17-'last year''s final'!X17</f>
        <v>0</v>
      </c>
      <c r="X17" s="170">
        <f>'step 1 results'!Y17-'last year''s final'!Y17</f>
        <v>1409.1967916982212</v>
      </c>
      <c r="Y17" s="170">
        <f>'step 1 results'!Z17-'last year''s final'!Z17</f>
        <v>0</v>
      </c>
      <c r="Z17" s="170">
        <f>'step 1 results'!AA17-'last year''s final'!AA17</f>
        <v>1558.6488012909613</v>
      </c>
      <c r="AA17" s="170">
        <f>'step 1 results'!AB17-'last year''s final'!AB17</f>
        <v>0</v>
      </c>
      <c r="AB17" s="170">
        <f>'step 1 results'!AC17-'last year''s final'!AC17</f>
        <v>0</v>
      </c>
    </row>
    <row r="18" spans="1:28" ht="12">
      <c r="A18" s="17" t="s">
        <v>201</v>
      </c>
      <c r="B18" s="22" t="s">
        <v>270</v>
      </c>
      <c r="C18" s="25" t="s">
        <v>125</v>
      </c>
      <c r="D18" s="39" t="s">
        <v>126</v>
      </c>
      <c r="E18" s="170">
        <f>'step 1 results'!E18-'last year''s final'!E18</f>
        <v>0</v>
      </c>
      <c r="F18" s="170">
        <f>'step 1 results'!G18-'last year''s final'!G18</f>
        <v>-17553.820019945444</v>
      </c>
      <c r="G18" s="170">
        <f>'step 1 results'!H18-'last year''s final'!H18</f>
        <v>-980.9548162895662</v>
      </c>
      <c r="H18" s="170">
        <f>'step 1 results'!I18-'last year''s final'!I18</f>
        <v>-3314.5846148709534</v>
      </c>
      <c r="I18" s="170">
        <f>'step 1 results'!J18-'last year''s final'!J18</f>
        <v>-10271.886341706326</v>
      </c>
      <c r="J18" s="170">
        <f>'step 1 results'!K18-'last year''s final'!K18</f>
        <v>-11277.64453198199</v>
      </c>
      <c r="K18" s="170">
        <f>'step 1 results'!L18-'last year''s final'!L18</f>
        <v>-19.313235733476176</v>
      </c>
      <c r="L18" s="170">
        <f>'step 1 results'!M18-'last year''s final'!M18</f>
        <v>-319.19510638012434</v>
      </c>
      <c r="M18" s="170">
        <f>'step 1 results'!N18-'last year''s final'!N18</f>
        <v>-37153.135851650615</v>
      </c>
      <c r="N18" s="170">
        <f>'step 1 results'!O18-'last year''s final'!O18</f>
        <v>1216.226351210862</v>
      </c>
      <c r="O18" s="170">
        <f>'step 1 results'!P18-'last year''s final'!P18</f>
        <v>-3259.04312768206</v>
      </c>
      <c r="P18" s="170">
        <f>'step 1 results'!Q18-'last year''s final'!Q18</f>
        <v>-79.83177987964359</v>
      </c>
      <c r="Q18" s="170">
        <f>'step 1 results'!R18-'last year''s final'!R18</f>
        <v>-273.01715315208276</v>
      </c>
      <c r="R18" s="170">
        <f>'step 1 results'!S18-'last year''s final'!S18</f>
        <v>-972.4121892124913</v>
      </c>
      <c r="S18" s="170">
        <f>'step 1 results'!T18-'last year''s final'!T18</f>
        <v>-722.7774232381053</v>
      </c>
      <c r="T18" s="170">
        <f>'step 1 results'!U18-'last year''s final'!U18</f>
        <v>-1122.585253865731</v>
      </c>
      <c r="U18" s="170">
        <f>'step 1 results'!V18-'last year''s final'!V18</f>
        <v>117.03338616238034</v>
      </c>
      <c r="V18" s="170">
        <f>'step 1 results'!W18-'last year''s final'!W18</f>
        <v>-2325.884836794492</v>
      </c>
      <c r="W18" s="170">
        <f>'step 1 results'!X18-'last year''s final'!X18</f>
        <v>-906.666889913371</v>
      </c>
      <c r="X18" s="170">
        <f>'step 1 results'!Y18-'last year''s final'!Y18</f>
        <v>70.5286363603409</v>
      </c>
      <c r="Y18" s="170">
        <f>'step 1 results'!Z18-'last year''s final'!Z18</f>
        <v>-73.85815169837724</v>
      </c>
      <c r="Z18" s="170">
        <f>'step 1 results'!AA18-'last year''s final'!AA18</f>
        <v>-2794.463734859106</v>
      </c>
      <c r="AA18" s="170">
        <f>'step 1 results'!AB18-'last year''s final'!AB18</f>
        <v>-2745.495206371739</v>
      </c>
      <c r="AB18" s="170">
        <f>'step 1 results'!AC18-'last year''s final'!AC18</f>
        <v>-571.1156367618523</v>
      </c>
    </row>
    <row r="19" spans="1:28" ht="12">
      <c r="A19" s="67" t="s">
        <v>30</v>
      </c>
      <c r="B19" s="22" t="s">
        <v>112</v>
      </c>
      <c r="C19" s="25" t="s">
        <v>113</v>
      </c>
      <c r="D19" s="39" t="s">
        <v>114</v>
      </c>
      <c r="E19" s="170">
        <f>'step 1 results'!E19-'last year''s final'!E19</f>
        <v>0</v>
      </c>
      <c r="F19" s="170">
        <f>'step 1 results'!G19-'last year''s final'!G19</f>
        <v>-4110.974510945114</v>
      </c>
      <c r="G19" s="170">
        <f>'step 1 results'!H19-'last year''s final'!H19</f>
        <v>-742.379138551235</v>
      </c>
      <c r="H19" s="170">
        <f>'step 1 results'!I19-'last year''s final'!I19</f>
        <v>-825.3386031460645</v>
      </c>
      <c r="I19" s="170">
        <f>'step 1 results'!J19-'last year''s final'!J19</f>
        <v>-5082.246181286835</v>
      </c>
      <c r="J19" s="170">
        <f>'step 1 results'!K19-'last year''s final'!K19</f>
        <v>-842.066621994576</v>
      </c>
      <c r="K19" s="170">
        <f>'step 1 results'!L19-'last year''s final'!L19</f>
        <v>-228.6679237604576</v>
      </c>
      <c r="L19" s="170">
        <f>'step 1 results'!M19-'last year''s final'!M19</f>
        <v>-418.4368235919958</v>
      </c>
      <c r="M19" s="170">
        <f>'step 1 results'!N19-'last year''s final'!N19</f>
        <v>-4110.274494504134</v>
      </c>
      <c r="N19" s="170">
        <f>'step 1 results'!O19-'last year''s final'!O19</f>
        <v>-419.7158981318821</v>
      </c>
      <c r="O19" s="170">
        <f>'step 1 results'!P19-'last year''s final'!P19</f>
        <v>-821.9973160465261</v>
      </c>
      <c r="P19" s="170">
        <f>'step 1 results'!Q19-'last year''s final'!Q19</f>
        <v>-8.523714541371174</v>
      </c>
      <c r="Q19" s="170">
        <f>'step 1 results'!R19-'last year''s final'!R19</f>
        <v>-31.695376100475414</v>
      </c>
      <c r="R19" s="170">
        <f>'step 1 results'!S19-'last year''s final'!S19</f>
        <v>-205.54344505538802</v>
      </c>
      <c r="S19" s="170">
        <f>'step 1 results'!T19-'last year''s final'!T19</f>
        <v>-20.943726370673232</v>
      </c>
      <c r="T19" s="170">
        <f>'step 1 results'!U19-'last year''s final'!U19</f>
        <v>-187.46400172266567</v>
      </c>
      <c r="U19" s="170">
        <f>'step 1 results'!V19-'last year''s final'!V19</f>
        <v>-7.598331198969447</v>
      </c>
      <c r="V19" s="170">
        <f>'step 1 results'!W19-'last year''s final'!W19</f>
        <v>-156.71744221280062</v>
      </c>
      <c r="W19" s="170">
        <f>'step 1 results'!X19-'last year''s final'!X19</f>
        <v>0</v>
      </c>
      <c r="X19" s="170">
        <f>'step 1 results'!Y19-'last year''s final'!Y19</f>
        <v>-159.51493724822376</v>
      </c>
      <c r="Y19" s="170">
        <f>'step 1 results'!Z19-'last year''s final'!Z19</f>
        <v>0</v>
      </c>
      <c r="Z19" s="170">
        <f>'step 1 results'!AA19-'last year''s final'!AA19</f>
        <v>0</v>
      </c>
      <c r="AA19" s="170">
        <f>'step 1 results'!AB19-'last year''s final'!AB19</f>
        <v>-2218.9442753120593</v>
      </c>
      <c r="AB19" s="170">
        <f>'step 1 results'!AC19-'last year''s final'!AC19</f>
        <v>0</v>
      </c>
    </row>
    <row r="20" spans="1:28" ht="12">
      <c r="A20" s="69" t="s">
        <v>257</v>
      </c>
      <c r="B20" s="22" t="s">
        <v>258</v>
      </c>
      <c r="C20" s="25"/>
      <c r="D20" s="39" t="s">
        <v>101</v>
      </c>
      <c r="E20" s="170">
        <f>'step 1 results'!E20-'last year''s final'!E20</f>
        <v>0</v>
      </c>
      <c r="F20" s="170">
        <f>'step 1 results'!G20-'last year''s final'!G20</f>
        <v>4868.954547599329</v>
      </c>
      <c r="G20" s="170">
        <f>'step 1 results'!H20-'last year''s final'!H20</f>
        <v>419.4017397515963</v>
      </c>
      <c r="H20" s="170">
        <f>'step 1 results'!I20-'last year''s final'!I20</f>
        <v>462.02216842752205</v>
      </c>
      <c r="I20" s="170">
        <f>'step 1 results'!J20-'last year''s final'!J20</f>
        <v>7771.986231324503</v>
      </c>
      <c r="J20" s="170">
        <f>'step 1 results'!K20-'last year''s final'!K20</f>
        <v>3176.6157071030466</v>
      </c>
      <c r="K20" s="170">
        <f>'step 1 results'!L20-'last year''s final'!L20</f>
        <v>336.2433110451925</v>
      </c>
      <c r="L20" s="170">
        <f>'step 1 results'!M20-'last year''s final'!M20</f>
        <v>273.0070660782185</v>
      </c>
      <c r="M20" s="170">
        <f>'step 1 results'!N20-'last year''s final'!N20</f>
        <v>6239.327873237577</v>
      </c>
      <c r="N20" s="170">
        <f>'step 1 results'!O20-'last year''s final'!O20</f>
        <v>727.4571308056602</v>
      </c>
      <c r="O20" s="170">
        <f>'step 1 results'!P20-'last year''s final'!P20</f>
        <v>906.7900950432486</v>
      </c>
      <c r="P20" s="170">
        <f>'step 1 results'!Q20-'last year''s final'!Q20</f>
        <v>93.87978049159949</v>
      </c>
      <c r="Q20" s="170">
        <f>'step 1 results'!R20-'last year''s final'!R20</f>
        <v>0.42195011582304875</v>
      </c>
      <c r="R20" s="170">
        <f>'step 1 results'!S20-'last year''s final'!S20</f>
        <v>-66.44465483334375</v>
      </c>
      <c r="S20" s="170">
        <f>'step 1 results'!T20-'last year''s final'!T20</f>
        <v>14.378596196807848</v>
      </c>
      <c r="T20" s="170">
        <f>'step 1 results'!U20-'last year''s final'!U20</f>
        <v>885.9884204142672</v>
      </c>
      <c r="U20" s="170">
        <f>'step 1 results'!V20-'last year''s final'!V20</f>
        <v>95.00821088937198</v>
      </c>
      <c r="V20" s="170">
        <f>'step 1 results'!W20-'last year''s final'!W20</f>
        <v>94.37261514528404</v>
      </c>
      <c r="W20" s="170">
        <f>'step 1 results'!X20-'last year''s final'!X20</f>
        <v>-523.9563644491838</v>
      </c>
      <c r="X20" s="170">
        <f>'step 1 results'!Y20-'last year''s final'!Y20</f>
        <v>-168.54311620838075</v>
      </c>
      <c r="Y20" s="170">
        <f>'step 1 results'!Z20-'last year''s final'!Z20</f>
        <v>48.299935409972534</v>
      </c>
      <c r="Z20" s="170">
        <f>'step 1 results'!AA20-'last year''s final'!AA20</f>
        <v>3782.2060293420873</v>
      </c>
      <c r="AA20" s="170">
        <f>'step 1 results'!AB20-'last year''s final'!AB20</f>
        <v>859.6733543303544</v>
      </c>
      <c r="AB20" s="170">
        <f>'step 1 results'!AC20-'last year''s final'!AC20</f>
        <v>223.67249879912242</v>
      </c>
    </row>
    <row r="21" spans="1:28" ht="12">
      <c r="A21" s="67" t="s">
        <v>31</v>
      </c>
      <c r="B21" s="22" t="s">
        <v>115</v>
      </c>
      <c r="C21" s="25" t="s">
        <v>105</v>
      </c>
      <c r="D21" s="39" t="s">
        <v>106</v>
      </c>
      <c r="E21" s="170">
        <f>'step 1 results'!E21-'last year''s final'!E21</f>
        <v>0</v>
      </c>
      <c r="F21" s="170">
        <f>'step 1 results'!G21-'last year''s final'!G21</f>
        <v>-896.982607123151</v>
      </c>
      <c r="G21" s="170">
        <f>'step 1 results'!H21-'last year''s final'!H21</f>
        <v>-444.72979801699694</v>
      </c>
      <c r="H21" s="170">
        <f>'step 1 results'!I21-'last year''s final'!I21</f>
        <v>-588.1303810271038</v>
      </c>
      <c r="I21" s="170">
        <f>'step 1 results'!J21-'last year''s final'!J21</f>
        <v>-54.72349283398944</v>
      </c>
      <c r="J21" s="170">
        <f>'step 1 results'!K21-'last year''s final'!K21</f>
        <v>-2260.1085248290583</v>
      </c>
      <c r="K21" s="170">
        <f>'step 1 results'!L21-'last year''s final'!L21</f>
        <v>455.21866130172475</v>
      </c>
      <c r="L21" s="170">
        <f>'step 1 results'!M21-'last year''s final'!M21</f>
        <v>0</v>
      </c>
      <c r="M21" s="170">
        <f>'step 1 results'!N21-'last year''s final'!N21</f>
        <v>-9016.399204245245</v>
      </c>
      <c r="N21" s="170">
        <f>'step 1 results'!O21-'last year''s final'!O21</f>
        <v>537.7248237207641</v>
      </c>
      <c r="O21" s="170">
        <f>'step 1 results'!P21-'last year''s final'!P21</f>
        <v>0</v>
      </c>
      <c r="P21" s="170">
        <f>'step 1 results'!Q21-'last year''s final'!Q21</f>
        <v>0</v>
      </c>
      <c r="Q21" s="170">
        <f>'step 1 results'!R21-'last year''s final'!R21</f>
        <v>417.98720403029847</v>
      </c>
      <c r="R21" s="170">
        <f>'step 1 results'!S21-'last year''s final'!S21</f>
        <v>0</v>
      </c>
      <c r="S21" s="170">
        <f>'step 1 results'!T21-'last year''s final'!T21</f>
        <v>0</v>
      </c>
      <c r="T21" s="170">
        <f>'step 1 results'!U21-'last year''s final'!U21</f>
        <v>0</v>
      </c>
      <c r="U21" s="170">
        <f>'step 1 results'!V21-'last year''s final'!V21</f>
        <v>0</v>
      </c>
      <c r="V21" s="170">
        <f>'step 1 results'!W21-'last year''s final'!W21</f>
        <v>0</v>
      </c>
      <c r="W21" s="170">
        <f>'step 1 results'!X21-'last year''s final'!X21</f>
        <v>0</v>
      </c>
      <c r="X21" s="170">
        <f>'step 1 results'!Y21-'last year''s final'!Y21</f>
        <v>0</v>
      </c>
      <c r="Y21" s="170">
        <f>'step 1 results'!Z21-'last year''s final'!Z21</f>
        <v>0</v>
      </c>
      <c r="Z21" s="170">
        <f>'step 1 results'!AA21-'last year''s final'!AA21</f>
        <v>0</v>
      </c>
      <c r="AA21" s="170">
        <f>'step 1 results'!AB21-'last year''s final'!AB21</f>
        <v>0</v>
      </c>
      <c r="AB21" s="170">
        <f>'step 1 results'!AC21-'last year''s final'!AC21</f>
        <v>0</v>
      </c>
    </row>
    <row r="22" spans="1:28" ht="12">
      <c r="A22" s="67" t="s">
        <v>32</v>
      </c>
      <c r="B22" s="22" t="s">
        <v>116</v>
      </c>
      <c r="C22" s="25" t="s">
        <v>105</v>
      </c>
      <c r="D22" s="39" t="s">
        <v>106</v>
      </c>
      <c r="E22" s="170">
        <f>'step 1 results'!E22-'last year''s final'!E22</f>
        <v>0</v>
      </c>
      <c r="F22" s="170">
        <f>'step 1 results'!G22-'last year''s final'!G22</f>
        <v>-2495.2192578767717</v>
      </c>
      <c r="G22" s="170">
        <f>'step 1 results'!H22-'last year''s final'!H22</f>
        <v>-2032.651353498397</v>
      </c>
      <c r="H22" s="170">
        <f>'step 1 results'!I22-'last year''s final'!I22</f>
        <v>-1336.3129334537516</v>
      </c>
      <c r="I22" s="170">
        <f>'step 1 results'!J22-'last year''s final'!J22</f>
        <v>-1941.6097206721315</v>
      </c>
      <c r="J22" s="170">
        <f>'step 1 results'!K22-'last year''s final'!K22</f>
        <v>-4887.158803613529</v>
      </c>
      <c r="K22" s="170">
        <f>'step 1 results'!L22-'last year''s final'!L22</f>
        <v>653.4385843780728</v>
      </c>
      <c r="L22" s="170">
        <f>'step 1 results'!M22-'last year''s final'!M22</f>
        <v>0</v>
      </c>
      <c r="M22" s="170">
        <f>'step 1 results'!N22-'last year''s final'!N22</f>
        <v>-21576.06169149553</v>
      </c>
      <c r="N22" s="170">
        <f>'step 1 results'!O22-'last year''s final'!O22</f>
        <v>556.7375102593105</v>
      </c>
      <c r="O22" s="170">
        <f>'step 1 results'!P22-'last year''s final'!P22</f>
        <v>0</v>
      </c>
      <c r="P22" s="170">
        <f>'step 1 results'!Q22-'last year''s final'!Q22</f>
        <v>0</v>
      </c>
      <c r="Q22" s="170">
        <f>'step 1 results'!R22-'last year''s final'!R22</f>
        <v>691.5981754809627</v>
      </c>
      <c r="R22" s="170">
        <f>'step 1 results'!S22-'last year''s final'!S22</f>
        <v>0</v>
      </c>
      <c r="S22" s="170">
        <f>'step 1 results'!T22-'last year''s final'!T22</f>
        <v>0</v>
      </c>
      <c r="T22" s="170">
        <f>'step 1 results'!U22-'last year''s final'!U22</f>
        <v>0</v>
      </c>
      <c r="U22" s="170">
        <f>'step 1 results'!V22-'last year''s final'!V22</f>
        <v>0</v>
      </c>
      <c r="V22" s="170">
        <f>'step 1 results'!W22-'last year''s final'!W22</f>
        <v>0</v>
      </c>
      <c r="W22" s="170">
        <f>'step 1 results'!X22-'last year''s final'!X22</f>
        <v>0</v>
      </c>
      <c r="X22" s="170">
        <f>'step 1 results'!Y22-'last year''s final'!Y22</f>
        <v>0</v>
      </c>
      <c r="Y22" s="170">
        <f>'step 1 results'!Z22-'last year''s final'!Z22</f>
        <v>0</v>
      </c>
      <c r="Z22" s="170">
        <f>'step 1 results'!AA22-'last year''s final'!AA22</f>
        <v>0</v>
      </c>
      <c r="AA22" s="170">
        <f>'step 1 results'!AB22-'last year''s final'!AB22</f>
        <v>0</v>
      </c>
      <c r="AB22" s="170">
        <f>'step 1 results'!AC22-'last year''s final'!AC22</f>
        <v>0</v>
      </c>
    </row>
    <row r="23" spans="1:28" ht="12">
      <c r="A23" s="67" t="s">
        <v>33</v>
      </c>
      <c r="B23" s="22" t="s">
        <v>117</v>
      </c>
      <c r="C23" s="25" t="s">
        <v>118</v>
      </c>
      <c r="D23" s="39" t="s">
        <v>119</v>
      </c>
      <c r="E23" s="170">
        <f>'step 1 results'!E23-'last year''s final'!E23</f>
        <v>0</v>
      </c>
      <c r="F23" s="170">
        <f>'step 1 results'!G23-'last year''s final'!G23</f>
        <v>-96.19442879315466</v>
      </c>
      <c r="G23" s="170">
        <f>'step 1 results'!H23-'last year''s final'!H23</f>
        <v>26471.963465489913</v>
      </c>
      <c r="H23" s="170">
        <f>'step 1 results'!I23-'last year''s final'!I23</f>
        <v>-1076.2547123861732</v>
      </c>
      <c r="I23" s="170">
        <f>'step 1 results'!J23-'last year''s final'!J23</f>
        <v>24439.4713661751</v>
      </c>
      <c r="J23" s="170">
        <f>'step 1 results'!K23-'last year''s final'!K23</f>
        <v>-18124.58267855743</v>
      </c>
      <c r="K23" s="170">
        <f>'step 1 results'!L23-'last year''s final'!L23</f>
        <v>5339.285338148053</v>
      </c>
      <c r="L23" s="170">
        <f>'step 1 results'!M23-'last year''s final'!M23</f>
        <v>5452.535248293803</v>
      </c>
      <c r="M23" s="170">
        <f>'step 1 results'!N23-'last year''s final'!N23</f>
        <v>-53533.284399786964</v>
      </c>
      <c r="N23" s="170">
        <f>'step 1 results'!O23-'last year''s final'!O23</f>
        <v>13367.255259876343</v>
      </c>
      <c r="O23" s="170">
        <f>'step 1 results'!P23-'last year''s final'!P23</f>
        <v>1712.8360221628973</v>
      </c>
      <c r="P23" s="170">
        <f>'step 1 results'!Q23-'last year''s final'!Q23</f>
        <v>0</v>
      </c>
      <c r="Q23" s="170">
        <f>'step 1 results'!R23-'last year''s final'!R23</f>
        <v>4618.870879958482</v>
      </c>
      <c r="R23" s="170">
        <f>'step 1 results'!S23-'last year''s final'!S23</f>
        <v>0</v>
      </c>
      <c r="S23" s="170">
        <f>'step 1 results'!T23-'last year''s final'!T23</f>
        <v>-688.7875390439149</v>
      </c>
      <c r="T23" s="170">
        <f>'step 1 results'!U23-'last year''s final'!U23</f>
        <v>0</v>
      </c>
      <c r="U23" s="170">
        <f>'step 1 results'!V23-'last year''s final'!V23</f>
        <v>0</v>
      </c>
      <c r="V23" s="170">
        <f>'step 1 results'!W23-'last year''s final'!W23</f>
        <v>-5089.238096358902</v>
      </c>
      <c r="W23" s="170">
        <f>'step 1 results'!X23-'last year''s final'!X23</f>
        <v>0</v>
      </c>
      <c r="X23" s="170">
        <f>'step 1 results'!Y23-'last year''s final'!Y23</f>
        <v>4101.92632963771</v>
      </c>
      <c r="Y23" s="170">
        <f>'step 1 results'!Z23-'last year''s final'!Z23</f>
        <v>0</v>
      </c>
      <c r="Z23" s="170">
        <f>'step 1 results'!AA23-'last year''s final'!AA23</f>
        <v>0</v>
      </c>
      <c r="AA23" s="170">
        <f>'step 1 results'!AB23-'last year''s final'!AB23</f>
        <v>0</v>
      </c>
      <c r="AB23" s="170">
        <f>'step 1 results'!AC23-'last year''s final'!AC23</f>
        <v>0</v>
      </c>
    </row>
    <row r="24" spans="1:28" ht="12">
      <c r="A24" s="67" t="s">
        <v>34</v>
      </c>
      <c r="B24" s="22" t="s">
        <v>120</v>
      </c>
      <c r="C24" s="25" t="s">
        <v>107</v>
      </c>
      <c r="D24" s="39" t="s">
        <v>108</v>
      </c>
      <c r="E24" s="170">
        <f>'step 1 results'!E24-'last year''s final'!E24</f>
        <v>0</v>
      </c>
      <c r="F24" s="170">
        <f>'step 1 results'!G24-'last year''s final'!G24</f>
        <v>3753.2718913469</v>
      </c>
      <c r="G24" s="170">
        <f>'step 1 results'!H24-'last year''s final'!H24</f>
        <v>10191.084629612713</v>
      </c>
      <c r="H24" s="170">
        <f>'step 1 results'!I24-'last year''s final'!I24</f>
        <v>4843.716144282764</v>
      </c>
      <c r="I24" s="170">
        <f>'step 1 results'!J24-'last year''s final'!J24</f>
        <v>-521.2134014455369</v>
      </c>
      <c r="J24" s="170">
        <f>'step 1 results'!K24-'last year''s final'!K24</f>
        <v>-3940.3390803369693</v>
      </c>
      <c r="K24" s="170">
        <f>'step 1 results'!L24-'last year''s final'!L24</f>
        <v>-248.8571753849028</v>
      </c>
      <c r="L24" s="170">
        <f>'step 1 results'!M24-'last year''s final'!M24</f>
        <v>710.6358745358375</v>
      </c>
      <c r="M24" s="170">
        <f>'step 1 results'!N24-'last year''s final'!N24</f>
        <v>-14640.852249399642</v>
      </c>
      <c r="N24" s="170">
        <f>'step 1 results'!O24-'last year''s final'!O24</f>
        <v>6991.658323752999</v>
      </c>
      <c r="O24" s="170">
        <f>'step 1 results'!P24-'last year''s final'!P24</f>
        <v>-295.0019775037872</v>
      </c>
      <c r="P24" s="170">
        <f>'step 1 results'!Q24-'last year''s final'!Q24</f>
        <v>194.8793255317014</v>
      </c>
      <c r="Q24" s="170">
        <f>'step 1 results'!R24-'last year''s final'!R24</f>
        <v>582.7690358256223</v>
      </c>
      <c r="R24" s="170">
        <f>'step 1 results'!S24-'last year''s final'!S24</f>
        <v>0</v>
      </c>
      <c r="S24" s="170">
        <f>'step 1 results'!T24-'last year''s final'!T24</f>
        <v>185.57819167175512</v>
      </c>
      <c r="T24" s="170">
        <f>'step 1 results'!U24-'last year''s final'!U24</f>
        <v>0</v>
      </c>
      <c r="U24" s="170">
        <f>'step 1 results'!V24-'last year''s final'!V24</f>
        <v>0</v>
      </c>
      <c r="V24" s="170">
        <f>'step 1 results'!W24-'last year''s final'!W24</f>
        <v>-2395.008919464388</v>
      </c>
      <c r="W24" s="170">
        <f>'step 1 results'!X24-'last year''s final'!X24</f>
        <v>0</v>
      </c>
      <c r="X24" s="170">
        <f>'step 1 results'!Y24-'last year''s final'!Y24</f>
        <v>1014.563911832629</v>
      </c>
      <c r="Y24" s="170">
        <f>'step 1 results'!Z24-'last year''s final'!Z24</f>
        <v>0</v>
      </c>
      <c r="Z24" s="170">
        <f>'step 1 results'!AA24-'last year''s final'!AA24</f>
        <v>0</v>
      </c>
      <c r="AA24" s="170">
        <f>'step 1 results'!AB24-'last year''s final'!AB24</f>
        <v>0</v>
      </c>
      <c r="AB24" s="170">
        <f>'step 1 results'!AC24-'last year''s final'!AC24</f>
        <v>0</v>
      </c>
    </row>
    <row r="25" spans="1:28" ht="12">
      <c r="A25" s="68" t="s">
        <v>35</v>
      </c>
      <c r="B25" s="22" t="s">
        <v>121</v>
      </c>
      <c r="C25" s="25" t="s">
        <v>90</v>
      </c>
      <c r="D25" s="39" t="s">
        <v>91</v>
      </c>
      <c r="E25" s="170">
        <f>'step 1 results'!E25-'last year''s final'!E25</f>
        <v>0</v>
      </c>
      <c r="F25" s="170">
        <f>'step 1 results'!G25-'last year''s final'!G25</f>
        <v>1393.3854859071143</v>
      </c>
      <c r="G25" s="170">
        <f>'step 1 results'!H25-'last year''s final'!H25</f>
        <v>1384.7484300567994</v>
      </c>
      <c r="H25" s="170">
        <f>'step 1 results'!I25-'last year''s final'!I25</f>
        <v>-240.08328621088913</v>
      </c>
      <c r="I25" s="170">
        <f>'step 1 results'!J25-'last year''s final'!J25</f>
        <v>-329.30046738316014</v>
      </c>
      <c r="J25" s="170">
        <f>'step 1 results'!K25-'last year''s final'!K25</f>
        <v>869.9155117708397</v>
      </c>
      <c r="K25" s="170">
        <f>'step 1 results'!L25-'last year''s final'!L25</f>
        <v>391.3517535893943</v>
      </c>
      <c r="L25" s="170">
        <f>'step 1 results'!M25-'last year''s final'!M25</f>
        <v>-203.65252544890518</v>
      </c>
      <c r="M25" s="170">
        <f>'step 1 results'!N25-'last year''s final'!N25</f>
        <v>2235.4486830370734</v>
      </c>
      <c r="N25" s="170">
        <f>'step 1 results'!O25-'last year''s final'!O25</f>
        <v>-118.36111721435918</v>
      </c>
      <c r="O25" s="170">
        <f>'step 1 results'!P25-'last year''s final'!P25</f>
        <v>950.6992637541898</v>
      </c>
      <c r="P25" s="170">
        <f>'step 1 results'!Q25-'last year''s final'!Q25</f>
        <v>-7.966730637928691</v>
      </c>
      <c r="Q25" s="170">
        <f>'step 1 results'!R25-'last year''s final'!R25</f>
        <v>540.9468571545981</v>
      </c>
      <c r="R25" s="170">
        <f>'step 1 results'!S25-'last year''s final'!S25</f>
        <v>10.159832491264751</v>
      </c>
      <c r="S25" s="170">
        <f>'step 1 results'!T25-'last year''s final'!T25</f>
        <v>309.4523147234663</v>
      </c>
      <c r="T25" s="170">
        <f>'step 1 results'!U25-'last year''s final'!U25</f>
        <v>1331.9581062018524</v>
      </c>
      <c r="U25" s="170">
        <f>'step 1 results'!V25-'last year''s final'!V25</f>
        <v>89.8928763615333</v>
      </c>
      <c r="V25" s="170">
        <f>'step 1 results'!W25-'last year''s final'!W25</f>
        <v>116.5610315746012</v>
      </c>
      <c r="W25" s="170">
        <f>'step 1 results'!X25-'last year''s final'!X25</f>
        <v>321.5086580234124</v>
      </c>
      <c r="X25" s="170">
        <f>'step 1 results'!Y25-'last year''s final'!Y25</f>
        <v>89.76446143924659</v>
      </c>
      <c r="Y25" s="170">
        <f>'step 1 results'!Z25-'last year''s final'!Z25</f>
        <v>-4.220584004734974</v>
      </c>
      <c r="Z25" s="170">
        <f>'step 1 results'!AA25-'last year''s final'!AA25</f>
        <v>689.2414686768352</v>
      </c>
      <c r="AA25" s="170">
        <f>'step 1 results'!AB25-'last year''s final'!AB25</f>
        <v>-2245.6525888799515</v>
      </c>
      <c r="AB25" s="170">
        <f>'step 1 results'!AC25-'last year''s final'!AC25</f>
        <v>23.74491163897767</v>
      </c>
    </row>
    <row r="26" spans="1:37" ht="12">
      <c r="A26" s="67" t="s">
        <v>36</v>
      </c>
      <c r="B26" s="60" t="s">
        <v>122</v>
      </c>
      <c r="C26" s="43" t="s">
        <v>90</v>
      </c>
      <c r="D26" s="128" t="s">
        <v>91</v>
      </c>
      <c r="E26" s="170">
        <f>'step 1 results'!E26-'last year''s final'!E26</f>
        <v>0</v>
      </c>
      <c r="F26" s="170">
        <f>'step 1 results'!G26-'last year''s final'!G26</f>
        <v>1153.3862078804523</v>
      </c>
      <c r="G26" s="170">
        <f>'step 1 results'!H26-'last year''s final'!H26</f>
        <v>20914.89187674888</v>
      </c>
      <c r="H26" s="170">
        <f>'step 1 results'!I26-'last year''s final'!I26</f>
        <v>-9267.69105051193</v>
      </c>
      <c r="I26" s="170">
        <f>'step 1 results'!J26-'last year''s final'!J26</f>
        <v>-36070.18590773991</v>
      </c>
      <c r="J26" s="170">
        <f>'step 1 results'!K26-'last year''s final'!K26</f>
        <v>10917.406427525799</v>
      </c>
      <c r="K26" s="170">
        <f>'step 1 results'!L26-'last year''s final'!L26</f>
        <v>5799.355359075067</v>
      </c>
      <c r="L26" s="170">
        <f>'step 1 results'!M26-'last year''s final'!M26</f>
        <v>-6195.847768143431</v>
      </c>
      <c r="M26" s="170">
        <f>'step 1 results'!N26-'last year''s final'!N26</f>
        <v>16545.309820239665</v>
      </c>
      <c r="N26" s="170">
        <f>'step 1 results'!O26-'last year''s final'!O26</f>
        <v>-4644.804022053286</v>
      </c>
      <c r="O26" s="170">
        <f>'step 1 results'!P26-'last year''s final'!P26</f>
        <v>12512.315943332855</v>
      </c>
      <c r="P26" s="170">
        <f>'step 1 results'!Q26-'last year''s final'!Q26</f>
        <v>-195.9861261846927</v>
      </c>
      <c r="Q26" s="170">
        <f>'step 1 results'!R26-'last year''s final'!R26</f>
        <v>9697.789754125508</v>
      </c>
      <c r="R26" s="170">
        <f>'step 1 results'!S26-'last year''s final'!S26</f>
        <v>-1029.7694479469283</v>
      </c>
      <c r="S26" s="170">
        <f>'step 1 results'!T26-'last year''s final'!T26</f>
        <v>5531.0572668354</v>
      </c>
      <c r="T26" s="170">
        <f>'step 1 results'!U26-'last year''s final'!U26</f>
        <v>23231.55701545262</v>
      </c>
      <c r="U26" s="170">
        <f>'step 1 results'!V26-'last year''s final'!V26</f>
        <v>1597.7632158858924</v>
      </c>
      <c r="V26" s="170">
        <f>'step 1 results'!W26-'last year''s final'!W26</f>
        <v>1203.3163725037957</v>
      </c>
      <c r="W26" s="170">
        <f>'step 1 results'!X26-'last year''s final'!X26</f>
        <v>5146.6753555733885</v>
      </c>
      <c r="X26" s="170">
        <f>'step 1 results'!Y26-'last year''s final'!Y26</f>
        <v>697.0960710789805</v>
      </c>
      <c r="Y26" s="170">
        <f>'step 1 results'!Z26-'last year''s final'!Z26</f>
        <v>-1149.786200348295</v>
      </c>
      <c r="Z26" s="170">
        <f>'step 1 results'!AA26-'last year''s final'!AA26</f>
        <v>7982.5455442518</v>
      </c>
      <c r="AA26" s="170">
        <f>'step 1 results'!AB26-'last year''s final'!AB26</f>
        <v>-54158.01259281149</v>
      </c>
      <c r="AB26" s="170">
        <f>'step 1 results'!AC26-'last year''s final'!AC26</f>
        <v>74.8592083874355</v>
      </c>
      <c r="AC26" s="124"/>
      <c r="AD26" s="124"/>
      <c r="AE26" s="124"/>
      <c r="AF26" s="124"/>
      <c r="AG26" s="124"/>
      <c r="AH26" s="124"/>
      <c r="AI26" s="124"/>
      <c r="AJ26" s="124"/>
      <c r="AK26" s="124"/>
    </row>
    <row r="27" spans="1:37" ht="12">
      <c r="A27" s="69" t="s">
        <v>240</v>
      </c>
      <c r="B27" s="22" t="s">
        <v>137</v>
      </c>
      <c r="C27" s="25" t="s">
        <v>133</v>
      </c>
      <c r="D27" s="39" t="s">
        <v>134</v>
      </c>
      <c r="E27" s="170">
        <f>'step 1 results'!E27-'last year''s final'!E27</f>
        <v>0</v>
      </c>
      <c r="F27" s="170">
        <f>'step 1 results'!G27-'last year''s final'!G27</f>
        <v>7964.914817767858</v>
      </c>
      <c r="G27" s="170">
        <f>'step 1 results'!H27-'last year''s final'!H27</f>
        <v>1508.6360057142292</v>
      </c>
      <c r="H27" s="170">
        <f>'step 1 results'!I27-'last year''s final'!I27</f>
        <v>-3764.9099822800417</v>
      </c>
      <c r="I27" s="170">
        <f>'step 1 results'!J27-'last year''s final'!J27</f>
        <v>-17115.698598629562</v>
      </c>
      <c r="J27" s="170">
        <f>'step 1 results'!K27-'last year''s final'!K27</f>
        <v>1247.6439722970863</v>
      </c>
      <c r="K27" s="170">
        <f>'step 1 results'!L27-'last year''s final'!L27</f>
        <v>204.3472955970101</v>
      </c>
      <c r="L27" s="170">
        <f>'step 1 results'!M27-'last year''s final'!M27</f>
        <v>-98.9249669506468</v>
      </c>
      <c r="M27" s="170">
        <f>'step 1 results'!N27-'last year''s final'!N27</f>
        <v>11970.445581282023</v>
      </c>
      <c r="N27" s="170">
        <f>'step 1 results'!O27-'last year''s final'!O27</f>
        <v>2774.514616835613</v>
      </c>
      <c r="O27" s="170">
        <f>'step 1 results'!P27-'last year''s final'!P27</f>
        <v>751.2969501733714</v>
      </c>
      <c r="P27" s="170">
        <f>'step 1 results'!Q27-'last year''s final'!Q27</f>
        <v>0</v>
      </c>
      <c r="Q27" s="170">
        <f>'step 1 results'!R27-'last year''s final'!R27</f>
        <v>-3113.578028011657</v>
      </c>
      <c r="R27" s="170">
        <f>'step 1 results'!S27-'last year''s final'!S27</f>
        <v>1784.293221868863</v>
      </c>
      <c r="S27" s="170">
        <f>'step 1 results'!T27-'last year''s final'!T27</f>
        <v>154.63192827948455</v>
      </c>
      <c r="T27" s="170">
        <f>'step 1 results'!U27-'last year''s final'!U27</f>
        <v>9567.58159193799</v>
      </c>
      <c r="U27" s="170">
        <f>'step 1 results'!V27-'last year''s final'!V27</f>
        <v>391.4308667178375</v>
      </c>
      <c r="V27" s="170">
        <f>'step 1 results'!W27-'last year''s final'!W27</f>
        <v>2941.208136286523</v>
      </c>
      <c r="W27" s="170">
        <f>'step 1 results'!X27-'last year''s final'!X27</f>
        <v>141.2897584494599</v>
      </c>
      <c r="X27" s="170">
        <f>'step 1 results'!Y27-'last year''s final'!Y27</f>
        <v>62.326369241000975</v>
      </c>
      <c r="Y27" s="170">
        <f>'step 1 results'!Z27-'last year''s final'!Z27</f>
        <v>-1583.4581989507817</v>
      </c>
      <c r="Z27" s="170">
        <f>'step 1 results'!AA27-'last year''s final'!AA27</f>
        <v>958.798255437483</v>
      </c>
      <c r="AA27" s="170">
        <f>'step 1 results'!AB27-'last year''s final'!AB27</f>
        <v>-16052.690012362233</v>
      </c>
      <c r="AB27" s="170">
        <f>'step 1 results'!AC27-'last year''s final'!AC27</f>
        <v>-368.8528661383789</v>
      </c>
      <c r="AC27" s="124"/>
      <c r="AD27" s="124"/>
      <c r="AE27" s="124"/>
      <c r="AF27" s="124"/>
      <c r="AG27" s="124"/>
      <c r="AH27" s="124"/>
      <c r="AI27" s="124"/>
      <c r="AJ27" s="124"/>
      <c r="AK27" s="124"/>
    </row>
    <row r="28" spans="1:28" ht="12">
      <c r="A28" s="67" t="s">
        <v>42</v>
      </c>
      <c r="B28" s="22" t="s">
        <v>259</v>
      </c>
      <c r="C28" s="25" t="s">
        <v>138</v>
      </c>
      <c r="D28" s="39" t="s">
        <v>139</v>
      </c>
      <c r="E28" s="170">
        <f>'step 1 results'!E28-'last year''s final'!E28</f>
        <v>0</v>
      </c>
      <c r="F28" s="170">
        <f>'step 1 results'!G28-'last year''s final'!G28</f>
        <v>-12358.238305756298</v>
      </c>
      <c r="G28" s="170">
        <f>'step 1 results'!H28-'last year''s final'!H28</f>
        <v>1530.2102677702496</v>
      </c>
      <c r="H28" s="170">
        <f>'step 1 results'!I28-'last year''s final'!I28</f>
        <v>7514.072771176667</v>
      </c>
      <c r="I28" s="170">
        <f>'step 1 results'!J28-'last year''s final'!J28</f>
        <v>-5137.637204177678</v>
      </c>
      <c r="J28" s="170">
        <f>'step 1 results'!K28-'last year''s final'!K28</f>
        <v>-9718.124650309677</v>
      </c>
      <c r="K28" s="170">
        <f>'step 1 results'!L28-'last year''s final'!L28</f>
        <v>5781.838434948884</v>
      </c>
      <c r="L28" s="170">
        <f>'step 1 results'!M28-'last year''s final'!M28</f>
        <v>2637.671657751933</v>
      </c>
      <c r="M28" s="170">
        <f>'step 1 results'!N28-'last year''s final'!N28</f>
        <v>10712.741574769956</v>
      </c>
      <c r="N28" s="170">
        <f>'step 1 results'!O28-'last year''s final'!O28</f>
        <v>963.3820490634098</v>
      </c>
      <c r="O28" s="170">
        <f>'step 1 results'!P28-'last year''s final'!P28</f>
        <v>-11359.382405315759</v>
      </c>
      <c r="P28" s="170">
        <f>'step 1 results'!Q28-'last year''s final'!Q28</f>
        <v>0</v>
      </c>
      <c r="Q28" s="170">
        <f>'step 1 results'!R28-'last year''s final'!R28</f>
        <v>-1221.2942890431932</v>
      </c>
      <c r="R28" s="170">
        <f>'step 1 results'!S28-'last year''s final'!S28</f>
        <v>-3486.778241017729</v>
      </c>
      <c r="S28" s="170">
        <f>'step 1 results'!T28-'last year''s final'!T28</f>
        <v>-1483.8996624630272</v>
      </c>
      <c r="T28" s="170">
        <f>'step 1 results'!U28-'last year''s final'!U28</f>
        <v>0</v>
      </c>
      <c r="U28" s="170">
        <f>'step 1 results'!V28-'last year''s final'!V28</f>
        <v>0</v>
      </c>
      <c r="V28" s="170">
        <f>'step 1 results'!W28-'last year''s final'!W28</f>
        <v>720.035553229387</v>
      </c>
      <c r="W28" s="170">
        <f>'step 1 results'!X28-'last year''s final'!X28</f>
        <v>0</v>
      </c>
      <c r="X28" s="170">
        <f>'step 1 results'!Y28-'last year''s final'!Y28</f>
        <v>3916.863616851271</v>
      </c>
      <c r="Y28" s="170">
        <f>'step 1 results'!Z28-'last year''s final'!Z28</f>
        <v>0</v>
      </c>
      <c r="Z28" s="170">
        <f>'step 1 results'!AA28-'last year''s final'!AA28</f>
        <v>10363.301630432863</v>
      </c>
      <c r="AA28" s="170">
        <f>'step 1 results'!AB28-'last year''s final'!AB28</f>
        <v>0</v>
      </c>
      <c r="AB28" s="170">
        <f>'step 1 results'!AC28-'last year''s final'!AC28</f>
        <v>0</v>
      </c>
    </row>
    <row r="29" spans="1:28" ht="12">
      <c r="A29" s="69" t="s">
        <v>236</v>
      </c>
      <c r="B29" s="22" t="s">
        <v>140</v>
      </c>
      <c r="C29" s="25" t="s">
        <v>138</v>
      </c>
      <c r="D29" s="39" t="s">
        <v>139</v>
      </c>
      <c r="E29" s="170">
        <f>'step 1 results'!E29-'last year''s final'!E29</f>
        <v>0</v>
      </c>
      <c r="F29" s="170">
        <f>'step 1 results'!G29-'last year''s final'!G29</f>
        <v>-2212.396438440177</v>
      </c>
      <c r="G29" s="170">
        <f>'step 1 results'!H29-'last year''s final'!H29</f>
        <v>633.5037536874224</v>
      </c>
      <c r="H29" s="170">
        <f>'step 1 results'!I29-'last year''s final'!I29</f>
        <v>1920.32572808041</v>
      </c>
      <c r="I29" s="170">
        <f>'step 1 results'!J29-'last year''s final'!J29</f>
        <v>-281.88928583332745</v>
      </c>
      <c r="J29" s="170">
        <f>'step 1 results'!K29-'last year''s final'!K29</f>
        <v>-1764.6672744420357</v>
      </c>
      <c r="K29" s="170">
        <f>'step 1 results'!L29-'last year''s final'!L29</f>
        <v>1388.1216423068781</v>
      </c>
      <c r="L29" s="170">
        <f>'step 1 results'!M29-'last year''s final'!M29</f>
        <v>683.2164072406867</v>
      </c>
      <c r="M29" s="170">
        <f>'step 1 results'!N29-'last year''s final'!N29</f>
        <v>3903.116512849723</v>
      </c>
      <c r="N29" s="170">
        <f>'step 1 results'!O29-'last year''s final'!O29</f>
        <v>324.7906901785136</v>
      </c>
      <c r="O29" s="170">
        <f>'step 1 results'!P29-'last year''s final'!P29</f>
        <v>-2377.1656447760724</v>
      </c>
      <c r="P29" s="170">
        <f>'step 1 results'!Q29-'last year''s final'!Q29</f>
        <v>0</v>
      </c>
      <c r="Q29" s="170">
        <f>'step 1 results'!R29-'last year''s final'!R29</f>
        <v>-267.01511278130647</v>
      </c>
      <c r="R29" s="170">
        <f>'step 1 results'!S29-'last year''s final'!S29</f>
        <v>-783.3044002551763</v>
      </c>
      <c r="S29" s="170">
        <f>'step 1 results'!T29-'last year''s final'!T29</f>
        <v>-304.6318340861317</v>
      </c>
      <c r="T29" s="170">
        <f>'step 1 results'!U29-'last year''s final'!U29</f>
        <v>0</v>
      </c>
      <c r="U29" s="170">
        <f>'step 1 results'!V29-'last year''s final'!V29</f>
        <v>0</v>
      </c>
      <c r="V29" s="170">
        <f>'step 1 results'!W29-'last year''s final'!W29</f>
        <v>197.54422915045143</v>
      </c>
      <c r="W29" s="170">
        <f>'step 1 results'!X29-'last year''s final'!X29</f>
        <v>0</v>
      </c>
      <c r="X29" s="170">
        <f>'step 1 results'!Y29-'last year''s final'!Y29</f>
        <v>925.8513709621066</v>
      </c>
      <c r="Y29" s="170">
        <f>'step 1 results'!Z29-'last year''s final'!Z29</f>
        <v>0</v>
      </c>
      <c r="Z29" s="170">
        <f>'step 1 results'!AA29-'last year''s final'!AA29</f>
        <v>2560.1422727422214</v>
      </c>
      <c r="AA29" s="170">
        <f>'step 1 results'!AB29-'last year''s final'!AB29</f>
        <v>0</v>
      </c>
      <c r="AB29" s="170">
        <f>'step 1 results'!AC29-'last year''s final'!AC29</f>
        <v>0</v>
      </c>
    </row>
    <row r="30" spans="1:28" ht="12">
      <c r="A30" s="67" t="s">
        <v>37</v>
      </c>
      <c r="B30" s="22" t="s">
        <v>248</v>
      </c>
      <c r="C30" s="25" t="s">
        <v>127</v>
      </c>
      <c r="D30" s="39" t="s">
        <v>128</v>
      </c>
      <c r="E30" s="170">
        <f>'step 1 results'!E30-'last year''s final'!E30</f>
        <v>0</v>
      </c>
      <c r="F30" s="170">
        <f>'step 1 results'!G30-'last year''s final'!G30</f>
        <v>-2487.9346613979724</v>
      </c>
      <c r="G30" s="170">
        <f>'step 1 results'!H30-'last year''s final'!H30</f>
        <v>0</v>
      </c>
      <c r="H30" s="170">
        <f>'step 1 results'!I30-'last year''s final'!I30</f>
        <v>0</v>
      </c>
      <c r="I30" s="170">
        <f>'step 1 results'!J30-'last year''s final'!J30</f>
        <v>0</v>
      </c>
      <c r="J30" s="170">
        <f>'step 1 results'!K30-'last year''s final'!K30</f>
        <v>0</v>
      </c>
      <c r="K30" s="170">
        <f>'step 1 results'!L30-'last year''s final'!L30</f>
        <v>0</v>
      </c>
      <c r="L30" s="170">
        <f>'step 1 results'!M30-'last year''s final'!M30</f>
        <v>0</v>
      </c>
      <c r="M30" s="170">
        <f>'step 1 results'!N30-'last year''s final'!N30</f>
        <v>250.999919825932</v>
      </c>
      <c r="N30" s="170">
        <f>'step 1 results'!O30-'last year''s final'!O30</f>
        <v>0</v>
      </c>
      <c r="O30" s="170">
        <f>'step 1 results'!P30-'last year''s final'!P30</f>
        <v>-1495.4605214994954</v>
      </c>
      <c r="P30" s="170">
        <f>'step 1 results'!Q30-'last year''s final'!Q30</f>
        <v>0</v>
      </c>
      <c r="Q30" s="170">
        <f>'step 1 results'!R30-'last year''s final'!R30</f>
        <v>0</v>
      </c>
      <c r="R30" s="170">
        <f>'step 1 results'!S30-'last year''s final'!S30</f>
        <v>0</v>
      </c>
      <c r="S30" s="170">
        <f>'step 1 results'!T30-'last year''s final'!T30</f>
        <v>0</v>
      </c>
      <c r="T30" s="170">
        <f>'step 1 results'!U30-'last year''s final'!U30</f>
        <v>10386.652109919509</v>
      </c>
      <c r="U30" s="170">
        <f>'step 1 results'!V30-'last year''s final'!V30</f>
        <v>0</v>
      </c>
      <c r="V30" s="170">
        <f>'step 1 results'!W30-'last year''s final'!W30</f>
        <v>0</v>
      </c>
      <c r="W30" s="170">
        <f>'step 1 results'!X30-'last year''s final'!X30</f>
        <v>0</v>
      </c>
      <c r="X30" s="170">
        <f>'step 1 results'!Y30-'last year''s final'!Y30</f>
        <v>0</v>
      </c>
      <c r="Y30" s="170">
        <f>'step 1 results'!Z30-'last year''s final'!Z30</f>
        <v>0</v>
      </c>
      <c r="Z30" s="170">
        <f>'step 1 results'!AA30-'last year''s final'!AA30</f>
        <v>0</v>
      </c>
      <c r="AA30" s="170">
        <f>'step 1 results'!AB30-'last year''s final'!AB30</f>
        <v>0</v>
      </c>
      <c r="AB30" s="170">
        <f>'step 1 results'!AC30-'last year''s final'!AC30</f>
        <v>0</v>
      </c>
    </row>
    <row r="31" spans="1:28" ht="12">
      <c r="A31" s="67" t="s">
        <v>38</v>
      </c>
      <c r="B31" s="22" t="s">
        <v>129</v>
      </c>
      <c r="C31" s="25" t="s">
        <v>113</v>
      </c>
      <c r="D31" s="39" t="s">
        <v>114</v>
      </c>
      <c r="E31" s="170">
        <f>'step 1 results'!E31-'last year''s final'!E31</f>
        <v>0</v>
      </c>
      <c r="F31" s="170">
        <f>'step 1 results'!G31-'last year''s final'!G31</f>
        <v>-40.81112195731657</v>
      </c>
      <c r="G31" s="170">
        <f>'step 1 results'!H31-'last year''s final'!H31</f>
        <v>160.90091364920636</v>
      </c>
      <c r="H31" s="170">
        <f>'step 1 results'!I31-'last year''s final'!I31</f>
        <v>-85.38841559258844</v>
      </c>
      <c r="I31" s="170">
        <f>'step 1 results'!J31-'last year''s final'!J31</f>
        <v>-355.16247204188403</v>
      </c>
      <c r="J31" s="170">
        <f>'step 1 results'!K31-'last year''s final'!K31</f>
        <v>78.44014027665389</v>
      </c>
      <c r="K31" s="170">
        <f>'step 1 results'!L31-'last year''s final'!L31</f>
        <v>44.33662384731019</v>
      </c>
      <c r="L31" s="170">
        <f>'step 1 results'!M31-'last year''s final'!M31</f>
        <v>-55.458114090949266</v>
      </c>
      <c r="M31" s="170">
        <f>'step 1 results'!N31-'last year''s final'!N31</f>
        <v>84.27879690479676</v>
      </c>
      <c r="N31" s="170">
        <f>'step 1 results'!O31-'last year''s final'!O31</f>
        <v>-42.86928138947894</v>
      </c>
      <c r="O31" s="170">
        <f>'step 1 results'!P31-'last year''s final'!P31</f>
        <v>91.64605181907882</v>
      </c>
      <c r="P31" s="170">
        <f>'step 1 results'!Q31-'last year''s final'!Q31</f>
        <v>-1.6967191463029732</v>
      </c>
      <c r="Q31" s="170">
        <f>'step 1 results'!R31-'last year''s final'!R31</f>
        <v>78.42148334215847</v>
      </c>
      <c r="R31" s="170">
        <f>'step 1 results'!S31-'last year''s final'!S31</f>
        <v>-10.877485436433915</v>
      </c>
      <c r="S31" s="170">
        <f>'step 1 results'!T31-'last year''s final'!T31</f>
        <v>44.69207682446836</v>
      </c>
      <c r="T31" s="170">
        <f>'step 1 results'!U31-'last year''s final'!U31</f>
        <v>186.50116190344556</v>
      </c>
      <c r="U31" s="170">
        <f>'step 1 results'!V31-'last year''s final'!V31</f>
        <v>12.891353885412073</v>
      </c>
      <c r="V31" s="170">
        <f>'step 1 results'!W31-'last year''s final'!W31</f>
        <v>7.865563061094747</v>
      </c>
      <c r="W31" s="170">
        <f>'step 1 results'!X31-'last year''s final'!X31</f>
        <v>0</v>
      </c>
      <c r="X31" s="170">
        <f>'step 1 results'!Y31-'last year''s final'!Y31</f>
        <v>3.7176497999256526</v>
      </c>
      <c r="Y31" s="170">
        <f>'step 1 results'!Z31-'last year''s final'!Z31</f>
        <v>0</v>
      </c>
      <c r="Z31" s="170">
        <f>'step 1 results'!AA31-'last year''s final'!AA31</f>
        <v>0</v>
      </c>
      <c r="AA31" s="170">
        <f>'step 1 results'!AB31-'last year''s final'!AB31</f>
        <v>-467.19863172876467</v>
      </c>
      <c r="AB31" s="170">
        <f>'step 1 results'!AC31-'last year''s final'!AC31</f>
        <v>0</v>
      </c>
    </row>
    <row r="32" spans="1:28" ht="12">
      <c r="A32" s="69" t="s">
        <v>282</v>
      </c>
      <c r="B32" s="22" t="s">
        <v>284</v>
      </c>
      <c r="C32" s="25"/>
      <c r="D32" s="39" t="s">
        <v>132</v>
      </c>
      <c r="E32" s="170">
        <f>'step 1 results'!E32-'last year''s final'!E32</f>
        <v>0</v>
      </c>
      <c r="F32" s="170">
        <f>'step 1 results'!G32-'last year''s final'!G32</f>
        <v>44885.84323000767</v>
      </c>
      <c r="G32" s="170">
        <f>'step 1 results'!H32-'last year''s final'!H32</f>
        <v>0</v>
      </c>
      <c r="H32" s="170">
        <f>'step 1 results'!I32-'last year''s final'!I32</f>
        <v>0</v>
      </c>
      <c r="I32" s="170">
        <f>'step 1 results'!J32-'last year''s final'!J32</f>
        <v>0</v>
      </c>
      <c r="J32" s="170">
        <f>'step 1 results'!K32-'last year''s final'!K32</f>
        <v>0</v>
      </c>
      <c r="K32" s="170">
        <f>'step 1 results'!L32-'last year''s final'!L32</f>
        <v>0</v>
      </c>
      <c r="L32" s="170">
        <f>'step 1 results'!M32-'last year''s final'!M32</f>
        <v>0</v>
      </c>
      <c r="M32" s="170">
        <f>'step 1 results'!N32-'last year''s final'!N32</f>
        <v>47596.85205655443</v>
      </c>
      <c r="N32" s="170">
        <f>'step 1 results'!O32-'last year''s final'!O32</f>
        <v>0</v>
      </c>
      <c r="O32" s="170">
        <f>'step 1 results'!P32-'last year''s final'!P32</f>
        <v>11144.280511724508</v>
      </c>
      <c r="P32" s="170">
        <f>'step 1 results'!Q32-'last year''s final'!Q32</f>
        <v>0</v>
      </c>
      <c r="Q32" s="170">
        <f>'step 1 results'!R32-'last year''s final'!R32</f>
        <v>0</v>
      </c>
      <c r="R32" s="170">
        <f>'step 1 results'!S32-'last year''s final'!S32</f>
        <v>0</v>
      </c>
      <c r="S32" s="170">
        <f>'step 1 results'!T32-'last year''s final'!T32</f>
        <v>0</v>
      </c>
      <c r="T32" s="170">
        <f>'step 1 results'!U32-'last year''s final'!U32</f>
        <v>6140.845751041525</v>
      </c>
      <c r="U32" s="170">
        <f>'step 1 results'!V32-'last year''s final'!V32</f>
        <v>0</v>
      </c>
      <c r="V32" s="170">
        <f>'step 1 results'!W32-'last year''s final'!W32</f>
        <v>0</v>
      </c>
      <c r="W32" s="170">
        <f>'step 1 results'!X32-'last year''s final'!X32</f>
        <v>0</v>
      </c>
      <c r="X32" s="170">
        <f>'step 1 results'!Y32-'last year''s final'!Y32</f>
        <v>0</v>
      </c>
      <c r="Y32" s="170">
        <f>'step 1 results'!Z32-'last year''s final'!Z32</f>
        <v>0</v>
      </c>
      <c r="Z32" s="170">
        <f>'step 1 results'!AA32-'last year''s final'!AA32</f>
        <v>0</v>
      </c>
      <c r="AA32" s="170">
        <f>'step 1 results'!AB32-'last year''s final'!AB32</f>
        <v>0</v>
      </c>
      <c r="AB32" s="170">
        <f>'step 1 results'!AC32-'last year''s final'!AC32</f>
        <v>0</v>
      </c>
    </row>
    <row r="33" spans="1:28" ht="12">
      <c r="A33" s="67" t="s">
        <v>39</v>
      </c>
      <c r="B33" s="22" t="s">
        <v>130</v>
      </c>
      <c r="C33" s="25" t="s">
        <v>131</v>
      </c>
      <c r="D33" s="39" t="s">
        <v>132</v>
      </c>
      <c r="E33" s="170">
        <f>'step 1 results'!E33-'last year''s final'!E33</f>
        <v>0</v>
      </c>
      <c r="F33" s="170">
        <f>'step 1 results'!G33-'last year''s final'!G33</f>
        <v>-15833.027607714117</v>
      </c>
      <c r="G33" s="170">
        <f>'step 1 results'!H33-'last year''s final'!H33</f>
        <v>0</v>
      </c>
      <c r="H33" s="170">
        <f>'step 1 results'!I33-'last year''s final'!I33</f>
        <v>0</v>
      </c>
      <c r="I33" s="170">
        <f>'step 1 results'!J33-'last year''s final'!J33</f>
        <v>0</v>
      </c>
      <c r="J33" s="170">
        <f>'step 1 results'!K33-'last year''s final'!K33</f>
        <v>0</v>
      </c>
      <c r="K33" s="170">
        <f>'step 1 results'!L33-'last year''s final'!L33</f>
        <v>0</v>
      </c>
      <c r="L33" s="170">
        <f>'step 1 results'!M33-'last year''s final'!M33</f>
        <v>0</v>
      </c>
      <c r="M33" s="170">
        <f>'step 1 results'!N33-'last year''s final'!N33</f>
        <v>-11685.92341998365</v>
      </c>
      <c r="N33" s="170">
        <f>'step 1 results'!O33-'last year''s final'!O33</f>
        <v>0</v>
      </c>
      <c r="O33" s="170">
        <f>'step 1 results'!P33-'last year''s final'!P33</f>
        <v>141.06530554771598</v>
      </c>
      <c r="P33" s="170">
        <f>'step 1 results'!Q33-'last year''s final'!Q33</f>
        <v>0</v>
      </c>
      <c r="Q33" s="170">
        <f>'step 1 results'!R33-'last year''s final'!R33</f>
        <v>0</v>
      </c>
      <c r="R33" s="170">
        <f>'step 1 results'!S33-'last year''s final'!S33</f>
        <v>0</v>
      </c>
      <c r="S33" s="170">
        <f>'step 1 results'!T33-'last year''s final'!T33</f>
        <v>0</v>
      </c>
      <c r="T33" s="170">
        <f>'step 1 results'!U33-'last year''s final'!U33</f>
        <v>5519.055839422064</v>
      </c>
      <c r="U33" s="170">
        <f>'step 1 results'!V33-'last year''s final'!V33</f>
        <v>0</v>
      </c>
      <c r="V33" s="170">
        <f>'step 1 results'!W33-'last year''s final'!W33</f>
        <v>0</v>
      </c>
      <c r="W33" s="170">
        <f>'step 1 results'!X33-'last year''s final'!X33</f>
        <v>0</v>
      </c>
      <c r="X33" s="170">
        <f>'step 1 results'!Y33-'last year''s final'!Y33</f>
        <v>0</v>
      </c>
      <c r="Y33" s="170">
        <f>'step 1 results'!Z33-'last year''s final'!Z33</f>
        <v>0</v>
      </c>
      <c r="Z33" s="170">
        <f>'step 1 results'!AA33-'last year''s final'!AA33</f>
        <v>0</v>
      </c>
      <c r="AA33" s="170">
        <f>'step 1 results'!AB33-'last year''s final'!AB33</f>
        <v>0</v>
      </c>
      <c r="AB33" s="170">
        <f>'step 1 results'!AC33-'last year''s final'!AC33</f>
        <v>0</v>
      </c>
    </row>
    <row r="34" spans="1:28" ht="12">
      <c r="A34" s="17" t="s">
        <v>40</v>
      </c>
      <c r="B34" s="22" t="s">
        <v>260</v>
      </c>
      <c r="C34" s="25" t="s">
        <v>133</v>
      </c>
      <c r="D34" s="39" t="s">
        <v>134</v>
      </c>
      <c r="E34" s="170">
        <f>'step 1 results'!E34-'last year''s final'!E34</f>
        <v>0</v>
      </c>
      <c r="F34" s="170">
        <f>'step 1 results'!G34-'last year''s final'!G34</f>
        <v>6427.310541292929</v>
      </c>
      <c r="G34" s="170">
        <f>'step 1 results'!H34-'last year''s final'!H34</f>
        <v>588.2505253459685</v>
      </c>
      <c r="H34" s="170">
        <f>'step 1 results'!I34-'last year''s final'!I34</f>
        <v>-148.8450339122155</v>
      </c>
      <c r="I34" s="170">
        <f>'step 1 results'!J34-'last year''s final'!J34</f>
        <v>3249.1219046795013</v>
      </c>
      <c r="J34" s="170">
        <f>'step 1 results'!K34-'last year''s final'!K34</f>
        <v>576.4915281450485</v>
      </c>
      <c r="K34" s="170">
        <f>'step 1 results'!L34-'last year''s final'!L34</f>
        <v>313.5796706171327</v>
      </c>
      <c r="L34" s="170">
        <f>'step 1 results'!M34-'last year''s final'!M34</f>
        <v>-28.574237931380665</v>
      </c>
      <c r="M34" s="170">
        <f>'step 1 results'!N34-'last year''s final'!N34</f>
        <v>8647.329438017558</v>
      </c>
      <c r="N34" s="170">
        <f>'step 1 results'!O34-'last year''s final'!O34</f>
        <v>1153.9310616770354</v>
      </c>
      <c r="O34" s="170">
        <f>'step 1 results'!P34-'last year''s final'!P34</f>
        <v>926.1109999190576</v>
      </c>
      <c r="P34" s="170">
        <f>'step 1 results'!Q34-'last year''s final'!Q34</f>
        <v>0</v>
      </c>
      <c r="Q34" s="170">
        <f>'step 1 results'!R34-'last year''s final'!R34</f>
        <v>-788.0006352586897</v>
      </c>
      <c r="R34" s="170">
        <f>'step 1 results'!S34-'last year''s final'!S34</f>
        <v>689.2110362208903</v>
      </c>
      <c r="S34" s="170">
        <f>'step 1 results'!T34-'last year''s final'!T34</f>
        <v>63.35148518311914</v>
      </c>
      <c r="T34" s="170">
        <f>'step 1 results'!U34-'last year''s final'!U34</f>
        <v>4327.417172763362</v>
      </c>
      <c r="U34" s="170">
        <f>'step 1 results'!V34-'last year''s final'!V34</f>
        <v>163.82081204811914</v>
      </c>
      <c r="V34" s="170">
        <f>'step 1 results'!W34-'last year''s final'!W34</f>
        <v>1336.2631592438142</v>
      </c>
      <c r="W34" s="170">
        <f>'step 1 results'!X34-'last year''s final'!X34</f>
        <v>57.197105967608664</v>
      </c>
      <c r="X34" s="170">
        <f>'step 1 results'!Y34-'last year''s final'!Y34</f>
        <v>222.27068554977313</v>
      </c>
      <c r="Y34" s="170">
        <f>'step 1 results'!Z34-'last year''s final'!Z34</f>
        <v>-421.8011763625128</v>
      </c>
      <c r="Z34" s="170">
        <f>'step 1 results'!AA34-'last year''s final'!AA34</f>
        <v>384.06211553264325</v>
      </c>
      <c r="AA34" s="170">
        <f>'step 1 results'!AB34-'last year''s final'!AB34</f>
        <v>-497.1601511754343</v>
      </c>
      <c r="AB34" s="170">
        <f>'step 1 results'!AC34-'last year''s final'!AC34</f>
        <v>50.73159475932471</v>
      </c>
    </row>
    <row r="35" spans="1:28" ht="12">
      <c r="A35" s="69" t="s">
        <v>239</v>
      </c>
      <c r="B35" s="22" t="s">
        <v>141</v>
      </c>
      <c r="C35" s="25" t="s">
        <v>113</v>
      </c>
      <c r="D35" s="39" t="s">
        <v>114</v>
      </c>
      <c r="E35" s="170">
        <f>'step 1 results'!E35-'last year''s final'!E35</f>
        <v>0</v>
      </c>
      <c r="F35" s="170">
        <f>'step 1 results'!G35-'last year''s final'!G35</f>
        <v>-158.32584131239128</v>
      </c>
      <c r="G35" s="170">
        <f>'step 1 results'!H35-'last year''s final'!H35</f>
        <v>52.12281842505945</v>
      </c>
      <c r="H35" s="170">
        <f>'step 1 results'!I35-'last year''s final'!I35</f>
        <v>-68.81417544432338</v>
      </c>
      <c r="I35" s="170">
        <f>'step 1 results'!J35-'last year''s final'!J35</f>
        <v>-341.8915307537254</v>
      </c>
      <c r="J35" s="170">
        <f>'step 1 results'!K35-'last year''s final'!K35</f>
        <v>9.204489136345728</v>
      </c>
      <c r="K35" s="170">
        <f>'step 1 results'!L35-'last year''s final'!L35</f>
        <v>13.549040432950505</v>
      </c>
      <c r="L35" s="170">
        <f>'step 1 results'!M35-'last year''s final'!M35</f>
        <v>-40.72418076698591</v>
      </c>
      <c r="M35" s="170">
        <f>'step 1 results'!N35-'last year''s final'!N35</f>
        <v>-98.3006307074038</v>
      </c>
      <c r="N35" s="170">
        <f>'step 1 results'!O35-'last year''s final'!O35</f>
        <v>-34.72889550852267</v>
      </c>
      <c r="O35" s="170">
        <f>'step 1 results'!P35-'last year''s final'!P35</f>
        <v>16.216299269240153</v>
      </c>
      <c r="P35" s="170">
        <f>'step 1 results'!Q35-'last year''s final'!Q35</f>
        <v>-1.1015463070858376</v>
      </c>
      <c r="Q35" s="170">
        <f>'step 1 results'!R35-'last year''s final'!R35</f>
        <v>36.54649163190706</v>
      </c>
      <c r="R35" s="170">
        <f>'step 1 results'!S35-'last year''s final'!S35</f>
        <v>-12.15490274841926</v>
      </c>
      <c r="S35" s="170">
        <f>'step 1 results'!T35-'last year''s final'!T35</f>
        <v>20.73046773732557</v>
      </c>
      <c r="T35" s="170">
        <f>'step 1 results'!U35-'last year''s final'!U35</f>
        <v>83.13144597018845</v>
      </c>
      <c r="U35" s="170">
        <f>'step 1 results'!V35-'last year''s final'!V35</f>
        <v>5.927112773626845</v>
      </c>
      <c r="V35" s="170">
        <f>'step 1 results'!W35-'last year''s final'!W35</f>
        <v>-1.5165360439158917</v>
      </c>
      <c r="W35" s="170">
        <f>'step 1 results'!X35-'last year''s final'!X35</f>
        <v>0</v>
      </c>
      <c r="X35" s="170">
        <f>'step 1 results'!Y35-'last year''s final'!Y35</f>
        <v>-3.6005743858840447</v>
      </c>
      <c r="Y35" s="170">
        <f>'step 1 results'!Z35-'last year''s final'!Z35</f>
        <v>0</v>
      </c>
      <c r="Z35" s="170">
        <f>'step 1 results'!AA35-'last year''s final'!AA35</f>
        <v>0</v>
      </c>
      <c r="AA35" s="170">
        <f>'step 1 results'!AB35-'last year''s final'!AB35</f>
        <v>-298.99195203985005</v>
      </c>
      <c r="AB35" s="170">
        <f>'step 1 results'!AC35-'last year''s final'!AC35</f>
        <v>0</v>
      </c>
    </row>
    <row r="36" spans="1:28" ht="12">
      <c r="A36" s="99" t="s">
        <v>237</v>
      </c>
      <c r="B36" s="17" t="s">
        <v>238</v>
      </c>
      <c r="C36" s="25" t="s">
        <v>133</v>
      </c>
      <c r="D36" s="39" t="s">
        <v>134</v>
      </c>
      <c r="E36" s="170">
        <f>'step 1 results'!E36-'last year''s final'!E36</f>
        <v>0</v>
      </c>
      <c r="F36" s="170">
        <f>'step 1 results'!G36-'last year''s final'!G36</f>
        <v>1248.0064171451315</v>
      </c>
      <c r="G36" s="170">
        <f>'step 1 results'!H36-'last year''s final'!H36</f>
        <v>42.70487851321869</v>
      </c>
      <c r="H36" s="170">
        <f>'step 1 results'!I36-'last year''s final'!I36</f>
        <v>299.5294778245924</v>
      </c>
      <c r="I36" s="170">
        <f>'step 1 results'!J36-'last year''s final'!J36</f>
        <v>2570.2304205539426</v>
      </c>
      <c r="J36" s="170">
        <f>'step 1 results'!K36-'last year''s final'!K36</f>
        <v>63.025415500921255</v>
      </c>
      <c r="K36" s="170">
        <f>'step 1 results'!L36-'last year''s final'!L36</f>
        <v>77.7895556560489</v>
      </c>
      <c r="L36" s="170">
        <f>'step 1 results'!M36-'last year''s final'!M36</f>
        <v>0.2778198416287461</v>
      </c>
      <c r="M36" s="170">
        <f>'step 1 results'!N36-'last year''s final'!N36</f>
        <v>1564.0066427234283</v>
      </c>
      <c r="N36" s="170">
        <f>'step 1 results'!O36-'last year''s final'!O36</f>
        <v>100.7295368648225</v>
      </c>
      <c r="O36" s="170">
        <f>'step 1 results'!P36-'last year''s final'!P36</f>
        <v>216.18352533596854</v>
      </c>
      <c r="P36" s="170">
        <f>'step 1 results'!Q36-'last year''s final'!Q36</f>
        <v>0</v>
      </c>
      <c r="Q36" s="170">
        <f>'step 1 results'!R36-'last year''s final'!R36</f>
        <v>43.02238690365154</v>
      </c>
      <c r="R36" s="170">
        <f>'step 1 results'!S36-'last year''s final'!S36</f>
        <v>48.49940663861825</v>
      </c>
      <c r="S36" s="170">
        <f>'step 1 results'!T36-'last year''s final'!T36</f>
        <v>5.318265539750282</v>
      </c>
      <c r="T36" s="170">
        <f>'step 1 results'!U36-'last year''s final'!U36</f>
        <v>454.5529494534327</v>
      </c>
      <c r="U36" s="170">
        <f>'step 1 results'!V36-'last year''s final'!V36</f>
        <v>14.52600886230301</v>
      </c>
      <c r="V36" s="170">
        <f>'step 1 results'!W36-'last year''s final'!W36</f>
        <v>141.5690535842482</v>
      </c>
      <c r="W36" s="170">
        <f>'step 1 results'!X36-'last year''s final'!X36</f>
        <v>4.647529064960881</v>
      </c>
      <c r="X36" s="170">
        <f>'step 1 results'!Y36-'last year''s final'!Y36</f>
        <v>62.70790711048841</v>
      </c>
      <c r="Y36" s="170">
        <f>'step 1 results'!Z36-'last year''s final'!Z36</f>
        <v>15.399156935993354</v>
      </c>
      <c r="Z36" s="170">
        <f>'step 1 results'!AA36-'last year''s final'!AA36</f>
        <v>30.282362737533326</v>
      </c>
      <c r="AA36" s="170">
        <f>'step 1 results'!AB36-'last year''s final'!AB36</f>
        <v>1319.4458049925233</v>
      </c>
      <c r="AB36" s="170">
        <f>'step 1 results'!AC36-'last year''s final'!AC36</f>
        <v>49.45193180991681</v>
      </c>
    </row>
    <row r="37" spans="1:28" ht="12">
      <c r="A37" s="66" t="s">
        <v>41</v>
      </c>
      <c r="B37" s="60" t="s">
        <v>205</v>
      </c>
      <c r="C37" s="43" t="s">
        <v>135</v>
      </c>
      <c r="D37" s="128" t="s">
        <v>136</v>
      </c>
      <c r="E37" s="170">
        <f>'step 1 results'!E37-'last year''s final'!E37</f>
        <v>0</v>
      </c>
      <c r="F37" s="170">
        <f>'step 1 results'!G37-'last year''s final'!G37</f>
        <v>-7465.229612399882</v>
      </c>
      <c r="G37" s="170">
        <f>'step 1 results'!H37-'last year''s final'!H37</f>
        <v>6977.696238284727</v>
      </c>
      <c r="H37" s="170">
        <f>'step 1 results'!I37-'last year''s final'!I37</f>
        <v>-970.2233541728783</v>
      </c>
      <c r="I37" s="170">
        <f>'step 1 results'!J37-'last year''s final'!J37</f>
        <v>-3603.0264324930613</v>
      </c>
      <c r="J37" s="170">
        <f>'step 1 results'!K37-'last year''s final'!K37</f>
        <v>-5160.008713313393</v>
      </c>
      <c r="K37" s="170">
        <f>'step 1 results'!L37-'last year''s final'!L37</f>
        <v>-487.14243490405715</v>
      </c>
      <c r="L37" s="170">
        <f>'step 1 results'!M37-'last year''s final'!M37</f>
        <v>765.7930747942592</v>
      </c>
      <c r="M37" s="170">
        <f>'step 1 results'!N37-'last year''s final'!N37</f>
        <v>-10883.108669361449</v>
      </c>
      <c r="N37" s="170">
        <f>'step 1 results'!O37-'last year''s final'!O37</f>
        <v>1748.6032922668783</v>
      </c>
      <c r="O37" s="170">
        <f>'step 1 results'!P37-'last year''s final'!P37</f>
        <v>-1924.1608475684625</v>
      </c>
      <c r="P37" s="170">
        <f>'step 1 results'!Q37-'last year''s final'!Q37</f>
        <v>0</v>
      </c>
      <c r="Q37" s="170">
        <f>'step 1 results'!R37-'last year''s final'!R37</f>
        <v>-564.6467733450991</v>
      </c>
      <c r="R37" s="170">
        <f>'step 1 results'!S37-'last year''s final'!S37</f>
        <v>-674.2987119430345</v>
      </c>
      <c r="S37" s="170">
        <f>'step 1 results'!T37-'last year''s final'!T37</f>
        <v>-915.749105724226</v>
      </c>
      <c r="T37" s="170">
        <f>'step 1 results'!U37-'last year''s final'!U37</f>
        <v>-706.0162081243452</v>
      </c>
      <c r="U37" s="170">
        <f>'step 1 results'!V37-'last year''s final'!V37</f>
        <v>125.52294878840837</v>
      </c>
      <c r="V37" s="170">
        <f>'step 1 results'!W37-'last year''s final'!W37</f>
        <v>-3783.4863669463775</v>
      </c>
      <c r="W37" s="170">
        <f>'step 1 results'!X37-'last year''s final'!X37</f>
        <v>-509.98298118113144</v>
      </c>
      <c r="X37" s="170">
        <f>'step 1 results'!Y37-'last year''s final'!Y37</f>
        <v>756.8246098633863</v>
      </c>
      <c r="Y37" s="170">
        <f>'step 1 results'!Z37-'last year''s final'!Z37</f>
        <v>216.63296915070896</v>
      </c>
      <c r="Z37" s="170">
        <f>'step 1 results'!AA37-'last year''s final'!AA37</f>
        <v>-516.8809610989065</v>
      </c>
      <c r="AA37" s="170">
        <f>'step 1 results'!AB37-'last year''s final'!AB37</f>
        <v>-1560.3089609127928</v>
      </c>
      <c r="AB37" s="170">
        <f>'step 1 results'!AC37-'last year''s final'!AC37</f>
        <v>-480.580266097867</v>
      </c>
    </row>
    <row r="38" spans="1:28" ht="12">
      <c r="A38" s="67">
        <v>2629</v>
      </c>
      <c r="B38" s="22" t="s">
        <v>203</v>
      </c>
      <c r="C38" s="25" t="s">
        <v>142</v>
      </c>
      <c r="D38" s="39" t="s">
        <v>143</v>
      </c>
      <c r="E38" s="170">
        <f>'step 1 results'!E38-'last year''s final'!E38</f>
        <v>0</v>
      </c>
      <c r="F38" s="170">
        <f>'step 1 results'!G38-'last year''s final'!G38</f>
        <v>-425.33730886043435</v>
      </c>
      <c r="G38" s="170">
        <f>'step 1 results'!H38-'last year''s final'!H38</f>
        <v>-780.3567561753936</v>
      </c>
      <c r="H38" s="170">
        <f>'step 1 results'!I38-'last year''s final'!I38</f>
        <v>-623.4278700434189</v>
      </c>
      <c r="I38" s="170">
        <f>'step 1 results'!J38-'last year''s final'!J38</f>
        <v>-1717.642398482762</v>
      </c>
      <c r="J38" s="170">
        <f>'step 1 results'!K38-'last year''s final'!K38</f>
        <v>-613.9949861775625</v>
      </c>
      <c r="K38" s="170">
        <f>'step 1 results'!L38-'last year''s final'!L38</f>
        <v>-74.6055360299552</v>
      </c>
      <c r="L38" s="170">
        <f>'step 1 results'!M38-'last year''s final'!M38</f>
        <v>-547.9647991165676</v>
      </c>
      <c r="M38" s="170">
        <f>'step 1 results'!N38-'last year''s final'!N38</f>
        <v>-1797.3931438940933</v>
      </c>
      <c r="N38" s="170">
        <f>'step 1 results'!O38-'last year''s final'!O38</f>
        <v>-154.35628144128665</v>
      </c>
      <c r="O38" s="170">
        <f>'step 1 results'!P38-'last year''s final'!P38</f>
        <v>-411.6167505100977</v>
      </c>
      <c r="P38" s="170">
        <f>'step 1 results'!Q38-'last year''s final'!Q38</f>
        <v>0</v>
      </c>
      <c r="Q38" s="170">
        <f>'step 1 results'!R38-'last year''s final'!R38</f>
        <v>0</v>
      </c>
      <c r="R38" s="170">
        <f>'step 1 results'!S38-'last year''s final'!S38</f>
        <v>0</v>
      </c>
      <c r="S38" s="170">
        <f>'step 1 results'!T38-'last year''s final'!T38</f>
        <v>-126.05762984371742</v>
      </c>
      <c r="T38" s="170">
        <f>'step 1 results'!U38-'last year''s final'!U38</f>
        <v>0</v>
      </c>
      <c r="U38" s="170">
        <f>'step 1 results'!V38-'last year''s final'!V38</f>
        <v>0</v>
      </c>
      <c r="V38" s="170">
        <f>'step 1 results'!W38-'last year''s final'!W38</f>
        <v>-242.68237582157846</v>
      </c>
      <c r="W38" s="170">
        <f>'step 1 results'!X38-'last year''s final'!X38</f>
        <v>0</v>
      </c>
      <c r="X38" s="170">
        <f>'step 1 results'!Y38-'last year''s final'!Y38</f>
        <v>-248.68512009985074</v>
      </c>
      <c r="Y38" s="170">
        <f>'step 1 results'!Z38-'last year''s final'!Z38</f>
        <v>0</v>
      </c>
      <c r="Z38" s="170">
        <f>'step 1 results'!AA38-'last year''s final'!AA38</f>
        <v>0</v>
      </c>
      <c r="AA38" s="170">
        <f>'step 1 results'!AB38-'last year''s final'!AB38</f>
        <v>0</v>
      </c>
      <c r="AB38" s="170">
        <f>'step 1 results'!AC38-'last year''s final'!AC38</f>
        <v>0</v>
      </c>
    </row>
    <row r="39" spans="1:28" ht="12">
      <c r="A39" s="67">
        <v>2635</v>
      </c>
      <c r="B39" s="22" t="s">
        <v>204</v>
      </c>
      <c r="C39" s="25" t="s">
        <v>142</v>
      </c>
      <c r="D39" s="39" t="s">
        <v>143</v>
      </c>
      <c r="E39" s="170">
        <f>'step 1 results'!E39-'last year''s final'!E39</f>
        <v>0</v>
      </c>
      <c r="F39" s="170">
        <f>'step 1 results'!G39-'last year''s final'!G39</f>
        <v>-91.37565945525068</v>
      </c>
      <c r="G39" s="170">
        <f>'step 1 results'!H39-'last year''s final'!H39</f>
        <v>63.32120852496746</v>
      </c>
      <c r="H39" s="170">
        <f>'step 1 results'!I39-'last year''s final'!I39</f>
        <v>-150.33150460412207</v>
      </c>
      <c r="I39" s="170">
        <f>'step 1 results'!J39-'last year''s final'!J39</f>
        <v>-357.64857999000924</v>
      </c>
      <c r="J39" s="170">
        <f>'step 1 results'!K39-'last year''s final'!K39</f>
        <v>-201.04962708302992</v>
      </c>
      <c r="K39" s="170">
        <f>'step 1 results'!L39-'last year''s final'!L39</f>
        <v>-27.76286022925939</v>
      </c>
      <c r="L39" s="170">
        <f>'step 1 results'!M39-'last year''s final'!M39</f>
        <v>-93.35137272110592</v>
      </c>
      <c r="M39" s="170">
        <f>'step 1 results'!N39-'last year''s final'!N39</f>
        <v>-545.2908997513323</v>
      </c>
      <c r="N39" s="170">
        <f>'step 1 results'!O39-'last year''s final'!O39</f>
        <v>21.74143976298393</v>
      </c>
      <c r="O39" s="170">
        <f>'step 1 results'!P39-'last year''s final'!P39</f>
        <v>-102.0485950998966</v>
      </c>
      <c r="P39" s="170">
        <f>'step 1 results'!Q39-'last year''s final'!Q39</f>
        <v>0</v>
      </c>
      <c r="Q39" s="170">
        <f>'step 1 results'!R39-'last year''s final'!R39</f>
        <v>0</v>
      </c>
      <c r="R39" s="170">
        <f>'step 1 results'!S39-'last year''s final'!S39</f>
        <v>0</v>
      </c>
      <c r="S39" s="170">
        <f>'step 1 results'!T39-'last year''s final'!T39</f>
        <v>-47.50801182493086</v>
      </c>
      <c r="T39" s="170">
        <f>'step 1 results'!U39-'last year''s final'!U39</f>
        <v>0</v>
      </c>
      <c r="U39" s="170">
        <f>'step 1 results'!V39-'last year''s final'!V39</f>
        <v>0</v>
      </c>
      <c r="V39" s="170">
        <f>'step 1 results'!W39-'last year''s final'!W39</f>
        <v>-141.87810353115037</v>
      </c>
      <c r="W39" s="170">
        <f>'step 1 results'!X39-'last year''s final'!X39</f>
        <v>0</v>
      </c>
      <c r="X39" s="170">
        <f>'step 1 results'!Y39-'last year''s final'!Y39</f>
        <v>-20.56340560864396</v>
      </c>
      <c r="Y39" s="170">
        <f>'step 1 results'!Z39-'last year''s final'!Z39</f>
        <v>0</v>
      </c>
      <c r="Z39" s="170">
        <f>'step 1 results'!AA39-'last year''s final'!AA39</f>
        <v>0</v>
      </c>
      <c r="AA39" s="170">
        <f>'step 1 results'!AB39-'last year''s final'!AB39</f>
        <v>0</v>
      </c>
      <c r="AB39" s="170">
        <f>'step 1 results'!AC39-'last year''s final'!AC39</f>
        <v>0</v>
      </c>
    </row>
    <row r="40" spans="1:28" ht="12">
      <c r="A40" s="68" t="s">
        <v>43</v>
      </c>
      <c r="B40" s="23" t="s">
        <v>88</v>
      </c>
      <c r="C40" s="24" t="s">
        <v>142</v>
      </c>
      <c r="D40" s="108" t="s">
        <v>143</v>
      </c>
      <c r="E40" s="170">
        <f>'step 1 results'!E40-'last year''s final'!E40</f>
        <v>0</v>
      </c>
      <c r="F40" s="170">
        <f>'step 1 results'!G40-'last year''s final'!G40</f>
        <v>313.0497572859749</v>
      </c>
      <c r="G40" s="170">
        <f>'step 1 results'!H40-'last year''s final'!H40</f>
        <v>34247.113124043506</v>
      </c>
      <c r="H40" s="170">
        <f>'step 1 results'!I40-'last year''s final'!I40</f>
        <v>-1932.103886653087</v>
      </c>
      <c r="I40" s="170">
        <f>'step 1 results'!J40-'last year''s final'!J40</f>
        <v>2919.550421543885</v>
      </c>
      <c r="J40" s="170">
        <f>'step 1 results'!K40-'last year''s final'!K40</f>
        <v>-9628.732919145172</v>
      </c>
      <c r="K40" s="170">
        <f>'step 1 results'!L40-'last year''s final'!L40</f>
        <v>-1655.9871982470904</v>
      </c>
      <c r="L40" s="170">
        <f>'step 1 results'!M40-'last year''s final'!M40</f>
        <v>3956.008275889617</v>
      </c>
      <c r="M40" s="170">
        <f>'step 1 results'!N40-'last year''s final'!N40</f>
        <v>-21880.481748394202</v>
      </c>
      <c r="N40" s="170">
        <f>'step 1 results'!O40-'last year''s final'!O40</f>
        <v>8117.817148335453</v>
      </c>
      <c r="O40" s="170">
        <f>'step 1 results'!P40-'last year''s final'!P40</f>
        <v>-1682.8000505462114</v>
      </c>
      <c r="P40" s="170">
        <f>'step 1 results'!Q40-'last year''s final'!Q40</f>
        <v>0</v>
      </c>
      <c r="Q40" s="170">
        <f>'step 1 results'!R40-'last year''s final'!R40</f>
        <v>0</v>
      </c>
      <c r="R40" s="170">
        <f>'step 1 results'!S40-'last year''s final'!S40</f>
        <v>0</v>
      </c>
      <c r="S40" s="170">
        <f>'step 1 results'!T40-'last year''s final'!T40</f>
        <v>-2885.281573446562</v>
      </c>
      <c r="T40" s="170">
        <f>'step 1 results'!U40-'last year''s final'!U40</f>
        <v>0</v>
      </c>
      <c r="U40" s="170">
        <f>'step 1 results'!V40-'last year''s final'!V40</f>
        <v>0</v>
      </c>
      <c r="V40" s="170">
        <f>'step 1 results'!W40-'last year''s final'!W40</f>
        <v>-12905.01597586456</v>
      </c>
      <c r="W40" s="170">
        <f>'step 1 results'!X40-'last year''s final'!X40</f>
        <v>0</v>
      </c>
      <c r="X40" s="170">
        <f>'step 1 results'!Y40-'last year''s final'!Y40</f>
        <v>4973.998471562023</v>
      </c>
      <c r="Y40" s="170">
        <f>'step 1 results'!Z40-'last year''s final'!Z40</f>
        <v>0</v>
      </c>
      <c r="Z40" s="170">
        <f>'step 1 results'!AA40-'last year''s final'!AA40</f>
        <v>0</v>
      </c>
      <c r="AA40" s="170">
        <f>'step 1 results'!AB40-'last year''s final'!AB40</f>
        <v>0</v>
      </c>
      <c r="AB40" s="170">
        <f>'step 1 results'!AC40-'last year''s final'!AC40</f>
        <v>0</v>
      </c>
    </row>
    <row r="41" spans="1:28" ht="12">
      <c r="A41" s="66" t="s">
        <v>44</v>
      </c>
      <c r="B41" s="60" t="s">
        <v>144</v>
      </c>
      <c r="C41" s="43" t="s">
        <v>90</v>
      </c>
      <c r="D41" s="128" t="s">
        <v>91</v>
      </c>
      <c r="E41" s="170">
        <f>'step 1 results'!E41-'last year''s final'!E41</f>
        <v>0</v>
      </c>
      <c r="F41" s="170">
        <f>'step 1 results'!G41-'last year''s final'!G41</f>
        <v>-4242.114338161307</v>
      </c>
      <c r="G41" s="170">
        <f>'step 1 results'!H41-'last year''s final'!H41</f>
        <v>5012.370263416102</v>
      </c>
      <c r="H41" s="170">
        <f>'step 1 results'!I41-'last year''s final'!I41</f>
        <v>-3502.5483905363653</v>
      </c>
      <c r="I41" s="170">
        <f>'step 1 results'!J41-'last year''s final'!J41</f>
        <v>-15708.106036922662</v>
      </c>
      <c r="J41" s="170">
        <f>'step 1 results'!K41-'last year''s final'!K41</f>
        <v>2111.777651295357</v>
      </c>
      <c r="K41" s="170">
        <f>'step 1 results'!L41-'last year''s final'!L41</f>
        <v>1364.5149299275909</v>
      </c>
      <c r="L41" s="170">
        <f>'step 1 results'!M41-'last year''s final'!M41</f>
        <v>-2193.573023747136</v>
      </c>
      <c r="M41" s="170">
        <f>'step 1 results'!N41-'last year''s final'!N41</f>
        <v>53.96664143318776</v>
      </c>
      <c r="N41" s="170">
        <f>'step 1 results'!O41-'last year''s final'!O41</f>
        <v>-1762.155389244559</v>
      </c>
      <c r="O41" s="170">
        <f>'step 1 results'!P41-'last year''s final'!P41</f>
        <v>2579.1374154298246</v>
      </c>
      <c r="P41" s="170">
        <f>'step 1 results'!Q41-'last year''s final'!Q41</f>
        <v>-64.15529649422473</v>
      </c>
      <c r="Q41" s="170">
        <f>'step 1 results'!R41-'last year''s final'!R41</f>
        <v>2671.0983640393843</v>
      </c>
      <c r="R41" s="170">
        <f>'step 1 results'!S41-'last year''s final'!S41</f>
        <v>-515.5628898317591</v>
      </c>
      <c r="S41" s="170">
        <f>'step 1 results'!T41-'last year''s final'!T41</f>
        <v>1520.2573154988459</v>
      </c>
      <c r="T41" s="170">
        <f>'step 1 results'!U41-'last year''s final'!U41</f>
        <v>6274.927565758277</v>
      </c>
      <c r="U41" s="170">
        <f>'step 1 results'!V41-'last year''s final'!V41</f>
        <v>437.4396685466136</v>
      </c>
      <c r="V41" s="170">
        <f>'step 1 results'!W41-'last year''s final'!W41</f>
        <v>161.81327128480189</v>
      </c>
      <c r="W41" s="170">
        <f>'step 1 results'!X41-'last year''s final'!X41</f>
        <v>1299.4605597914306</v>
      </c>
      <c r="X41" s="170">
        <f>'step 1 results'!Y41-'last year''s final'!Y41</f>
        <v>17.440564908964006</v>
      </c>
      <c r="Y41" s="170">
        <f>'step 1 results'!Z41-'last year''s final'!Z41</f>
        <v>-522.2504587137173</v>
      </c>
      <c r="Z41" s="170">
        <f>'step 1 results'!AA41-'last year''s final'!AA41</f>
        <v>1361.6269909877883</v>
      </c>
      <c r="AA41" s="170">
        <f>'step 1 results'!AB41-'last year''s final'!AB41</f>
        <v>-17576.912768287977</v>
      </c>
      <c r="AB41" s="170">
        <f>'step 1 results'!AC41-'last year''s final'!AC41</f>
        <v>-46.52075961890205</v>
      </c>
    </row>
    <row r="42" spans="1:28" ht="12">
      <c r="A42" s="67" t="s">
        <v>45</v>
      </c>
      <c r="B42" s="22" t="s">
        <v>256</v>
      </c>
      <c r="C42" s="25" t="s">
        <v>100</v>
      </c>
      <c r="D42" s="39" t="s">
        <v>101</v>
      </c>
      <c r="E42" s="170">
        <f>'step 1 results'!E42-'last year''s final'!E42</f>
        <v>0</v>
      </c>
      <c r="F42" s="170">
        <f>'step 1 results'!G42-'last year''s final'!G42</f>
        <v>6770.006152422575</v>
      </c>
      <c r="G42" s="170">
        <f>'step 1 results'!H42-'last year''s final'!H42</f>
        <v>402.41868622077163</v>
      </c>
      <c r="H42" s="170">
        <f>'step 1 results'!I42-'last year''s final'!I42</f>
        <v>262.8224587235309</v>
      </c>
      <c r="I42" s="170">
        <f>'step 1 results'!J42-'last year''s final'!J42</f>
        <v>14613.544839926588</v>
      </c>
      <c r="J42" s="170">
        <f>'step 1 results'!K42-'last year''s final'!K42</f>
        <v>3296.766608506645</v>
      </c>
      <c r="K42" s="170">
        <f>'step 1 results'!L42-'last year''s final'!L42</f>
        <v>469.80925908933386</v>
      </c>
      <c r="L42" s="170">
        <f>'step 1 results'!M42-'last year''s final'!M42</f>
        <v>172.15967447463845</v>
      </c>
      <c r="M42" s="170">
        <f>'step 1 results'!N42-'last year''s final'!N42</f>
        <v>4641.132003112754</v>
      </c>
      <c r="N42" s="170">
        <f>'step 1 results'!O42-'last year''s final'!O42</f>
        <v>584.5232778362188</v>
      </c>
      <c r="O42" s="170">
        <f>'step 1 results'!P42-'last year''s final'!P42</f>
        <v>682.2295810224896</v>
      </c>
      <c r="P42" s="170">
        <f>'step 1 results'!Q42-'last year''s final'!Q42</f>
        <v>24.467538232928746</v>
      </c>
      <c r="Q42" s="170">
        <f>'step 1 results'!R42-'last year''s final'!R42</f>
        <v>0.26608393558509746</v>
      </c>
      <c r="R42" s="170">
        <f>'step 1 results'!S42-'last year''s final'!S42</f>
        <v>-1265.5133100542025</v>
      </c>
      <c r="S42" s="170">
        <f>'step 1 results'!T42-'last year''s final'!T42</f>
        <v>-177.0053137670552</v>
      </c>
      <c r="T42" s="170">
        <f>'step 1 results'!U42-'last year''s final'!U42</f>
        <v>558.708901707032</v>
      </c>
      <c r="U42" s="170">
        <f>'step 1 results'!V42-'last year''s final'!V42</f>
        <v>59.91267147073086</v>
      </c>
      <c r="V42" s="170">
        <f>'step 1 results'!W42-'last year''s final'!W42</f>
        <v>59.51186149181103</v>
      </c>
      <c r="W42" s="170">
        <f>'step 1 results'!X42-'last year''s final'!X42</f>
        <v>-2929.9669158371157</v>
      </c>
      <c r="X42" s="170">
        <f>'step 1 results'!Y42-'last year''s final'!Y42</f>
        <v>-1205.60067945329</v>
      </c>
      <c r="Y42" s="170">
        <f>'step 1 results'!Z42-'last year''s final'!Z42</f>
        <v>30.458190246785307</v>
      </c>
      <c r="Z42" s="170">
        <f>'step 1 results'!AA42-'last year''s final'!AA42</f>
        <v>1446.528927700274</v>
      </c>
      <c r="AA42" s="170">
        <f>'step 1 results'!AB42-'last year''s final'!AB42</f>
        <v>2415.2446321433745</v>
      </c>
      <c r="AB42" s="170">
        <f>'step 1 results'!AC42-'last year''s final'!AC42</f>
        <v>197.366992784604</v>
      </c>
    </row>
    <row r="43" spans="1:28" ht="12">
      <c r="A43" s="67" t="s">
        <v>46</v>
      </c>
      <c r="B43" s="22" t="s">
        <v>145</v>
      </c>
      <c r="C43" s="25" t="s">
        <v>146</v>
      </c>
      <c r="D43" s="39" t="s">
        <v>147</v>
      </c>
      <c r="E43" s="170">
        <f>'step 1 results'!E43-'last year''s final'!E43</f>
        <v>0</v>
      </c>
      <c r="F43" s="170">
        <f>'step 1 results'!G43-'last year''s final'!G43</f>
        <v>8002.71450473374</v>
      </c>
      <c r="G43" s="170">
        <f>'step 1 results'!H43-'last year''s final'!H43</f>
        <v>4126.0755387673125</v>
      </c>
      <c r="H43" s="170">
        <f>'step 1 results'!I43-'last year''s final'!I43</f>
        <v>-5470.863752651159</v>
      </c>
      <c r="I43" s="170">
        <f>'step 1 results'!J43-'last year''s final'!J43</f>
        <v>-24065.02426202636</v>
      </c>
      <c r="J43" s="170">
        <f>'step 1 results'!K43-'last year''s final'!K43</f>
        <v>2525.403601590435</v>
      </c>
      <c r="K43" s="170">
        <f>'step 1 results'!L43-'last year''s final'!L43</f>
        <v>927.3558712915874</v>
      </c>
      <c r="L43" s="170">
        <f>'step 1 results'!M43-'last year''s final'!M43</f>
        <v>-1043.4159429987758</v>
      </c>
      <c r="M43" s="170">
        <f>'step 1 results'!N43-'last year''s final'!N43</f>
        <v>14491.780090866901</v>
      </c>
      <c r="N43" s="170">
        <f>'step 1 results'!O43-'last year''s final'!O43</f>
        <v>2338.574947414283</v>
      </c>
      <c r="O43" s="170">
        <f>'step 1 results'!P43-'last year''s final'!P43</f>
        <v>2252.2203082276683</v>
      </c>
      <c r="P43" s="170">
        <f>'step 1 results'!Q43-'last year''s final'!Q43</f>
        <v>-28.057810662096585</v>
      </c>
      <c r="Q43" s="170">
        <f>'step 1 results'!R43-'last year''s final'!R43</f>
        <v>-2149.5540167665713</v>
      </c>
      <c r="R43" s="170">
        <f>'step 1 results'!S43-'last year''s final'!S43</f>
        <v>1771.3077831288083</v>
      </c>
      <c r="S43" s="170">
        <f>'step 1 results'!T43-'last year''s final'!T43</f>
        <v>878.3486838280032</v>
      </c>
      <c r="T43" s="170">
        <f>'step 1 results'!U43-'last year''s final'!U43</f>
        <v>13578.709889689548</v>
      </c>
      <c r="U43" s="170">
        <f>'step 1 results'!V43-'last year''s final'!V43</f>
        <v>637.5778737817213</v>
      </c>
      <c r="V43" s="170">
        <f>'step 1 results'!W43-'last year''s final'!W43</f>
        <v>3376.383687187921</v>
      </c>
      <c r="W43" s="170">
        <f>'step 1 results'!X43-'last year''s final'!X43</f>
        <v>780.7572863480364</v>
      </c>
      <c r="X43" s="170">
        <f>'step 1 results'!Y43-'last year''s final'!Y43</f>
        <v>130.09795446311364</v>
      </c>
      <c r="Y43" s="170">
        <f>'step 1 results'!Z43-'last year''s final'!Z43</f>
        <v>-1934.1622211069425</v>
      </c>
      <c r="Z43" s="170">
        <f>'step 1 results'!AA43-'last year''s final'!AA43</f>
        <v>1838.277479571465</v>
      </c>
      <c r="AA43" s="170">
        <f>'step 1 results'!AB43-'last year''s final'!AB43</f>
        <v>-24779.427995323233</v>
      </c>
      <c r="AB43" s="170">
        <f>'step 1 results'!AC43-'last year''s final'!AC43</f>
        <v>-395.0430215370052</v>
      </c>
    </row>
    <row r="44" spans="1:28" ht="12.75">
      <c r="A44" s="67" t="s">
        <v>47</v>
      </c>
      <c r="B44" s="22" t="s">
        <v>148</v>
      </c>
      <c r="C44" s="25" t="s">
        <v>90</v>
      </c>
      <c r="D44" s="39" t="s">
        <v>91</v>
      </c>
      <c r="E44" s="170">
        <f>'step 1 results'!E44-'last year''s final'!E44</f>
        <v>0</v>
      </c>
      <c r="F44" s="170">
        <f>'step 1 results'!G44-'last year''s final'!G44</f>
        <v>-122.59576212128013</v>
      </c>
      <c r="G44" s="170">
        <f>'step 1 results'!H44-'last year''s final'!H44</f>
        <v>277.2451650610683</v>
      </c>
      <c r="H44" s="170">
        <f>'step 1 results'!I44-'last year''s final'!I44</f>
        <v>-161.95670919060422</v>
      </c>
      <c r="I44" s="170">
        <f>'step 1 results'!J44-'last year''s final'!J44</f>
        <v>-693.6932592436569</v>
      </c>
      <c r="J44" s="170">
        <f>'step 1 results'!K44-'last year''s final'!K44</f>
        <v>129.32046431531217</v>
      </c>
      <c r="K44" s="170">
        <f>'step 1 results'!L44-'last year''s final'!L44</f>
        <v>76.10247875185723</v>
      </c>
      <c r="L44" s="170">
        <f>'step 1 results'!M44-'last year''s final'!M44</f>
        <v>-103.75777500974232</v>
      </c>
      <c r="M44" s="170">
        <f>'step 1 results'!N44-'last year''s final'!N44</f>
        <v>99.97029212080088</v>
      </c>
      <c r="N44" s="170">
        <f>'step 1 results'!O44-'last year''s final'!O44</f>
        <v>-81.37552180566922</v>
      </c>
      <c r="O44" s="170">
        <f>'step 1 results'!P44-'last year''s final'!P44</f>
        <v>153.0601874801696</v>
      </c>
      <c r="P44" s="170">
        <f>'step 1 results'!Q44-'last year''s final'!Q44</f>
        <v>-3.122409589379604</v>
      </c>
      <c r="Q44" s="170">
        <f>'step 1 results'!R44-'last year''s final'!R44</f>
        <v>139.14058827820293</v>
      </c>
      <c r="R44" s="170">
        <f>'step 1 results'!S44-'last year''s final'!S44</f>
        <v>-21.85221614254249</v>
      </c>
      <c r="S44" s="170">
        <f>'step 1 results'!T44-'last year''s final'!T44</f>
        <v>79.26061586719561</v>
      </c>
      <c r="T44" s="170">
        <f>'step 1 results'!U44-'last year''s final'!U44</f>
        <v>329.5398499726175</v>
      </c>
      <c r="U44" s="170">
        <f>'step 1 results'!V44-'last year''s final'!V44</f>
        <v>22.84365704018984</v>
      </c>
      <c r="V44" s="170">
        <f>'step 1 results'!W44-'last year''s final'!W44</f>
        <v>12.088726221048546</v>
      </c>
      <c r="W44" s="170">
        <f>'step 1 results'!X44-'last year''s final'!X44</f>
        <v>70.23864811169608</v>
      </c>
      <c r="X44" s="170">
        <f>'step 1 results'!Y44-'last year''s final'!Y44</f>
        <v>4.674825095401275</v>
      </c>
      <c r="Y44" s="170">
        <f>'step 1 results'!Z44-'last year''s final'!Z44</f>
        <v>-22.769511336447636</v>
      </c>
      <c r="Z44" s="170">
        <f>'step 1 results'!AA44-'last year''s final'!AA44</f>
        <v>88.98835199887799</v>
      </c>
      <c r="AA44" s="170">
        <f>'step 1 results'!AB44-'last year''s final'!AB44</f>
        <v>-858.2108708952301</v>
      </c>
      <c r="AB44" s="170">
        <f>'step 1 results'!AC44-'last year''s final'!AC44</f>
        <v>-0.9747369474509924</v>
      </c>
    </row>
    <row r="45" spans="1:28" ht="12.75">
      <c r="A45" s="67" t="s">
        <v>48</v>
      </c>
      <c r="B45" s="22" t="s">
        <v>149</v>
      </c>
      <c r="C45" s="25" t="s">
        <v>90</v>
      </c>
      <c r="D45" s="39" t="s">
        <v>91</v>
      </c>
      <c r="E45" s="170">
        <f>'step 1 results'!E45-'last year''s final'!E45</f>
        <v>0</v>
      </c>
      <c r="F45" s="170">
        <f>'step 1 results'!G45-'last year''s final'!G45</f>
        <v>-3910.724854643282</v>
      </c>
      <c r="G45" s="170">
        <f>'step 1 results'!H45-'last year''s final'!H45</f>
        <v>3058.821267274012</v>
      </c>
      <c r="H45" s="170">
        <f>'step 1 results'!I45-'last year''s final'!I45</f>
        <v>-2512.363968401005</v>
      </c>
      <c r="I45" s="170">
        <f>'step 1 results'!J45-'last year''s final'!J45</f>
        <v>-11652.516245262581</v>
      </c>
      <c r="J45" s="170">
        <f>'step 1 results'!K45-'last year''s final'!K45</f>
        <v>1141.082726093402</v>
      </c>
      <c r="K45" s="170">
        <f>'step 1 results'!L45-'last year''s final'!L45</f>
        <v>825.2898456337207</v>
      </c>
      <c r="L45" s="170">
        <f>'step 1 results'!M45-'last year''s final'!M45</f>
        <v>-1545.9783272173772</v>
      </c>
      <c r="M45" s="170">
        <f>'step 1 results'!N45-'last year''s final'!N45</f>
        <v>-1111.342570891371</v>
      </c>
      <c r="N45" s="170">
        <f>'step 1 results'!O45-'last year''s final'!O45</f>
        <v>-1265.2373700797034</v>
      </c>
      <c r="O45" s="170">
        <f>'step 1 results'!P45-'last year''s final'!P45</f>
        <v>1451.197251149868</v>
      </c>
      <c r="P45" s="170">
        <f>'step 1 results'!Q45-'last year''s final'!Q45</f>
        <v>-44.17908522828384</v>
      </c>
      <c r="Q45" s="170">
        <f>'step 1 results'!R45-'last year''s final'!R45</f>
        <v>1731.5600608534605</v>
      </c>
      <c r="R45" s="170">
        <f>'step 1 results'!S45-'last year''s final'!S45</f>
        <v>-393.25762110457254</v>
      </c>
      <c r="S45" s="170">
        <f>'step 1 results'!T45-'last year''s final'!T45</f>
        <v>984.7083882520901</v>
      </c>
      <c r="T45" s="170">
        <f>'step 1 results'!U45-'last year''s final'!U45</f>
        <v>4036.248727546983</v>
      </c>
      <c r="U45" s="170">
        <f>'step 1 results'!V45-'last year''s final'!V45</f>
        <v>282.9020480118925</v>
      </c>
      <c r="V45" s="170">
        <f>'step 1 results'!W45-'last year''s final'!W45</f>
        <v>61.71806807984285</v>
      </c>
      <c r="W45" s="170">
        <f>'step 1 results'!X45-'last year''s final'!X45</f>
        <v>812.319881833384</v>
      </c>
      <c r="X45" s="170">
        <f>'step 1 results'!Y45-'last year''s final'!Y45</f>
        <v>-33.13082809755724</v>
      </c>
      <c r="Y45" s="170">
        <f>'step 1 results'!Z45-'last year''s final'!Z45</f>
        <v>-390.8803729978481</v>
      </c>
      <c r="Z45" s="170">
        <f>'step 1 results'!AA45-'last year''s final'!AA45</f>
        <v>669.6094750752964</v>
      </c>
      <c r="AA45" s="170">
        <f>'step 1 results'!AB45-'last year''s final'!AB45</f>
        <v>-12071.490752799873</v>
      </c>
      <c r="AB45" s="170">
        <f>'step 1 results'!AC45-'last year''s final'!AC45</f>
        <v>-47.24847379480752</v>
      </c>
    </row>
    <row r="46" spans="1:28" ht="12.75">
      <c r="A46" s="67" t="s">
        <v>49</v>
      </c>
      <c r="B46" s="22" t="s">
        <v>150</v>
      </c>
      <c r="C46" s="25" t="s">
        <v>90</v>
      </c>
      <c r="D46" s="39" t="s">
        <v>91</v>
      </c>
      <c r="E46" s="170">
        <f>'step 1 results'!E46-'last year''s final'!E46</f>
        <v>0</v>
      </c>
      <c r="F46" s="170">
        <f>'step 1 results'!G46-'last year''s final'!G46</f>
        <v>-466.6915197311755</v>
      </c>
      <c r="G46" s="170">
        <f>'step 1 results'!H46-'last year''s final'!H46</f>
        <v>509.7355186851237</v>
      </c>
      <c r="H46" s="170">
        <f>'step 1 results'!I46-'last year''s final'!I46</f>
        <v>-366.2012856074207</v>
      </c>
      <c r="I46" s="170">
        <f>'step 1 results'!J46-'last year''s final'!J46</f>
        <v>-1652.6077726986696</v>
      </c>
      <c r="J46" s="170">
        <f>'step 1 results'!K46-'last year''s final'!K46</f>
        <v>210.81729725197147</v>
      </c>
      <c r="K46" s="170">
        <f>'step 1 results'!L46-'last year''s final'!L46</f>
        <v>138.56719550225307</v>
      </c>
      <c r="L46" s="170">
        <f>'step 1 results'!M46-'last year''s final'!M46</f>
        <v>-228.6111512577013</v>
      </c>
      <c r="M46" s="170">
        <f>'step 1 results'!N46-'last year''s final'!N46</f>
        <v>-25.056514332216466</v>
      </c>
      <c r="N46" s="170">
        <f>'step 1 results'!O46-'last year''s final'!O46</f>
        <v>-184.27167837152</v>
      </c>
      <c r="O46" s="170">
        <f>'step 1 results'!P46-'last year''s final'!P46</f>
        <v>259.0105150372474</v>
      </c>
      <c r="P46" s="170">
        <f>'step 1 results'!Q46-'last year''s final'!Q46</f>
        <v>-6.658520684945664</v>
      </c>
      <c r="Q46" s="170">
        <f>'step 1 results'!R46-'last year''s final'!R46</f>
        <v>274.34835671811425</v>
      </c>
      <c r="R46" s="170">
        <f>'step 1 results'!S46-'last year''s final'!S46</f>
        <v>-54.52941618135333</v>
      </c>
      <c r="S46" s="170">
        <f>'step 1 results'!T46-'last year''s final'!T46</f>
        <v>156.12391529536262</v>
      </c>
      <c r="T46" s="170">
        <f>'step 1 results'!U46-'last year''s final'!U46</f>
        <v>643.6560298801905</v>
      </c>
      <c r="U46" s="170">
        <f>'step 1 results'!V46-'last year''s final'!V46</f>
        <v>44.91147592439319</v>
      </c>
      <c r="V46" s="170">
        <f>'step 1 results'!W46-'last year''s final'!W46</f>
        <v>15.467244802584446</v>
      </c>
      <c r="W46" s="170">
        <f>'step 1 results'!X46-'last year''s final'!X46</f>
        <v>132.6649680903222</v>
      </c>
      <c r="X46" s="170">
        <f>'step 1 results'!Y46-'last year''s final'!Y46</f>
        <v>0.6051474381183652</v>
      </c>
      <c r="Y46" s="170">
        <f>'step 1 results'!Z46-'last year''s final'!Z46</f>
        <v>-55.03711574169165</v>
      </c>
      <c r="Z46" s="170">
        <f>'step 1 results'!AA46-'last year''s final'!AA46</f>
        <v>134.16490202062596</v>
      </c>
      <c r="AA46" s="170">
        <f>'step 1 results'!AB46-'last year''s final'!AB46</f>
        <v>-1823.398404041298</v>
      </c>
      <c r="AB46" s="170">
        <f>'step 1 results'!AC46-'last year''s final'!AC46</f>
        <v>-5.234363239929053</v>
      </c>
    </row>
    <row r="47" spans="1:28" ht="12.75">
      <c r="A47" s="67" t="s">
        <v>50</v>
      </c>
      <c r="B47" s="22" t="s">
        <v>151</v>
      </c>
      <c r="C47" s="25" t="s">
        <v>90</v>
      </c>
      <c r="D47" s="39" t="s">
        <v>91</v>
      </c>
      <c r="E47" s="170">
        <f>'step 1 results'!E47-'last year''s final'!E47</f>
        <v>0</v>
      </c>
      <c r="F47" s="170">
        <f>'step 1 results'!G47-'last year''s final'!G47</f>
        <v>-5130.042527763057</v>
      </c>
      <c r="G47" s="170">
        <f>'step 1 results'!H47-'last year''s final'!H47</f>
        <v>8579.310838162462</v>
      </c>
      <c r="H47" s="170">
        <f>'step 1 results'!I47-'last year''s final'!I47</f>
        <v>-5390.722769759843</v>
      </c>
      <c r="I47" s="170">
        <f>'step 1 results'!J47-'last year''s final'!J47</f>
        <v>-23555.28873241844</v>
      </c>
      <c r="J47" s="170">
        <f>'step 1 results'!K47-'last year''s final'!K47</f>
        <v>3852.55787229375</v>
      </c>
      <c r="K47" s="170">
        <f>'step 1 results'!L47-'last year''s final'!L47</f>
        <v>2347.48792707784</v>
      </c>
      <c r="L47" s="170">
        <f>'step 1 results'!M47-'last year''s final'!M47</f>
        <v>-3420.364964438988</v>
      </c>
      <c r="M47" s="170">
        <f>'step 1 results'!N47-'last year''s final'!N47</f>
        <v>1936.843648582464</v>
      </c>
      <c r="N47" s="170">
        <f>'step 1 results'!O47-'last year''s final'!O47</f>
        <v>-2710.093023684538</v>
      </c>
      <c r="O47" s="170">
        <f>'step 1 results'!P47-'last year''s final'!P47</f>
        <v>4612.35716698633</v>
      </c>
      <c r="P47" s="170">
        <f>'step 1 results'!Q47-'last year''s final'!Q47</f>
        <v>-101.70522550606097</v>
      </c>
      <c r="Q47" s="170">
        <f>'step 1 results'!R47-'last year''s final'!R47</f>
        <v>4408.299560060881</v>
      </c>
      <c r="R47" s="170">
        <f>'step 1 results'!S47-'last year''s final'!S47</f>
        <v>-755.701983484545</v>
      </c>
      <c r="S47" s="170">
        <f>'step 1 results'!T47-'last year''s final'!T47</f>
        <v>2510.292297219403</v>
      </c>
      <c r="T47" s="170">
        <f>'step 1 results'!U47-'last year''s final'!U47</f>
        <v>10406.759383987897</v>
      </c>
      <c r="U47" s="170">
        <f>'step 1 results'!V47-'last year''s final'!V47</f>
        <v>723.0196657481665</v>
      </c>
      <c r="V47" s="170">
        <f>'step 1 results'!W47-'last year''s final'!W47</f>
        <v>336.6518836064097</v>
      </c>
      <c r="W47" s="170">
        <f>'step 1 results'!X47-'last year''s final'!X47</f>
        <v>2193.053047515008</v>
      </c>
      <c r="X47" s="170">
        <f>'step 1 results'!Y47-'last year''s final'!Y47</f>
        <v>100.41163097372555</v>
      </c>
      <c r="Y47" s="170">
        <f>'step 1 results'!Z47-'last year''s final'!Z47</f>
        <v>-777.558933348173</v>
      </c>
      <c r="Z47" s="170">
        <f>'step 1 results'!AA47-'last year''s final'!AA47</f>
        <v>2590.647207892238</v>
      </c>
      <c r="AA47" s="170">
        <f>'step 1 results'!AB47-'last year''s final'!AB47</f>
        <v>-27916.941379239433</v>
      </c>
      <c r="AB47" s="170">
        <f>'step 1 results'!AC47-'last year''s final'!AC47</f>
        <v>-49.227195043717074</v>
      </c>
    </row>
    <row r="48" spans="1:28" ht="12.75">
      <c r="A48" s="67" t="s">
        <v>51</v>
      </c>
      <c r="B48" s="22" t="s">
        <v>152</v>
      </c>
      <c r="C48" s="25" t="s">
        <v>92</v>
      </c>
      <c r="D48" s="39" t="s">
        <v>93</v>
      </c>
      <c r="E48" s="170">
        <f>'step 1 results'!E48-'last year''s final'!E48</f>
        <v>0</v>
      </c>
      <c r="F48" s="170">
        <f>'step 1 results'!G48-'last year''s final'!G48</f>
        <v>-989.462043362153</v>
      </c>
      <c r="G48" s="170">
        <f>'step 1 results'!H48-'last year''s final'!H48</f>
        <v>-141.6943027186171</v>
      </c>
      <c r="H48" s="170">
        <f>'step 1 results'!I48-'last year''s final'!I48</f>
        <v>-66.09553850923021</v>
      </c>
      <c r="I48" s="170">
        <f>'step 1 results'!J48-'last year''s final'!J48</f>
        <v>-519.2434121148654</v>
      </c>
      <c r="J48" s="170">
        <f>'step 1 results'!K48-'last year''s final'!K48</f>
        <v>-361.4595899722717</v>
      </c>
      <c r="K48" s="170">
        <f>'step 1 results'!L48-'last year''s final'!L48</f>
        <v>12.853925115925449</v>
      </c>
      <c r="L48" s="170">
        <f>'step 1 results'!M48-'last year''s final'!M48</f>
        <v>-51.69067271668155</v>
      </c>
      <c r="M48" s="170">
        <f>'step 1 results'!N48-'last year''s final'!N48</f>
        <v>-298.6010872931329</v>
      </c>
      <c r="N48" s="170">
        <f>'step 1 results'!O48-'last year''s final'!O48</f>
        <v>49.24173457104007</v>
      </c>
      <c r="O48" s="170">
        <f>'step 1 results'!P48-'last year''s final'!P48</f>
        <v>-175.58131546807908</v>
      </c>
      <c r="P48" s="170">
        <f>'step 1 results'!Q48-'last year''s final'!Q48</f>
        <v>-7.772586767365951</v>
      </c>
      <c r="Q48" s="170">
        <f>'step 1 results'!R48-'last year''s final'!R48</f>
        <v>-111.59075938264823</v>
      </c>
      <c r="R48" s="170">
        <f>'step 1 results'!S48-'last year''s final'!S48</f>
        <v>-115.0319050467192</v>
      </c>
      <c r="S48" s="170">
        <f>'step 1 results'!T48-'last year''s final'!T48</f>
        <v>-36.574987548965964</v>
      </c>
      <c r="T48" s="170">
        <f>'step 1 results'!U48-'last year''s final'!U48</f>
        <v>-72.86024737193748</v>
      </c>
      <c r="U48" s="170">
        <f>'step 1 results'!V48-'last year''s final'!V48</f>
        <v>24.28664921350216</v>
      </c>
      <c r="V48" s="170">
        <f>'step 1 results'!W48-'last year''s final'!W48</f>
        <v>-87.64112369576264</v>
      </c>
      <c r="W48" s="170">
        <f>'step 1 results'!X48-'last year''s final'!X48</f>
        <v>-82.3106951086097</v>
      </c>
      <c r="X48" s="170">
        <f>'step 1 results'!Y48-'last year''s final'!Y48</f>
        <v>-33.31576054270931</v>
      </c>
      <c r="Y48" s="170">
        <f>'step 1 results'!Z48-'last year''s final'!Z48</f>
        <v>10.790017412592647</v>
      </c>
      <c r="Z48" s="170">
        <f>'step 1 results'!AA48-'last year''s final'!AA48</f>
        <v>-163.51022890445347</v>
      </c>
      <c r="AA48" s="170">
        <f>'step 1 results'!AB48-'last year''s final'!AB48</f>
        <v>-241.99797190335994</v>
      </c>
      <c r="AB48" s="170">
        <f>'step 1 results'!AC48-'last year''s final'!AC48</f>
        <v>-54.655056909805694</v>
      </c>
    </row>
    <row r="49" spans="1:28" ht="12.75">
      <c r="A49" s="67" t="s">
        <v>52</v>
      </c>
      <c r="B49" s="22" t="s">
        <v>153</v>
      </c>
      <c r="C49" s="25" t="s">
        <v>100</v>
      </c>
      <c r="D49" s="39" t="s">
        <v>101</v>
      </c>
      <c r="E49" s="170">
        <f>'step 1 results'!E49-'last year''s final'!E49</f>
        <v>0</v>
      </c>
      <c r="F49" s="170">
        <f>'step 1 results'!G49-'last year''s final'!G49</f>
        <v>142912.95629981067</v>
      </c>
      <c r="G49" s="170">
        <f>'step 1 results'!H49-'last year''s final'!H49</f>
        <v>4992.794364873669</v>
      </c>
      <c r="H49" s="170">
        <f>'step 1 results'!I49-'last year''s final'!I49</f>
        <v>-1807.3457292021485</v>
      </c>
      <c r="I49" s="170">
        <f>'step 1 results'!J49-'last year''s final'!J49</f>
        <v>382257.6145175509</v>
      </c>
      <c r="J49" s="170">
        <f>'step 1 results'!K49-'last year''s final'!K49</f>
        <v>47888.69042411633</v>
      </c>
      <c r="K49" s="170">
        <f>'step 1 results'!L49-'last year''s final'!L49</f>
        <v>9961.760980741761</v>
      </c>
      <c r="L49" s="170">
        <f>'step 1 results'!M49-'last year''s final'!M49</f>
        <v>-385.3873303675209</v>
      </c>
      <c r="M49" s="170">
        <f>'step 1 results'!N49-'last year''s final'!N49</f>
        <v>19799.55166421272</v>
      </c>
      <c r="N49" s="170">
        <f>'step 1 results'!O49-'last year''s final'!O49</f>
        <v>4065.7424966008402</v>
      </c>
      <c r="O49" s="170">
        <f>'step 1 results'!P49-'last year''s final'!P49</f>
        <v>3189.8194367049728</v>
      </c>
      <c r="P49" s="170">
        <f>'step 1 results'!Q49-'last year''s final'!Q49</f>
        <v>-1538.778520076099</v>
      </c>
      <c r="Q49" s="170">
        <f>'step 1 results'!R49-'last year''s final'!R49</f>
        <v>-0.5956410983102387</v>
      </c>
      <c r="R49" s="170">
        <f>'step 1 results'!S49-'last year''s final'!S49</f>
        <v>-49446.53040740249</v>
      </c>
      <c r="S49" s="170">
        <f>'step 1 results'!T49-'last year''s final'!T49</f>
        <v>-7553.801982596982</v>
      </c>
      <c r="T49" s="170">
        <f>'step 1 results'!U49-'last year''s final'!U49</f>
        <v>-1250.6955112367868</v>
      </c>
      <c r="U49" s="170">
        <f>'step 1 results'!V49-'last year''s final'!V49</f>
        <v>-134.11726400937187</v>
      </c>
      <c r="V49" s="170">
        <f>'step 1 results'!W49-'last year''s final'!W49</f>
        <v>-133.22003248156398</v>
      </c>
      <c r="W49" s="170">
        <f>'step 1 results'!X49-'last year''s final'!X49</f>
        <v>-104508.44453896882</v>
      </c>
      <c r="X49" s="170">
        <f>'step 1 results'!Y49-'last year''s final'!Y49</f>
        <v>-44270.023198691895</v>
      </c>
      <c r="Y49" s="170">
        <f>'step 1 results'!Z49-'last year''s final'!Z49</f>
        <v>-68.18205635466438</v>
      </c>
      <c r="Z49" s="170">
        <f>'step 1 results'!AA49-'last year''s final'!AA49</f>
        <v>-43338.10547470674</v>
      </c>
      <c r="AA49" s="170">
        <f>'step 1 results'!AB49-'last year''s final'!AB49</f>
        <v>74623.73149607622</v>
      </c>
      <c r="AB49" s="170">
        <f>'step 1 results'!AC49-'last year''s final'!AC49</f>
        <v>1964.3959780146834</v>
      </c>
    </row>
    <row r="50" spans="1:28" ht="12.75">
      <c r="A50" s="131" t="s">
        <v>194</v>
      </c>
      <c r="B50" s="23" t="s">
        <v>154</v>
      </c>
      <c r="C50" s="24" t="s">
        <v>155</v>
      </c>
      <c r="D50" s="108" t="s">
        <v>156</v>
      </c>
      <c r="E50" s="170">
        <f>'step 1 results'!E50-'last year''s final'!E50</f>
        <v>0</v>
      </c>
      <c r="F50" s="170">
        <f>'step 1 results'!G50-'last year''s final'!G50</f>
        <v>0</v>
      </c>
      <c r="G50" s="170">
        <f>'step 1 results'!H50-'last year''s final'!H50</f>
        <v>0</v>
      </c>
      <c r="H50" s="170">
        <f>'step 1 results'!I50-'last year''s final'!I50</f>
        <v>0</v>
      </c>
      <c r="I50" s="170">
        <f>'step 1 results'!J50-'last year''s final'!J50</f>
        <v>0</v>
      </c>
      <c r="J50" s="170">
        <f>'step 1 results'!K50-'last year''s final'!K50</f>
        <v>0</v>
      </c>
      <c r="K50" s="170">
        <f>'step 1 results'!L50-'last year''s final'!L50</f>
        <v>0</v>
      </c>
      <c r="L50" s="170">
        <f>'step 1 results'!M50-'last year''s final'!M50</f>
        <v>0</v>
      </c>
      <c r="M50" s="170">
        <f>'step 1 results'!N50-'last year''s final'!N50</f>
        <v>0</v>
      </c>
      <c r="N50" s="170">
        <f>'step 1 results'!O50-'last year''s final'!O50</f>
        <v>0</v>
      </c>
      <c r="O50" s="170">
        <f>'step 1 results'!P50-'last year''s final'!P50</f>
        <v>0</v>
      </c>
      <c r="P50" s="170">
        <f>'step 1 results'!Q50-'last year''s final'!Q50</f>
        <v>0</v>
      </c>
      <c r="Q50" s="170">
        <f>'step 1 results'!R50-'last year''s final'!R50</f>
        <v>0</v>
      </c>
      <c r="R50" s="170">
        <f>'step 1 results'!S50-'last year''s final'!S50</f>
        <v>0</v>
      </c>
      <c r="S50" s="170">
        <f>'step 1 results'!T50-'last year''s final'!T50</f>
        <v>0</v>
      </c>
      <c r="T50" s="170">
        <f>'step 1 results'!U50-'last year''s final'!U50</f>
        <v>0</v>
      </c>
      <c r="U50" s="170">
        <f>'step 1 results'!V50-'last year''s final'!V50</f>
        <v>0</v>
      </c>
      <c r="V50" s="170">
        <f>'step 1 results'!W50-'last year''s final'!W50</f>
        <v>0</v>
      </c>
      <c r="W50" s="170">
        <f>'step 1 results'!X50-'last year''s final'!X50</f>
        <v>0</v>
      </c>
      <c r="X50" s="170">
        <f>'step 1 results'!Y50-'last year''s final'!Y50</f>
        <v>0</v>
      </c>
      <c r="Y50" s="170">
        <f>'step 1 results'!Z50-'last year''s final'!Z50</f>
        <v>0</v>
      </c>
      <c r="Z50" s="170">
        <f>'step 1 results'!AA50-'last year''s final'!AA50</f>
        <v>0</v>
      </c>
      <c r="AA50" s="170">
        <f>'step 1 results'!AB50-'last year''s final'!AB50</f>
        <v>0</v>
      </c>
      <c r="AB50" s="170">
        <f>'step 1 results'!AC50-'last year''s final'!AC50</f>
        <v>0</v>
      </c>
    </row>
    <row r="51" spans="1:28" ht="12.75">
      <c r="A51" s="66" t="s">
        <v>53</v>
      </c>
      <c r="B51" s="60" t="s">
        <v>157</v>
      </c>
      <c r="C51" s="43" t="s">
        <v>118</v>
      </c>
      <c r="D51" s="128" t="s">
        <v>119</v>
      </c>
      <c r="E51" s="170">
        <f>'step 1 results'!E51-'last year''s final'!E51</f>
        <v>0</v>
      </c>
      <c r="F51" s="170">
        <f>'step 1 results'!G51-'last year''s final'!G51</f>
        <v>1435.806567433021</v>
      </c>
      <c r="G51" s="170">
        <f>'step 1 results'!H51-'last year''s final'!H51</f>
        <v>6309.319086834759</v>
      </c>
      <c r="H51" s="170">
        <f>'step 1 results'!I51-'last year''s final'!I51</f>
        <v>576.067433026059</v>
      </c>
      <c r="I51" s="170">
        <f>'step 1 results'!J51-'last year''s final'!J51</f>
        <v>7456.70604617137</v>
      </c>
      <c r="J51" s="170">
        <f>'step 1 results'!K51-'last year''s final'!K51</f>
        <v>-1416.9507111612693</v>
      </c>
      <c r="K51" s="170">
        <f>'step 1 results'!L51-'last year''s final'!L51</f>
        <v>1136.5426635212443</v>
      </c>
      <c r="L51" s="170">
        <f>'step 1 results'!M51-'last year''s final'!M51</f>
        <v>1188.2193827906776</v>
      </c>
      <c r="M51" s="170">
        <f>'step 1 results'!N51-'last year''s final'!N51</f>
        <v>-212.72535133030033</v>
      </c>
      <c r="N51" s="170">
        <f>'step 1 results'!O51-'last year''s final'!O51</f>
        <v>2784.446451449552</v>
      </c>
      <c r="O51" s="170">
        <f>'step 1 results'!P51-'last year''s final'!P51</f>
        <v>521.887413934186</v>
      </c>
      <c r="P51" s="170">
        <f>'step 1 results'!Q51-'last year''s final'!Q51</f>
        <v>0</v>
      </c>
      <c r="Q51" s="170">
        <f>'step 1 results'!R51-'last year''s final'!R51</f>
        <v>828.100952466737</v>
      </c>
      <c r="R51" s="170">
        <f>'step 1 results'!S51-'last year''s final'!S51</f>
        <v>0</v>
      </c>
      <c r="S51" s="170">
        <f>'step 1 results'!T51-'last year''s final'!T51</f>
        <v>-28.908348429234138</v>
      </c>
      <c r="T51" s="170">
        <f>'step 1 results'!U51-'last year''s final'!U51</f>
        <v>0</v>
      </c>
      <c r="U51" s="170">
        <f>'step 1 results'!V51-'last year''s final'!V51</f>
        <v>0</v>
      </c>
      <c r="V51" s="170">
        <f>'step 1 results'!W51-'last year''s final'!W51</f>
        <v>-641.022424328864</v>
      </c>
      <c r="W51" s="170">
        <f>'step 1 results'!X51-'last year''s final'!X51</f>
        <v>0</v>
      </c>
      <c r="X51" s="170">
        <f>'step 1 results'!Y51-'last year''s final'!Y51</f>
        <v>792.3944648766847</v>
      </c>
      <c r="Y51" s="170">
        <f>'step 1 results'!Z51-'last year''s final'!Z51</f>
        <v>0</v>
      </c>
      <c r="Z51" s="170">
        <f>'step 1 results'!AA51-'last year''s final'!AA51</f>
        <v>0</v>
      </c>
      <c r="AA51" s="170">
        <f>'step 1 results'!AB51-'last year''s final'!AB51</f>
        <v>0</v>
      </c>
      <c r="AB51" s="170">
        <f>'step 1 results'!AC51-'last year''s final'!AC51</f>
        <v>0</v>
      </c>
    </row>
    <row r="52" spans="1:28" ht="12.75">
      <c r="A52" s="67" t="s">
        <v>54</v>
      </c>
      <c r="B52" s="22" t="s">
        <v>158</v>
      </c>
      <c r="C52" s="25" t="s">
        <v>118</v>
      </c>
      <c r="D52" s="39" t="s">
        <v>119</v>
      </c>
      <c r="E52" s="170">
        <f>'step 1 results'!E52-'last year''s final'!E52</f>
        <v>0</v>
      </c>
      <c r="F52" s="170">
        <f>'step 1 results'!G52-'last year''s final'!G52</f>
        <v>4167.298810568143</v>
      </c>
      <c r="G52" s="170">
        <f>'step 1 results'!H52-'last year''s final'!H52</f>
        <v>13332.52126124897</v>
      </c>
      <c r="H52" s="170">
        <f>'step 1 results'!I52-'last year''s final'!I52</f>
        <v>1864.1125781340888</v>
      </c>
      <c r="I52" s="170">
        <f>'step 1 results'!J52-'last year''s final'!J52</f>
        <v>17024.803024739784</v>
      </c>
      <c r="J52" s="170">
        <f>'step 1 results'!K52-'last year''s final'!K52</f>
        <v>-739.1203396225173</v>
      </c>
      <c r="K52" s="170">
        <f>'step 1 results'!L52-'last year''s final'!L52</f>
        <v>2296.013379226508</v>
      </c>
      <c r="L52" s="170">
        <f>'step 1 results'!M52-'last year''s final'!M52</f>
        <v>2424.3904522804914</v>
      </c>
      <c r="M52" s="170">
        <f>'step 1 results'!N52-'last year''s final'!N52</f>
        <v>9297.227852192125</v>
      </c>
      <c r="N52" s="170">
        <f>'step 1 results'!O52-'last year''s final'!O52</f>
        <v>5572.036953428156</v>
      </c>
      <c r="O52" s="170">
        <f>'step 1 results'!P52-'last year''s final'!P52</f>
        <v>1191.1153713110907</v>
      </c>
      <c r="P52" s="170">
        <f>'step 1 results'!Q52-'last year''s final'!Q52</f>
        <v>0</v>
      </c>
      <c r="Q52" s="170">
        <f>'step 1 results'!R52-'last year''s final'!R52</f>
        <v>1538.0043702585226</v>
      </c>
      <c r="R52" s="170">
        <f>'step 1 results'!S52-'last year''s final'!S52</f>
        <v>0</v>
      </c>
      <c r="S52" s="170">
        <f>'step 1 results'!T52-'last year''s final'!T52</f>
        <v>43.987833219252934</v>
      </c>
      <c r="T52" s="170">
        <f>'step 1 results'!U52-'last year''s final'!U52</f>
        <v>0</v>
      </c>
      <c r="U52" s="170">
        <f>'step 1 results'!V52-'last year''s final'!V52</f>
        <v>0</v>
      </c>
      <c r="V52" s="170">
        <f>'step 1 results'!W52-'last year''s final'!W52</f>
        <v>-910.2552498494115</v>
      </c>
      <c r="W52" s="170">
        <f>'step 1 results'!X52-'last year''s final'!X52</f>
        <v>0</v>
      </c>
      <c r="X52" s="170">
        <f>'step 1 results'!Y52-'last year''s final'!Y52</f>
        <v>1530.5278001829229</v>
      </c>
      <c r="Y52" s="170">
        <f>'step 1 results'!Z52-'last year''s final'!Z52</f>
        <v>0</v>
      </c>
      <c r="Z52" s="170">
        <f>'step 1 results'!AA52-'last year''s final'!AA52</f>
        <v>0</v>
      </c>
      <c r="AA52" s="170">
        <f>'step 1 results'!AB52-'last year''s final'!AB52</f>
        <v>0</v>
      </c>
      <c r="AB52" s="170">
        <f>'step 1 results'!AC52-'last year''s final'!AC52</f>
        <v>0</v>
      </c>
    </row>
    <row r="53" spans="1:28" ht="12.75">
      <c r="A53" s="67" t="s">
        <v>55</v>
      </c>
      <c r="B53" s="22" t="s">
        <v>159</v>
      </c>
      <c r="C53" s="25" t="s">
        <v>118</v>
      </c>
      <c r="D53" s="39" t="s">
        <v>119</v>
      </c>
      <c r="E53" s="170">
        <f>'step 1 results'!E53-'last year''s final'!E53</f>
        <v>0</v>
      </c>
      <c r="F53" s="170">
        <f>'step 1 results'!G53-'last year''s final'!G53</f>
        <v>1696.5791996799962</v>
      </c>
      <c r="G53" s="170">
        <f>'step 1 results'!H53-'last year''s final'!H53</f>
        <v>9009.046294093423</v>
      </c>
      <c r="H53" s="170">
        <f>'step 1 results'!I53-'last year''s final'!I53</f>
        <v>620.7432295729595</v>
      </c>
      <c r="I53" s="170">
        <f>'step 1 results'!J53-'last year''s final'!J53</f>
        <v>10251.8380739493</v>
      </c>
      <c r="J53" s="170">
        <f>'step 1 results'!K53-'last year''s final'!K53</f>
        <v>-2726.9195591544412</v>
      </c>
      <c r="K53" s="170">
        <f>'step 1 results'!L53-'last year''s final'!L53</f>
        <v>1655.8357148666837</v>
      </c>
      <c r="L53" s="170">
        <f>'step 1 results'!M53-'last year''s final'!M53</f>
        <v>1723.6409783627714</v>
      </c>
      <c r="M53" s="170">
        <f>'step 1 results'!N53-'last year''s final'!N53</f>
        <v>-3345.035632140236</v>
      </c>
      <c r="N53" s="170">
        <f>'step 1 results'!O53-'last year''s final'!O53</f>
        <v>4073.2228430895484</v>
      </c>
      <c r="O53" s="170">
        <f>'step 1 results'!P53-'last year''s final'!P53</f>
        <v>717.6512116250815</v>
      </c>
      <c r="P53" s="170">
        <f>'step 1 results'!Q53-'last year''s final'!Q53</f>
        <v>0</v>
      </c>
      <c r="Q53" s="170">
        <f>'step 1 results'!R53-'last year''s final'!R53</f>
        <v>1248.5591381935847</v>
      </c>
      <c r="R53" s="170">
        <f>'step 1 results'!S53-'last year''s final'!S53</f>
        <v>0</v>
      </c>
      <c r="S53" s="170">
        <f>'step 1 results'!T53-'last year''s final'!T53</f>
        <v>-74.06486962791223</v>
      </c>
      <c r="T53" s="170">
        <f>'step 1 results'!U53-'last year''s final'!U53</f>
        <v>0</v>
      </c>
      <c r="U53" s="170">
        <f>'step 1 results'!V53-'last year''s final'!V53</f>
        <v>0</v>
      </c>
      <c r="V53" s="170">
        <f>'step 1 results'!W53-'last year''s final'!W53</f>
        <v>-1053.9542624975147</v>
      </c>
      <c r="W53" s="170">
        <f>'step 1 results'!X53-'last year''s final'!X53</f>
        <v>0</v>
      </c>
      <c r="X53" s="170">
        <f>'step 1 results'!Y53-'last year''s final'!Y53</f>
        <v>1176.3632504912875</v>
      </c>
      <c r="Y53" s="170">
        <f>'step 1 results'!Z53-'last year''s final'!Z53</f>
        <v>0</v>
      </c>
      <c r="Z53" s="170">
        <f>'step 1 results'!AA53-'last year''s final'!AA53</f>
        <v>0</v>
      </c>
      <c r="AA53" s="170">
        <f>'step 1 results'!AB53-'last year''s final'!AB53</f>
        <v>0</v>
      </c>
      <c r="AB53" s="170">
        <f>'step 1 results'!AC53-'last year''s final'!AC53</f>
        <v>0</v>
      </c>
    </row>
    <row r="54" spans="1:28" ht="12.75">
      <c r="A54" s="67" t="s">
        <v>56</v>
      </c>
      <c r="B54" s="22" t="s">
        <v>160</v>
      </c>
      <c r="C54" s="25" t="s">
        <v>118</v>
      </c>
      <c r="D54" s="39" t="s">
        <v>119</v>
      </c>
      <c r="E54" s="170">
        <f>'step 1 results'!E54-'last year''s final'!E54</f>
        <v>0</v>
      </c>
      <c r="F54" s="170">
        <f>'step 1 results'!G54-'last year''s final'!G54</f>
        <v>-0.01670558945063938</v>
      </c>
      <c r="G54" s="170">
        <f>'step 1 results'!H54-'last year''s final'!H54</f>
        <v>0.3374091349884232</v>
      </c>
      <c r="H54" s="170">
        <f>'step 1 results'!I54-'last year''s final'!I54</f>
        <v>-0.022552868122823533</v>
      </c>
      <c r="I54" s="170">
        <f>'step 1 results'!J54-'last year''s final'!J54</f>
        <v>0.29418705490310515</v>
      </c>
      <c r="J54" s="170">
        <f>'step 1 results'!K54-'last year''s final'!K54</f>
        <v>-0.26181817765384885</v>
      </c>
      <c r="K54" s="170">
        <f>'step 1 results'!L54-'last year''s final'!L54</f>
        <v>0.06949742399525194</v>
      </c>
      <c r="L54" s="170">
        <f>'step 1 results'!M54-'last year''s final'!M54</f>
        <v>0.0706789515385422</v>
      </c>
      <c r="M54" s="170">
        <f>'step 1 results'!N54-'last year''s final'!N54</f>
        <v>-0.8154673984641043</v>
      </c>
      <c r="N54" s="170">
        <f>'step 1 results'!O54-'last year''s final'!O54</f>
        <v>0.17463833525792882</v>
      </c>
      <c r="O54" s="170">
        <f>'step 1 results'!P54-'last year''s final'!P54</f>
        <v>0.02062562972235049</v>
      </c>
      <c r="P54" s="170">
        <f>'step 1 results'!Q54-'last year''s final'!Q54</f>
        <v>0</v>
      </c>
      <c r="Q54" s="170">
        <f>'step 1 results'!R54-'last year''s final'!R54</f>
        <v>0.06176610322630549</v>
      </c>
      <c r="R54" s="170">
        <f>'step 1 results'!S54-'last year''s final'!S54</f>
        <v>0</v>
      </c>
      <c r="S54" s="170">
        <f>'step 1 results'!T54-'last year''s final'!T54</f>
        <v>-0.01021451503941423</v>
      </c>
      <c r="T54" s="170">
        <f>'step 1 results'!U54-'last year''s final'!U54</f>
        <v>0</v>
      </c>
      <c r="U54" s="170">
        <f>'step 1 results'!V54-'last year''s final'!V54</f>
        <v>0</v>
      </c>
      <c r="V54" s="170">
        <f>'step 1 results'!W54-'last year''s final'!W54</f>
        <v>-0.07093619967865533</v>
      </c>
      <c r="W54" s="170">
        <f>'step 1 results'!X54-'last year''s final'!X54</f>
        <v>0</v>
      </c>
      <c r="X54" s="170">
        <f>'step 1 results'!Y54-'last year''s final'!Y54</f>
        <v>0.05424864132554419</v>
      </c>
      <c r="Y54" s="170">
        <f>'step 1 results'!Z54-'last year''s final'!Z54</f>
        <v>0</v>
      </c>
      <c r="Z54" s="170">
        <f>'step 1 results'!AA54-'last year''s final'!AA54</f>
        <v>0</v>
      </c>
      <c r="AA54" s="170">
        <f>'step 1 results'!AB54-'last year''s final'!AB54</f>
        <v>0</v>
      </c>
      <c r="AB54" s="170">
        <f>'step 1 results'!AC54-'last year''s final'!AC54</f>
        <v>0</v>
      </c>
    </row>
    <row r="55" spans="1:28" ht="12.75">
      <c r="A55" s="67" t="s">
        <v>57</v>
      </c>
      <c r="B55" s="22" t="s">
        <v>161</v>
      </c>
      <c r="C55" s="25" t="s">
        <v>118</v>
      </c>
      <c r="D55" s="39" t="s">
        <v>119</v>
      </c>
      <c r="E55" s="170">
        <f>'step 1 results'!E55-'last year''s final'!E55</f>
        <v>0</v>
      </c>
      <c r="F55" s="170">
        <f>'step 1 results'!G55-'last year''s final'!G55</f>
        <v>-28.88700648782651</v>
      </c>
      <c r="G55" s="170">
        <f>'step 1 results'!H55-'last year''s final'!H55</f>
        <v>511.0035523293536</v>
      </c>
      <c r="H55" s="170">
        <f>'step 1 results'!I55-'last year''s final'!I55</f>
        <v>-36.2031752350822</v>
      </c>
      <c r="I55" s="170">
        <f>'step 1 results'!J55-'last year''s final'!J55</f>
        <v>441.53198764049375</v>
      </c>
      <c r="J55" s="170">
        <f>'step 1 results'!K55-'last year''s final'!K55</f>
        <v>-403.6587417792498</v>
      </c>
      <c r="K55" s="170">
        <f>'step 1 results'!L55-'last year''s final'!L55</f>
        <v>105.58774472951222</v>
      </c>
      <c r="L55" s="170">
        <f>'step 1 results'!M55-'last year''s final'!M55</f>
        <v>107.31646786612737</v>
      </c>
      <c r="M55" s="170">
        <f>'step 1 results'!N55-'last year''s final'!N55</f>
        <v>-1265.8663247759541</v>
      </c>
      <c r="N55" s="170">
        <f>'step 1 results'!O55-'last year''s final'!O55</f>
        <v>265.4755730142847</v>
      </c>
      <c r="O55" s="170">
        <f>'step 1 results'!P55-'last year''s final'!P55</f>
        <v>30.95793088923915</v>
      </c>
      <c r="P55" s="170">
        <f>'step 1 results'!Q55-'last year''s final'!Q55</f>
        <v>0</v>
      </c>
      <c r="Q55" s="170">
        <f>'step 1 results'!R55-'last year''s final'!R55</f>
        <v>94.21491075710435</v>
      </c>
      <c r="R55" s="170">
        <f>'step 1 results'!S55-'last year''s final'!S55</f>
        <v>0</v>
      </c>
      <c r="S55" s="170">
        <f>'step 1 results'!T55-'last year''s final'!T55</f>
        <v>-15.802354951503958</v>
      </c>
      <c r="T55" s="170">
        <f>'step 1 results'!U55-'last year''s final'!U55</f>
        <v>0</v>
      </c>
      <c r="U55" s="170">
        <f>'step 1 results'!V55-'last year''s final'!V55</f>
        <v>0</v>
      </c>
      <c r="V55" s="170">
        <f>'step 1 results'!W55-'last year''s final'!W55</f>
        <v>-108.83854537106004</v>
      </c>
      <c r="W55" s="170">
        <f>'step 1 results'!X55-'last year''s final'!X55</f>
        <v>0</v>
      </c>
      <c r="X55" s="170">
        <f>'step 1 results'!Y55-'last year''s final'!Y55</f>
        <v>82.61463544701269</v>
      </c>
      <c r="Y55" s="170">
        <f>'step 1 results'!Z55-'last year''s final'!Z55</f>
        <v>0</v>
      </c>
      <c r="Z55" s="170">
        <f>'step 1 results'!AA55-'last year''s final'!AA55</f>
        <v>0</v>
      </c>
      <c r="AA55" s="170">
        <f>'step 1 results'!AB55-'last year''s final'!AB55</f>
        <v>0</v>
      </c>
      <c r="AB55" s="170">
        <f>'step 1 results'!AC55-'last year''s final'!AC55</f>
        <v>0</v>
      </c>
    </row>
    <row r="56" spans="1:28" ht="12.75">
      <c r="A56" s="67" t="s">
        <v>58</v>
      </c>
      <c r="B56" s="22" t="s">
        <v>162</v>
      </c>
      <c r="C56" s="25" t="s">
        <v>118</v>
      </c>
      <c r="D56" s="39" t="s">
        <v>119</v>
      </c>
      <c r="E56" s="170">
        <f>'step 1 results'!E56-'last year''s final'!E56</f>
        <v>0</v>
      </c>
      <c r="F56" s="170">
        <f>'step 1 results'!G56-'last year''s final'!G56</f>
        <v>2283.087007711758</v>
      </c>
      <c r="G56" s="170">
        <f>'step 1 results'!H56-'last year''s final'!H56</f>
        <v>13618.689892265073</v>
      </c>
      <c r="H56" s="170">
        <f>'step 1 results'!I56-'last year''s final'!I56</f>
        <v>777.6453902842914</v>
      </c>
      <c r="I56" s="170">
        <f>'step 1 results'!J56-'last year''s final'!J56</f>
        <v>15182.391945267213</v>
      </c>
      <c r="J56" s="170">
        <f>'step 1 results'!K56-'last year''s final'!K56</f>
        <v>-4682.533679790737</v>
      </c>
      <c r="K56" s="170">
        <f>'step 1 results'!L56-'last year''s final'!L56</f>
        <v>2529.330379480656</v>
      </c>
      <c r="L56" s="170">
        <f>'step 1 results'!M56-'last year''s final'!M56</f>
        <v>2627.0645687690485</v>
      </c>
      <c r="M56" s="170">
        <f>'step 1 results'!N56-'last year''s final'!N56</f>
        <v>-7478.400909494259</v>
      </c>
      <c r="N56" s="170">
        <f>'step 1 results'!O56-'last year''s final'!O56</f>
        <v>6234.863275618351</v>
      </c>
      <c r="O56" s="170">
        <f>'step 1 results'!P56-'last year''s final'!P56</f>
        <v>1062.9127217834684</v>
      </c>
      <c r="P56" s="170">
        <f>'step 1 results'!Q56-'last year''s final'!Q56</f>
        <v>0</v>
      </c>
      <c r="Q56" s="170">
        <f>'step 1 results'!R56-'last year''s final'!R56</f>
        <v>1940.0577645115827</v>
      </c>
      <c r="R56" s="170">
        <f>'step 1 results'!S56-'last year''s final'!S56</f>
        <v>0</v>
      </c>
      <c r="S56" s="170">
        <f>'step 1 results'!T56-'last year''s final'!T56</f>
        <v>-138.07006391272898</v>
      </c>
      <c r="T56" s="170">
        <f>'step 1 results'!U56-'last year''s final'!U56</f>
        <v>0</v>
      </c>
      <c r="U56" s="170">
        <f>'step 1 results'!V56-'last year''s final'!V56</f>
        <v>0</v>
      </c>
      <c r="V56" s="170">
        <f>'step 1 results'!W56-'last year''s final'!W56</f>
        <v>-1703.6312855725937</v>
      </c>
      <c r="W56" s="170">
        <f>'step 1 results'!X56-'last year''s final'!X56</f>
        <v>0</v>
      </c>
      <c r="X56" s="170">
        <f>'step 1 results'!Y56-'last year''s final'!Y56</f>
        <v>1814.031113401381</v>
      </c>
      <c r="Y56" s="170">
        <f>'step 1 results'!Z56-'last year''s final'!Z56</f>
        <v>0</v>
      </c>
      <c r="Z56" s="170">
        <f>'step 1 results'!AA56-'last year''s final'!AA56</f>
        <v>0</v>
      </c>
      <c r="AA56" s="170">
        <f>'step 1 results'!AB56-'last year''s final'!AB56</f>
        <v>0</v>
      </c>
      <c r="AB56" s="170">
        <f>'step 1 results'!AC56-'last year''s final'!AC56</f>
        <v>0</v>
      </c>
    </row>
    <row r="57" spans="1:28" ht="12.75">
      <c r="A57" s="67" t="s">
        <v>59</v>
      </c>
      <c r="B57" s="22" t="s">
        <v>163</v>
      </c>
      <c r="C57" s="25" t="s">
        <v>118</v>
      </c>
      <c r="D57" s="39" t="s">
        <v>119</v>
      </c>
      <c r="E57" s="170">
        <f>'step 1 results'!E57-'last year''s final'!E57</f>
        <v>0</v>
      </c>
      <c r="F57" s="170">
        <f>'step 1 results'!G57-'last year''s final'!G57</f>
        <v>14.707351606390148</v>
      </c>
      <c r="G57" s="170">
        <f>'step 1 results'!H57-'last year''s final'!H57</f>
        <v>1774.1965860053388</v>
      </c>
      <c r="H57" s="170">
        <f>'step 1 results'!I57-'last year''s final'!I57</f>
        <v>-60.058394588368174</v>
      </c>
      <c r="I57" s="170">
        <f>'step 1 results'!J57-'last year''s final'!J57</f>
        <v>1661.639884393473</v>
      </c>
      <c r="J57" s="170">
        <f>'step 1 results'!K57-'last year''s final'!K57</f>
        <v>-1172.6436954158853</v>
      </c>
      <c r="K57" s="170">
        <f>'step 1 results'!L57-'last year''s final'!L57</f>
        <v>355.8755331729408</v>
      </c>
      <c r="L57" s="170">
        <f>'step 1 results'!M57-'last year''s final'!M57</f>
        <v>363.8237143375027</v>
      </c>
      <c r="M57" s="170">
        <f>'step 1 results'!N57-'last year''s final'!N57</f>
        <v>-3405.9460563681205</v>
      </c>
      <c r="N57" s="170">
        <f>'step 1 results'!O57-'last year''s final'!O57</f>
        <v>890.0739301063295</v>
      </c>
      <c r="O57" s="170">
        <f>'step 1 results'!P57-'last year''s final'!P57</f>
        <v>116.44537523820873</v>
      </c>
      <c r="P57" s="170">
        <f>'step 1 results'!Q57-'last year''s final'!Q57</f>
        <v>0</v>
      </c>
      <c r="Q57" s="170">
        <f>'step 1 results'!R57-'last year''s final'!R57</f>
        <v>305.60914360663605</v>
      </c>
      <c r="R57" s="170">
        <f>'step 1 results'!S57-'last year''s final'!S57</f>
        <v>0</v>
      </c>
      <c r="S57" s="170">
        <f>'step 1 results'!T57-'last year''s final'!T57</f>
        <v>-44.202237441509396</v>
      </c>
      <c r="T57" s="170">
        <f>'step 1 results'!U57-'last year''s final'!U57</f>
        <v>0</v>
      </c>
      <c r="U57" s="170">
        <f>'step 1 results'!V57-'last year''s final'!V57</f>
        <v>0</v>
      </c>
      <c r="V57" s="170">
        <f>'step 1 results'!W57-'last year''s final'!W57</f>
        <v>-332.79519117576</v>
      </c>
      <c r="W57" s="170">
        <f>'step 1 results'!X57-'last year''s final'!X57</f>
        <v>0</v>
      </c>
      <c r="X57" s="170">
        <f>'step 1 results'!Y57-'last year''s final'!Y57</f>
        <v>272.2315769966317</v>
      </c>
      <c r="Y57" s="170">
        <f>'step 1 results'!Z57-'last year''s final'!Z57</f>
        <v>0</v>
      </c>
      <c r="Z57" s="170">
        <f>'step 1 results'!AA57-'last year''s final'!AA57</f>
        <v>0</v>
      </c>
      <c r="AA57" s="170">
        <f>'step 1 results'!AB57-'last year''s final'!AB57</f>
        <v>0</v>
      </c>
      <c r="AB57" s="170">
        <f>'step 1 results'!AC57-'last year''s final'!AC57</f>
        <v>0</v>
      </c>
    </row>
    <row r="58" spans="1:28" ht="12.75">
      <c r="A58" s="67" t="s">
        <v>60</v>
      </c>
      <c r="B58" s="22" t="s">
        <v>164</v>
      </c>
      <c r="C58" s="25" t="s">
        <v>92</v>
      </c>
      <c r="D58" s="39" t="s">
        <v>93</v>
      </c>
      <c r="E58" s="170">
        <f>'step 1 results'!E58-'last year''s final'!E58</f>
        <v>0</v>
      </c>
      <c r="F58" s="170">
        <f>'step 1 results'!G58-'last year''s final'!G58</f>
        <v>383.1133431459457</v>
      </c>
      <c r="G58" s="170">
        <f>'step 1 results'!H58-'last year''s final'!H58</f>
        <v>114.3979178914451</v>
      </c>
      <c r="H58" s="170">
        <f>'step 1 results'!I58-'last year''s final'!I58</f>
        <v>147.34561088032933</v>
      </c>
      <c r="I58" s="170">
        <f>'step 1 results'!J58-'last year''s final'!J58</f>
        <v>330.61558517596495</v>
      </c>
      <c r="J58" s="170">
        <f>'step 1 results'!K58-'last year''s final'!K58</f>
        <v>-10.698747724771238</v>
      </c>
      <c r="K58" s="170">
        <f>'step 1 results'!L58-'last year''s final'!L58</f>
        <v>142.08683485355687</v>
      </c>
      <c r="L58" s="170">
        <f>'step 1 results'!M58-'last year''s final'!M58</f>
        <v>32.841163258597135</v>
      </c>
      <c r="M58" s="170">
        <f>'step 1 results'!N58-'last year''s final'!N58</f>
        <v>1092.8888601244907</v>
      </c>
      <c r="N58" s="170">
        <f>'step 1 results'!O58-'last year''s final'!O58</f>
        <v>178.1266197856571</v>
      </c>
      <c r="O58" s="170">
        <f>'step 1 results'!P58-'last year''s final'!P58</f>
        <v>168.47789204577566</v>
      </c>
      <c r="P58" s="170">
        <f>'step 1 results'!Q58-'last year''s final'!Q58</f>
        <v>-3.7860729817094807</v>
      </c>
      <c r="Q58" s="170">
        <f>'step 1 results'!R58-'last year''s final'!R58</f>
        <v>-70.79997383188743</v>
      </c>
      <c r="R58" s="170">
        <f>'step 1 results'!S58-'last year''s final'!S58</f>
        <v>-96.13870901962082</v>
      </c>
      <c r="S58" s="170">
        <f>'step 1 results'!T58-'last year''s final'!T58</f>
        <v>-9.52732193514521</v>
      </c>
      <c r="T58" s="170">
        <f>'step 1 results'!U58-'last year''s final'!U58</f>
        <v>36.29906071384539</v>
      </c>
      <c r="U58" s="170">
        <f>'step 1 results'!V58-'last year''s final'!V58</f>
        <v>37.230629384290154</v>
      </c>
      <c r="V58" s="170">
        <f>'step 1 results'!W58-'last year''s final'!W58</f>
        <v>-38.27885101000925</v>
      </c>
      <c r="W58" s="170">
        <f>'step 1 results'!X58-'last year''s final'!X58</f>
        <v>-28.342971959153147</v>
      </c>
      <c r="X58" s="170">
        <f>'step 1 results'!Y58-'last year''s final'!Y58</f>
        <v>17.193352483358012</v>
      </c>
      <c r="Y58" s="170">
        <f>'step 1 results'!Z58-'last year''s final'!Z58</f>
        <v>40.68283715681093</v>
      </c>
      <c r="Z58" s="170">
        <f>'step 1 results'!AA58-'last year''s final'!AA58</f>
        <v>134.25180193069355</v>
      </c>
      <c r="AA58" s="170">
        <f>'step 1 results'!AB58-'last year''s final'!AB58</f>
        <v>-68.01353183835909</v>
      </c>
      <c r="AB58" s="170">
        <f>'step 1 results'!AC58-'last year''s final'!AC58</f>
        <v>-24.751188689958553</v>
      </c>
    </row>
    <row r="59" spans="1:28" ht="12.75">
      <c r="A59" s="131" t="s">
        <v>195</v>
      </c>
      <c r="B59" s="23" t="s">
        <v>165</v>
      </c>
      <c r="C59" s="24" t="s">
        <v>118</v>
      </c>
      <c r="D59" s="108" t="s">
        <v>119</v>
      </c>
      <c r="E59" s="170">
        <f>'step 1 results'!E59-'last year''s final'!E59</f>
        <v>0</v>
      </c>
      <c r="F59" s="170">
        <f>'step 1 results'!G59-'last year''s final'!G59</f>
        <v>700.9922322000202</v>
      </c>
      <c r="G59" s="170">
        <f>'step 1 results'!H59-'last year''s final'!H59</f>
        <v>3708.312411769366</v>
      </c>
      <c r="H59" s="170">
        <f>'step 1 results'!I59-'last year''s final'!I59</f>
        <v>257.02038361923405</v>
      </c>
      <c r="I59" s="170">
        <f>'step 1 results'!J59-'last year''s final'!J59</f>
        <v>4222.830008559962</v>
      </c>
      <c r="J59" s="170">
        <f>'step 1 results'!K59-'last year''s final'!K59</f>
        <v>-1117.1944755495788</v>
      </c>
      <c r="K59" s="170">
        <f>'step 1 results'!L59-'last year''s final'!L59</f>
        <v>681.3301074098636</v>
      </c>
      <c r="L59" s="170">
        <f>'step 1 results'!M59-'last year''s final'!M59</f>
        <v>709.2849289311089</v>
      </c>
      <c r="M59" s="170">
        <f>'step 1 results'!N59-'last year''s final'!N59</f>
        <v>-1354.1405356737378</v>
      </c>
      <c r="N59" s="170">
        <f>'step 1 results'!O59-'last year''s final'!O59</f>
        <v>1675.8960432142885</v>
      </c>
      <c r="O59" s="170">
        <f>'step 1 results'!P59-'last year''s final'!P59</f>
        <v>295.6063367460083</v>
      </c>
      <c r="P59" s="170">
        <f>'step 1 results'!Q59-'last year''s final'!Q59</f>
        <v>0</v>
      </c>
      <c r="Q59" s="170">
        <f>'step 1 results'!R59-'last year''s final'!R59</f>
        <v>513.438622753265</v>
      </c>
      <c r="R59" s="170">
        <f>'step 1 results'!S59-'last year''s final'!S59</f>
        <v>0</v>
      </c>
      <c r="S59" s="170">
        <f>'step 1 results'!T59-'last year''s final'!T59</f>
        <v>-30.24143596443082</v>
      </c>
      <c r="T59" s="170">
        <f>'step 1 results'!U59-'last year''s final'!U59</f>
        <v>0</v>
      </c>
      <c r="U59" s="170">
        <f>'step 1 results'!V59-'last year''s final'!V59</f>
        <v>0</v>
      </c>
      <c r="V59" s="170">
        <f>'step 1 results'!W59-'last year''s final'!W59</f>
        <v>-432.79275766643696</v>
      </c>
      <c r="W59" s="170">
        <f>'step 1 results'!X59-'last year''s final'!X59</f>
        <v>0</v>
      </c>
      <c r="X59" s="170">
        <f>'step 1 results'!Y59-'last year''s final'!Y59</f>
        <v>483.8799200112071</v>
      </c>
      <c r="Y59" s="170">
        <f>'step 1 results'!Z59-'last year''s final'!Z59</f>
        <v>0</v>
      </c>
      <c r="Z59" s="170">
        <f>'step 1 results'!AA59-'last year''s final'!AA59</f>
        <v>0</v>
      </c>
      <c r="AA59" s="170">
        <f>'step 1 results'!AB59-'last year''s final'!AB59</f>
        <v>0</v>
      </c>
      <c r="AB59" s="170">
        <f>'step 1 results'!AC59-'last year''s final'!AC59</f>
        <v>0</v>
      </c>
    </row>
    <row r="60" spans="1:28" ht="12.75">
      <c r="A60" s="130" t="s">
        <v>241</v>
      </c>
      <c r="B60" s="42" t="s">
        <v>244</v>
      </c>
      <c r="C60" s="43" t="s">
        <v>103</v>
      </c>
      <c r="D60" s="128" t="s">
        <v>104</v>
      </c>
      <c r="E60" s="170">
        <f>'step 1 results'!E60-'last year''s final'!E60</f>
        <v>0</v>
      </c>
      <c r="F60" s="170">
        <f>'step 1 results'!G60-'last year''s final'!G60</f>
        <v>-5752.44156073661</v>
      </c>
      <c r="G60" s="170">
        <f>'step 1 results'!H60-'last year''s final'!H60</f>
        <v>1846.8322921107756</v>
      </c>
      <c r="H60" s="170">
        <f>'step 1 results'!I60-'last year''s final'!I60</f>
        <v>-1779.0194994465273</v>
      </c>
      <c r="I60" s="170">
        <f>'step 1 results'!J60-'last year''s final'!J60</f>
        <v>33117.60927039318</v>
      </c>
      <c r="J60" s="170">
        <f>'step 1 results'!K60-'last year''s final'!K60</f>
        <v>-2405.142304058121</v>
      </c>
      <c r="K60" s="170">
        <f>'step 1 results'!L60-'last year''s final'!L60</f>
        <v>0</v>
      </c>
      <c r="L60" s="170">
        <f>'step 1 results'!M60-'last year''s final'!M60</f>
        <v>0</v>
      </c>
      <c r="M60" s="170">
        <f>'step 1 results'!N60-'last year''s final'!N60</f>
        <v>-51279.00807240844</v>
      </c>
      <c r="N60" s="170">
        <f>'step 1 results'!O60-'last year''s final'!O60</f>
        <v>-2017.3811783833335</v>
      </c>
      <c r="O60" s="170">
        <f>'step 1 results'!P60-'last year''s final'!P60</f>
        <v>0</v>
      </c>
      <c r="P60" s="170">
        <f>'step 1 results'!Q60-'last year''s final'!Q60</f>
        <v>0</v>
      </c>
      <c r="Q60" s="170">
        <f>'step 1 results'!R60-'last year''s final'!R60</f>
        <v>-1661.005243806374</v>
      </c>
      <c r="R60" s="170">
        <f>'step 1 results'!S60-'last year''s final'!S60</f>
        <v>0</v>
      </c>
      <c r="S60" s="170">
        <f>'step 1 results'!T60-'last year''s final'!T60</f>
        <v>0</v>
      </c>
      <c r="T60" s="170">
        <f>'step 1 results'!U60-'last year''s final'!U60</f>
        <v>0</v>
      </c>
      <c r="U60" s="170">
        <f>'step 1 results'!V60-'last year''s final'!V60</f>
        <v>0</v>
      </c>
      <c r="V60" s="170">
        <f>'step 1 results'!W60-'last year''s final'!W60</f>
        <v>0</v>
      </c>
      <c r="W60" s="170">
        <f>'step 1 results'!X60-'last year''s final'!X60</f>
        <v>0</v>
      </c>
      <c r="X60" s="170">
        <f>'step 1 results'!Y60-'last year''s final'!Y60</f>
        <v>0</v>
      </c>
      <c r="Y60" s="170">
        <f>'step 1 results'!Z60-'last year''s final'!Z60</f>
        <v>0</v>
      </c>
      <c r="Z60" s="170">
        <f>'step 1 results'!AA60-'last year''s final'!AA60</f>
        <v>0</v>
      </c>
      <c r="AA60" s="170">
        <f>'step 1 results'!AB60-'last year''s final'!AB60</f>
        <v>0</v>
      </c>
      <c r="AB60" s="170">
        <f>'step 1 results'!AC60-'last year''s final'!AC60</f>
        <v>0</v>
      </c>
    </row>
    <row r="61" spans="1:28" ht="12.75">
      <c r="A61" s="69" t="s">
        <v>242</v>
      </c>
      <c r="B61" s="22" t="s">
        <v>245</v>
      </c>
      <c r="C61" s="25" t="s">
        <v>105</v>
      </c>
      <c r="D61" s="39" t="s">
        <v>106</v>
      </c>
      <c r="E61" s="170">
        <f>'step 1 results'!E61-'last year''s final'!E61</f>
        <v>0</v>
      </c>
      <c r="F61" s="170">
        <f>'step 1 results'!G61-'last year''s final'!G61</f>
        <v>-2887.27235407634</v>
      </c>
      <c r="G61" s="170">
        <f>'step 1 results'!H61-'last year''s final'!H61</f>
        <v>-3324.8035313256405</v>
      </c>
      <c r="H61" s="170">
        <f>'step 1 results'!I61-'last year''s final'!I61</f>
        <v>-1179.7372353444462</v>
      </c>
      <c r="I61" s="170">
        <f>'step 1 results'!J61-'last year''s final'!J61</f>
        <v>-4434.81055498535</v>
      </c>
      <c r="J61" s="170">
        <f>'step 1 results'!K61-'last year''s final'!K61</f>
        <v>-3943.0647237184166</v>
      </c>
      <c r="K61" s="170">
        <f>'step 1 results'!L61-'last year''s final'!L61</f>
        <v>6.645439536514459</v>
      </c>
      <c r="L61" s="170">
        <f>'step 1 results'!M61-'last year''s final'!M61</f>
        <v>0</v>
      </c>
      <c r="M61" s="170">
        <f>'step 1 results'!N61-'last year''s final'!N61</f>
        <v>-20679.222430263384</v>
      </c>
      <c r="N61" s="170">
        <f>'step 1 results'!O61-'last year''s final'!O61</f>
        <v>-504.1606264830334</v>
      </c>
      <c r="O61" s="170">
        <f>'step 1 results'!P61-'last year''s final'!P61</f>
        <v>0</v>
      </c>
      <c r="P61" s="170">
        <f>'step 1 results'!Q61-'last year''s final'!Q61</f>
        <v>0</v>
      </c>
      <c r="Q61" s="170">
        <f>'step 1 results'!R61-'last year''s final'!R61</f>
        <v>224.11403503743304</v>
      </c>
      <c r="R61" s="170">
        <f>'step 1 results'!S61-'last year''s final'!S61</f>
        <v>0</v>
      </c>
      <c r="S61" s="170">
        <f>'step 1 results'!T61-'last year''s final'!T61</f>
        <v>0</v>
      </c>
      <c r="T61" s="170">
        <f>'step 1 results'!U61-'last year''s final'!U61</f>
        <v>0</v>
      </c>
      <c r="U61" s="170">
        <f>'step 1 results'!V61-'last year''s final'!V61</f>
        <v>0</v>
      </c>
      <c r="V61" s="170">
        <f>'step 1 results'!W61-'last year''s final'!W61</f>
        <v>0</v>
      </c>
      <c r="W61" s="170">
        <f>'step 1 results'!X61-'last year''s final'!X61</f>
        <v>0</v>
      </c>
      <c r="X61" s="170">
        <f>'step 1 results'!Y61-'last year''s final'!Y61</f>
        <v>0</v>
      </c>
      <c r="Y61" s="170">
        <f>'step 1 results'!Z61-'last year''s final'!Z61</f>
        <v>0</v>
      </c>
      <c r="Z61" s="170">
        <f>'step 1 results'!AA61-'last year''s final'!AA61</f>
        <v>0</v>
      </c>
      <c r="AA61" s="170">
        <f>'step 1 results'!AB61-'last year''s final'!AB61</f>
        <v>0</v>
      </c>
      <c r="AB61" s="170">
        <f>'step 1 results'!AC61-'last year''s final'!AC61</f>
        <v>0</v>
      </c>
    </row>
    <row r="62" spans="1:28" ht="12.75">
      <c r="A62" s="69" t="s">
        <v>243</v>
      </c>
      <c r="B62" s="22" t="s">
        <v>246</v>
      </c>
      <c r="C62" s="25" t="s">
        <v>107</v>
      </c>
      <c r="D62" s="39" t="s">
        <v>108</v>
      </c>
      <c r="E62" s="170">
        <f>'step 1 results'!E62-'last year''s final'!E62</f>
        <v>0</v>
      </c>
      <c r="F62" s="170">
        <f>'step 1 results'!G62-'last year''s final'!G62</f>
        <v>-449.00162754145975</v>
      </c>
      <c r="G62" s="170">
        <f>'step 1 results'!H62-'last year''s final'!H62</f>
        <v>-956.1680300308623</v>
      </c>
      <c r="H62" s="170">
        <f>'step 1 results'!I62-'last year''s final'!I62</f>
        <v>-290.13985452692776</v>
      </c>
      <c r="I62" s="170">
        <f>'step 1 results'!J62-'last year''s final'!J62</f>
        <v>-1363.5059095553033</v>
      </c>
      <c r="J62" s="170">
        <f>'step 1 results'!K62-'last year''s final'!K62</f>
        <v>-606.4185039267352</v>
      </c>
      <c r="K62" s="170">
        <f>'step 1 results'!L62-'last year''s final'!L62</f>
        <v>-123.79997289395652</v>
      </c>
      <c r="L62" s="170">
        <f>'step 1 results'!M62-'last year''s final'!M62</f>
        <v>-148.11727573952882</v>
      </c>
      <c r="M62" s="170">
        <f>'step 1 results'!N62-'last year''s final'!N62</f>
        <v>-3880.5235233405083</v>
      </c>
      <c r="N62" s="170">
        <f>'step 1 results'!O62-'last year''s final'!O62</f>
        <v>-292.62999552628474</v>
      </c>
      <c r="O62" s="170">
        <f>'step 1 results'!P62-'last year''s final'!P62</f>
        <v>-137.280551020105</v>
      </c>
      <c r="P62" s="170">
        <f>'step 1 results'!Q62-'last year''s final'!Q62</f>
        <v>-17.638498745445137</v>
      </c>
      <c r="Q62" s="170">
        <f>'step 1 results'!R62-'last year''s final'!R62</f>
        <v>-22.096158559108826</v>
      </c>
      <c r="R62" s="170">
        <f>'step 1 results'!S62-'last year''s final'!S62</f>
        <v>0</v>
      </c>
      <c r="S62" s="170">
        <f>'step 1 results'!T62-'last year''s final'!T62</f>
        <v>-30.527284103227917</v>
      </c>
      <c r="T62" s="170">
        <f>'step 1 results'!U62-'last year''s final'!U62</f>
        <v>0</v>
      </c>
      <c r="U62" s="170">
        <f>'step 1 results'!V62-'last year''s final'!V62</f>
        <v>0</v>
      </c>
      <c r="V62" s="170">
        <f>'step 1 results'!W62-'last year''s final'!W62</f>
        <v>-76.18755471180724</v>
      </c>
      <c r="W62" s="170">
        <f>'step 1 results'!X62-'last year''s final'!X62</f>
        <v>0</v>
      </c>
      <c r="X62" s="170">
        <f>'step 1 results'!Y62-'last year''s final'!Y62</f>
        <v>-52.054706755076204</v>
      </c>
      <c r="Y62" s="170">
        <f>'step 1 results'!Z62-'last year''s final'!Z62</f>
        <v>0</v>
      </c>
      <c r="Z62" s="170">
        <f>'step 1 results'!AA62-'last year''s final'!AA62</f>
        <v>0</v>
      </c>
      <c r="AA62" s="170">
        <f>'step 1 results'!AB62-'last year''s final'!AB62</f>
        <v>0</v>
      </c>
      <c r="AB62" s="170">
        <f>'step 1 results'!AC62-'last year''s final'!AC62</f>
        <v>0</v>
      </c>
    </row>
    <row r="63" spans="1:28" ht="12.75">
      <c r="A63" s="67" t="s">
        <v>61</v>
      </c>
      <c r="B63" s="22" t="s">
        <v>166</v>
      </c>
      <c r="C63" s="25" t="s">
        <v>90</v>
      </c>
      <c r="D63" s="39" t="s">
        <v>91</v>
      </c>
      <c r="E63" s="170">
        <f>'step 1 results'!E63-'last year''s final'!E63</f>
        <v>0</v>
      </c>
      <c r="F63" s="170">
        <f>'step 1 results'!G63-'last year''s final'!G63</f>
        <v>1133.7753714797182</v>
      </c>
      <c r="G63" s="170">
        <f>'step 1 results'!H63-'last year''s final'!H63</f>
        <v>707.3979198529651</v>
      </c>
      <c r="H63" s="170">
        <f>'step 1 results'!I63-'last year''s final'!I63</f>
        <v>-2.9733718409615904</v>
      </c>
      <c r="I63" s="170">
        <f>'step 1 results'!J63-'last year''s final'!J63</f>
        <v>491.4229107970641</v>
      </c>
      <c r="J63" s="170">
        <f>'step 1 results'!K63-'last year''s final'!K63</f>
        <v>491.5218517495259</v>
      </c>
      <c r="K63" s="170">
        <f>'step 1 results'!L63-'last year''s final'!L63</f>
        <v>202.2875353513757</v>
      </c>
      <c r="L63" s="170">
        <f>'step 1 results'!M63-'last year''s final'!M63</f>
        <v>-37.85312241106067</v>
      </c>
      <c r="M63" s="170">
        <f>'step 1 results'!N63-'last year''s final'!N63</f>
        <v>1507.2278952479064</v>
      </c>
      <c r="N63" s="170">
        <f>'step 1 results'!O63-'last year''s final'!O63</f>
        <v>0.14270053495829416</v>
      </c>
      <c r="O63" s="170">
        <f>'step 1 results'!P63-'last year''s final'!P63</f>
        <v>524.8401985904547</v>
      </c>
      <c r="P63" s="170">
        <f>'step 1 results'!Q63-'last year''s final'!Q63</f>
        <v>-2.4648640645648925</v>
      </c>
      <c r="Q63" s="170">
        <f>'step 1 results'!R63-'last year''s final'!R63</f>
        <v>243.94049941127446</v>
      </c>
      <c r="R63" s="170">
        <f>'step 1 results'!S63-'last year''s final'!S63</f>
        <v>30.289640267774985</v>
      </c>
      <c r="S63" s="170">
        <f>'step 1 results'!T63-'last year''s final'!T63</f>
        <v>139.90056546790083</v>
      </c>
      <c r="T63" s="170">
        <f>'step 1 results'!U63-'last year''s final'!U63</f>
        <v>614.3732483830263</v>
      </c>
      <c r="U63" s="170">
        <f>'step 1 results'!V63-'last year''s final'!V63</f>
        <v>40.82970794722513</v>
      </c>
      <c r="V63" s="170">
        <f>'step 1 results'!W63-'last year''s final'!W63</f>
        <v>71.36477012595697</v>
      </c>
      <c r="W63" s="170">
        <f>'step 1 results'!X63-'last year''s final'!X63</f>
        <v>158.0761547550576</v>
      </c>
      <c r="X63" s="170">
        <f>'step 1 results'!Y63-'last year''s final'!Y63</f>
        <v>59.828685698855224</v>
      </c>
      <c r="Y63" s="170">
        <f>'step 1 results'!Z63-'last year''s final'!Z63</f>
        <v>20.88191714908112</v>
      </c>
      <c r="Z63" s="170">
        <f>'step 1 results'!AA63-'last year''s final'!AA63</f>
        <v>403.5945901211535</v>
      </c>
      <c r="AA63" s="170">
        <f>'step 1 results'!AB63-'last year''s final'!AB63</f>
        <v>-717.8370018655951</v>
      </c>
      <c r="AB63" s="170">
        <f>'step 1 results'!AC63-'last year''s final'!AC63</f>
        <v>18.14981496646817</v>
      </c>
    </row>
    <row r="64" spans="1:28" ht="12.75">
      <c r="A64" s="67" t="s">
        <v>62</v>
      </c>
      <c r="B64" s="22" t="s">
        <v>167</v>
      </c>
      <c r="C64" s="25" t="s">
        <v>95</v>
      </c>
      <c r="D64" s="39" t="s">
        <v>96</v>
      </c>
      <c r="E64" s="170">
        <f>'step 1 results'!E64-'last year''s final'!E64</f>
        <v>0</v>
      </c>
      <c r="F64" s="170">
        <f>'step 1 results'!G64-'last year''s final'!G64</f>
        <v>-14858.441677730007</v>
      </c>
      <c r="G64" s="170">
        <f>'step 1 results'!H64-'last year''s final'!H64</f>
        <v>11002.66209611416</v>
      </c>
      <c r="H64" s="170">
        <f>'step 1 results'!I64-'last year''s final'!I64</f>
        <v>-1639.7704024070317</v>
      </c>
      <c r="I64" s="170">
        <f>'step 1 results'!J64-'last year''s final'!J64</f>
        <v>10779.299971506902</v>
      </c>
      <c r="J64" s="170">
        <f>'step 1 results'!K64-'last year''s final'!K64</f>
        <v>4425.212985967446</v>
      </c>
      <c r="K64" s="170">
        <f>'step 1 results'!L64-'last year''s final'!L64</f>
        <v>562.400269333004</v>
      </c>
      <c r="L64" s="170">
        <f>'step 1 results'!M64-'last year''s final'!M64</f>
        <v>-9771.083064748354</v>
      </c>
      <c r="M64" s="170">
        <f>'step 1 results'!N64-'last year''s final'!N64</f>
        <v>-5822.377409133842</v>
      </c>
      <c r="N64" s="170">
        <f>'step 1 results'!O64-'last year''s final'!O64</f>
        <v>-1560.6801892911508</v>
      </c>
      <c r="O64" s="170">
        <f>'step 1 results'!P64-'last year''s final'!P64</f>
        <v>3763.5930584808957</v>
      </c>
      <c r="P64" s="170">
        <f>'step 1 results'!Q64-'last year''s final'!Q64</f>
        <v>-3.340282835411955</v>
      </c>
      <c r="Q64" s="170">
        <f>'step 1 results'!R64-'last year''s final'!R64</f>
        <v>40.548041854974656</v>
      </c>
      <c r="R64" s="170">
        <f>'step 1 results'!S64-'last year''s final'!S64</f>
        <v>677.0066417346061</v>
      </c>
      <c r="S64" s="170">
        <f>'step 1 results'!T64-'last year''s final'!T64</f>
        <v>1852.4011898424114</v>
      </c>
      <c r="T64" s="170">
        <f>'step 1 results'!U64-'last year''s final'!U64</f>
        <v>6784.484411309379</v>
      </c>
      <c r="U64" s="170">
        <f>'step 1 results'!V64-'last year''s final'!V64</f>
        <v>-1.7820511431601869</v>
      </c>
      <c r="V64" s="170">
        <f>'step 1 results'!W64-'last year''s final'!W64</f>
        <v>-121.85093608761804</v>
      </c>
      <c r="W64" s="170">
        <f>'step 1 results'!X64-'last year''s final'!X64</f>
        <v>895.9414442367324</v>
      </c>
      <c r="X64" s="170">
        <f>'step 1 results'!Y64-'last year''s final'!Y64</f>
        <v>-904.3867029217417</v>
      </c>
      <c r="Y64" s="170">
        <f>'step 1 results'!Z64-'last year''s final'!Z64</f>
        <v>-435.285126761117</v>
      </c>
      <c r="Z64" s="170">
        <f>'step 1 results'!AA64-'last year''s final'!AA64</f>
        <v>1976.1447351065872</v>
      </c>
      <c r="AA64" s="170">
        <f>'step 1 results'!AB64-'last year''s final'!AB64</f>
        <v>-12861.545151257062</v>
      </c>
      <c r="AB64" s="170">
        <f>'step 1 results'!AC64-'last year''s final'!AC64</f>
        <v>2084.3171712964668</v>
      </c>
    </row>
    <row r="65" spans="1:28" ht="12.75">
      <c r="A65" s="67" t="s">
        <v>63</v>
      </c>
      <c r="B65" s="22" t="s">
        <v>168</v>
      </c>
      <c r="C65" s="25" t="s">
        <v>169</v>
      </c>
      <c r="D65" s="39" t="s">
        <v>170</v>
      </c>
      <c r="E65" s="170">
        <f>'step 1 results'!E65-'last year''s final'!E65</f>
        <v>0</v>
      </c>
      <c r="F65" s="170">
        <f>'step 1 results'!G65-'last year''s final'!G65</f>
        <v>-41819.689108231105</v>
      </c>
      <c r="G65" s="170">
        <f>'step 1 results'!H65-'last year''s final'!H65</f>
        <v>-9686.576737612137</v>
      </c>
      <c r="H65" s="170">
        <f>'step 1 results'!I65-'last year''s final'!I65</f>
        <v>-4881.614663240674</v>
      </c>
      <c r="I65" s="170">
        <f>'step 1 results'!J65-'last year''s final'!J65</f>
        <v>-48779.42323172069</v>
      </c>
      <c r="J65" s="170">
        <f>'step 1 results'!K65-'last year''s final'!K65</f>
        <v>-17767.51351063943</v>
      </c>
      <c r="K65" s="170">
        <f>'step 1 results'!L65-'last year''s final'!L65</f>
        <v>-1705.801378674405</v>
      </c>
      <c r="L65" s="170">
        <f>'step 1 results'!M65-'last year''s final'!M65</f>
        <v>1498.7476835702255</v>
      </c>
      <c r="M65" s="170">
        <f>'step 1 results'!N65-'last year''s final'!N65</f>
        <v>-62751.69956181641</v>
      </c>
      <c r="N65" s="170">
        <f>'step 1 results'!O65-'last year''s final'!O65</f>
        <v>-7671.934832169951</v>
      </c>
      <c r="O65" s="170">
        <f>'step 1 results'!P65-'last year''s final'!P65</f>
        <v>-15331.042351738608</v>
      </c>
      <c r="P65" s="170">
        <f>'step 1 results'!Q65-'last year''s final'!Q65</f>
        <v>-173.21837889690073</v>
      </c>
      <c r="Q65" s="170">
        <f>'step 1 results'!R65-'last year''s final'!R65</f>
        <v>-1144.2974414080782</v>
      </c>
      <c r="R65" s="170">
        <f>'step 1 results'!S65-'last year''s final'!S65</f>
        <v>-945.3852162350304</v>
      </c>
      <c r="S65" s="170">
        <f>'step 1 results'!T65-'last year''s final'!T65</f>
        <v>-2214.952352788914</v>
      </c>
      <c r="T65" s="170">
        <f>'step 1 results'!U65-'last year''s final'!U65</f>
        <v>-2639.865067822073</v>
      </c>
      <c r="U65" s="170">
        <f>'step 1 results'!V65-'last year''s final'!V65</f>
        <v>687.0058953804646</v>
      </c>
      <c r="V65" s="170">
        <f>'step 1 results'!W65-'last year''s final'!W65</f>
        <v>-1217.0617756509055</v>
      </c>
      <c r="W65" s="170">
        <f>'step 1 results'!X65-'last year''s final'!X65</f>
        <v>-2680.9896461377502</v>
      </c>
      <c r="X65" s="170">
        <f>'step 1 results'!Y65-'last year''s final'!Y65</f>
        <v>1688.368959164698</v>
      </c>
      <c r="Y65" s="170">
        <f>'step 1 results'!Z65-'last year''s final'!Z65</f>
        <v>-256.26250818807785</v>
      </c>
      <c r="Z65" s="170">
        <f>'step 1 results'!AA65-'last year''s final'!AA65</f>
        <v>-8243.192725721165</v>
      </c>
      <c r="AA65" s="170">
        <f>'step 1 results'!AB65-'last year''s final'!AB65</f>
        <v>-8241.223289837944</v>
      </c>
      <c r="AB65" s="170">
        <f>'step 1 results'!AC65-'last year''s final'!AC65</f>
        <v>-87.51219740914303</v>
      </c>
    </row>
    <row r="66" spans="1:28" ht="12.75">
      <c r="A66" s="164"/>
      <c r="B66" s="94" t="s">
        <v>297</v>
      </c>
      <c r="C66" s="95"/>
      <c r="D66" s="164"/>
      <c r="E66" s="170">
        <f>SUM(E7:E65)</f>
        <v>0</v>
      </c>
      <c r="F66" s="170">
        <f>SUM(F7:F65)</f>
        <v>32360.18946647161</v>
      </c>
      <c r="G66" s="170">
        <f aca="true" t="shared" si="0" ref="G66:AB66">SUM(G7:G65)</f>
        <v>221990.6050421546</v>
      </c>
      <c r="H66" s="170">
        <f t="shared" si="0"/>
        <v>-53269.10398668966</v>
      </c>
      <c r="I66" s="170">
        <f t="shared" si="0"/>
        <v>288215.9109246585</v>
      </c>
      <c r="J66" s="170">
        <f t="shared" si="0"/>
        <v>-39260.19599218306</v>
      </c>
      <c r="K66" s="170">
        <f t="shared" si="0"/>
        <v>49046.84671328217</v>
      </c>
      <c r="L66" s="170">
        <f t="shared" si="0"/>
        <v>-26230.006791150896</v>
      </c>
      <c r="M66" s="170">
        <f t="shared" si="0"/>
        <v>-292573.2360445001</v>
      </c>
      <c r="N66" s="170">
        <f t="shared" si="0"/>
        <v>41792.7678824268</v>
      </c>
      <c r="O66" s="170">
        <f t="shared" si="0"/>
        <v>20472.778587872228</v>
      </c>
      <c r="P66" s="170">
        <f t="shared" si="0"/>
        <v>-2318.338347751671</v>
      </c>
      <c r="Q66" s="170">
        <f t="shared" si="0"/>
        <v>30200.143526921558</v>
      </c>
      <c r="R66" s="170">
        <f t="shared" si="0"/>
        <v>-58303.386281365594</v>
      </c>
      <c r="S66" s="170">
        <f t="shared" si="0"/>
        <v>1919.4786917973233</v>
      </c>
      <c r="T66" s="170">
        <f t="shared" si="0"/>
        <v>128608.1216200357</v>
      </c>
      <c r="U66" s="170">
        <f t="shared" si="0"/>
        <v>6663.644084716397</v>
      </c>
      <c r="V66" s="170">
        <f t="shared" si="0"/>
        <v>-31632.70377761313</v>
      </c>
      <c r="W66" s="170">
        <f t="shared" si="0"/>
        <v>-96844.23389617022</v>
      </c>
      <c r="X66" s="170">
        <f t="shared" si="0"/>
        <v>-21607.59074225736</v>
      </c>
      <c r="Y66" s="170">
        <f t="shared" si="0"/>
        <v>-9468.29241759472</v>
      </c>
      <c r="Z66" s="170">
        <f t="shared" si="0"/>
        <v>-14149.958183292256</v>
      </c>
      <c r="AA66" s="170">
        <f t="shared" si="0"/>
        <v>-181669.56554001797</v>
      </c>
      <c r="AB66" s="170">
        <f t="shared" si="0"/>
        <v>6056.125460245203</v>
      </c>
    </row>
    <row r="67" spans="1:28" ht="12.75">
      <c r="A67" s="150"/>
      <c r="B67" s="25"/>
      <c r="C67" s="61"/>
      <c r="D67" s="169"/>
      <c r="E67" s="58"/>
      <c r="F67" s="46"/>
      <c r="G67" s="46"/>
      <c r="H67" s="46"/>
      <c r="I67" s="46"/>
      <c r="J67" s="46"/>
      <c r="K67" s="46"/>
      <c r="L67" s="46"/>
      <c r="M67" s="46"/>
      <c r="N67" s="46"/>
      <c r="O67" s="46"/>
      <c r="P67" s="46"/>
      <c r="Q67" s="46"/>
      <c r="R67" s="46"/>
      <c r="S67" s="46"/>
      <c r="T67" s="46"/>
      <c r="U67" s="46"/>
      <c r="V67" s="46"/>
      <c r="W67" s="46"/>
      <c r="X67" s="46"/>
      <c r="Y67" s="46"/>
      <c r="Z67" s="46"/>
      <c r="AA67" s="46"/>
      <c r="AB67" s="46"/>
    </row>
    <row r="68" spans="1:28" ht="12.75">
      <c r="A68" s="98"/>
      <c r="B68" s="97"/>
      <c r="C68" s="97"/>
      <c r="D68" s="97"/>
      <c r="E68" s="58"/>
      <c r="F68" s="46"/>
      <c r="G68" s="46"/>
      <c r="H68" s="46"/>
      <c r="I68" s="46"/>
      <c r="J68" s="46"/>
      <c r="K68" s="46"/>
      <c r="L68" s="46"/>
      <c r="M68" s="46"/>
      <c r="N68" s="46"/>
      <c r="O68" s="46"/>
      <c r="P68" s="46"/>
      <c r="Q68" s="46"/>
      <c r="R68" s="46"/>
      <c r="S68" s="46"/>
      <c r="T68" s="46"/>
      <c r="U68" s="46"/>
      <c r="V68" s="46"/>
      <c r="W68" s="46"/>
      <c r="X68" s="46"/>
      <c r="Y68" s="46"/>
      <c r="Z68" s="46"/>
      <c r="AA68" s="46"/>
      <c r="AB68" s="129"/>
    </row>
    <row r="69" spans="1:31" ht="12.75">
      <c r="A69" s="50" t="s">
        <v>272</v>
      </c>
      <c r="B69" s="51"/>
      <c r="C69" s="51"/>
      <c r="D69" s="51"/>
      <c r="E69" s="180">
        <v>119201034</v>
      </c>
      <c r="F69" s="180">
        <v>17188285.96698645</v>
      </c>
      <c r="G69" s="180">
        <v>5394364.694848897</v>
      </c>
      <c r="H69" s="180">
        <v>3266279.899396083</v>
      </c>
      <c r="I69" s="180">
        <v>23469274.768713266</v>
      </c>
      <c r="J69" s="180">
        <v>9472893.660399321</v>
      </c>
      <c r="K69" s="180">
        <v>1536657.336891567</v>
      </c>
      <c r="L69" s="180">
        <v>1749446.919821925</v>
      </c>
      <c r="M69" s="180">
        <v>30837354.037040602</v>
      </c>
      <c r="N69" s="180">
        <v>2872157.0139672374</v>
      </c>
      <c r="O69" s="180">
        <v>3944585.1007968783</v>
      </c>
      <c r="P69" s="180">
        <v>213682.2348590817</v>
      </c>
      <c r="Q69" s="180">
        <v>362225.3035827393</v>
      </c>
      <c r="R69" s="179">
        <v>664341.5404154661</v>
      </c>
      <c r="S69" s="180">
        <v>436365.5071164066</v>
      </c>
      <c r="T69" s="180">
        <v>2591988.0944828843</v>
      </c>
      <c r="U69" s="180">
        <v>227560.8308671267</v>
      </c>
      <c r="V69" s="180">
        <v>750899.640544935</v>
      </c>
      <c r="W69" s="180">
        <v>398454.1454454268</v>
      </c>
      <c r="X69" s="180">
        <v>733524.1508482922</v>
      </c>
      <c r="Y69" s="180">
        <v>291199.59661543724</v>
      </c>
      <c r="Z69" s="180">
        <v>9253951.964518558</v>
      </c>
      <c r="AA69" s="180">
        <v>3019329.2404436916</v>
      </c>
      <c r="AB69" s="180">
        <v>526212.3513977118</v>
      </c>
      <c r="AC69" s="47"/>
      <c r="AD69" s="47"/>
      <c r="AE69" s="64"/>
    </row>
    <row r="70" spans="1:28" ht="12.75">
      <c r="A70" s="50" t="s">
        <v>273</v>
      </c>
      <c r="B70" s="51"/>
      <c r="C70" s="51"/>
      <c r="D70" s="51"/>
      <c r="E70" s="180">
        <v>119201034</v>
      </c>
      <c r="F70" s="181">
        <v>17220646.15645292</v>
      </c>
      <c r="G70" s="181">
        <v>5616355.299891051</v>
      </c>
      <c r="H70" s="181">
        <v>3213010.795409393</v>
      </c>
      <c r="I70" s="181">
        <v>23757490.679637928</v>
      </c>
      <c r="J70" s="181">
        <v>9433633.464407139</v>
      </c>
      <c r="K70" s="181">
        <v>1585704.1836048483</v>
      </c>
      <c r="L70" s="181">
        <v>1723216.913030774</v>
      </c>
      <c r="M70" s="181">
        <v>30544780.80099611</v>
      </c>
      <c r="N70" s="181">
        <v>2913949.7818496646</v>
      </c>
      <c r="O70" s="181">
        <v>3965057.879384749</v>
      </c>
      <c r="P70" s="181">
        <v>211363.89651133007</v>
      </c>
      <c r="Q70" s="181">
        <v>392425.447109661</v>
      </c>
      <c r="R70" s="181">
        <v>606038.1541341003</v>
      </c>
      <c r="S70" s="181">
        <v>438284.9858082039</v>
      </c>
      <c r="T70" s="181">
        <v>2720596.2161029205</v>
      </c>
      <c r="U70" s="181">
        <v>234224.47495184306</v>
      </c>
      <c r="V70" s="181">
        <v>719266.9367673221</v>
      </c>
      <c r="W70" s="181">
        <v>301609.9115492566</v>
      </c>
      <c r="X70" s="181">
        <v>711916.5601060347</v>
      </c>
      <c r="Y70" s="181">
        <v>281731.30419784255</v>
      </c>
      <c r="Z70" s="181">
        <v>9239802.006335262</v>
      </c>
      <c r="AA70" s="181">
        <v>2837659.6749036727</v>
      </c>
      <c r="AB70" s="181">
        <v>532268.476857957</v>
      </c>
    </row>
    <row r="71" spans="2:22" ht="12">
      <c r="B71" s="59">
        <v>37436</v>
      </c>
      <c r="F71" s="178"/>
      <c r="G71" s="178"/>
      <c r="H71" s="178"/>
      <c r="I71" s="178"/>
      <c r="J71" s="178"/>
      <c r="K71" s="178"/>
      <c r="L71" s="178"/>
      <c r="M71" s="178"/>
      <c r="N71" s="178"/>
      <c r="O71" s="178"/>
      <c r="P71" s="178"/>
      <c r="Q71" s="178"/>
      <c r="R71" s="178"/>
      <c r="S71" s="178"/>
      <c r="T71" s="178"/>
      <c r="U71" s="178"/>
      <c r="V71" s="178"/>
    </row>
  </sheetData>
  <mergeCells count="2">
    <mergeCell ref="A4:B4"/>
    <mergeCell ref="E5:E6"/>
  </mergeCells>
  <printOptions/>
  <pageMargins left="0.36" right="0.25" top="0.25" bottom="0.16" header="0.25" footer="0.16"/>
  <pageSetup fitToWidth="3" horizontalDpi="600" verticalDpi="600" orientation="portrait" scale="76" r:id="rId3"/>
  <colBreaks count="2" manualBreakCount="2">
    <brk id="13" max="73" man="1"/>
    <brk id="23" max="73" man="1"/>
  </colBreaks>
  <legacyDrawing r:id="rId2"/>
</worksheet>
</file>

<file path=xl/worksheets/sheet4.xml><?xml version="1.0" encoding="utf-8"?>
<worksheet xmlns="http://schemas.openxmlformats.org/spreadsheetml/2006/main" xmlns:r="http://schemas.openxmlformats.org/officeDocument/2006/relationships">
  <sheetPr transitionEvaluation="1"/>
  <dimension ref="A1:CK354"/>
  <sheetViews>
    <sheetView workbookViewId="0" topLeftCell="A1">
      <selection activeCell="A4" sqref="A4"/>
    </sheetView>
  </sheetViews>
  <sheetFormatPr defaultColWidth="10.625" defaultRowHeight="12.75"/>
  <cols>
    <col min="1" max="1" width="4.875" style="2" customWidth="1"/>
    <col min="2" max="2" width="6.625" style="2" customWidth="1"/>
    <col min="3" max="3" width="16.625" style="2" customWidth="1"/>
    <col min="4" max="4" width="8.625" style="2" customWidth="1"/>
    <col min="5" max="8" width="6.625" style="2" customWidth="1"/>
    <col min="9" max="9" width="7.75390625" style="2" customWidth="1"/>
    <col min="10" max="10" width="8.625" style="2" customWidth="1"/>
    <col min="11" max="11" width="7.625" style="2" customWidth="1"/>
    <col min="12" max="12" width="7.75390625" style="2" customWidth="1"/>
    <col min="13" max="15" width="8.625" style="2" customWidth="1"/>
    <col min="16" max="16" width="7.375" style="2" customWidth="1"/>
    <col min="17" max="17" width="4.625" style="2" customWidth="1"/>
    <col min="18" max="18" width="8.75390625" style="2" customWidth="1"/>
    <col min="19" max="19" width="10.625" style="2" customWidth="1"/>
    <col min="20" max="41" width="8.625" style="2" customWidth="1"/>
    <col min="42" max="42" width="7.25390625" style="2" customWidth="1"/>
    <col min="43" max="16384" width="10.625" style="2" customWidth="1"/>
  </cols>
  <sheetData>
    <row r="1" spans="1:48" ht="11.25">
      <c r="A1" s="37" t="s">
        <v>177</v>
      </c>
      <c r="B1" s="14"/>
      <c r="C1" s="14"/>
      <c r="D1" s="14"/>
      <c r="AQ1" s="14"/>
      <c r="AR1" s="14"/>
      <c r="AS1" s="14"/>
      <c r="AT1" s="14"/>
      <c r="AU1" s="14"/>
      <c r="AV1" s="14"/>
    </row>
    <row r="2" spans="1:48" ht="11.25">
      <c r="A2" s="37" t="s">
        <v>178</v>
      </c>
      <c r="B2" s="14"/>
      <c r="C2" s="37" t="s">
        <v>179</v>
      </c>
      <c r="D2" s="14"/>
      <c r="AQ2" s="14"/>
      <c r="AR2" s="14"/>
      <c r="AS2" s="14"/>
      <c r="AT2" s="14"/>
      <c r="AU2" s="14"/>
      <c r="AV2" s="14"/>
    </row>
    <row r="3" spans="1:48" ht="11.25">
      <c r="A3" s="37" t="s">
        <v>180</v>
      </c>
      <c r="B3" s="14"/>
      <c r="C3" s="14"/>
      <c r="D3" s="45"/>
      <c r="E3" s="9"/>
      <c r="F3" s="9"/>
      <c r="G3" s="9"/>
      <c r="M3" s="9"/>
      <c r="N3" s="9"/>
      <c r="O3" s="75"/>
      <c r="P3" s="9"/>
      <c r="Q3" s="9"/>
      <c r="R3" s="9"/>
      <c r="T3" s="18" t="s">
        <v>181</v>
      </c>
      <c r="U3" s="18"/>
      <c r="V3" s="18"/>
      <c r="W3" s="18"/>
      <c r="X3" s="18"/>
      <c r="Y3" s="18"/>
      <c r="Z3" s="18"/>
      <c r="AA3" s="18"/>
      <c r="AB3" s="18"/>
      <c r="AC3" s="18"/>
      <c r="AD3" s="18"/>
      <c r="AE3" s="18"/>
      <c r="AF3" s="18"/>
      <c r="AG3" s="18"/>
      <c r="AH3" s="18"/>
      <c r="AI3" s="18"/>
      <c r="AJ3" s="18"/>
      <c r="AK3" s="18"/>
      <c r="AL3" s="18"/>
      <c r="AM3" s="18"/>
      <c r="AN3" s="18"/>
      <c r="AO3" s="18"/>
      <c r="AQ3" s="14"/>
      <c r="AR3" s="14"/>
      <c r="AS3" s="14"/>
      <c r="AT3" s="14"/>
      <c r="AU3" s="14"/>
      <c r="AV3" s="14"/>
    </row>
    <row r="4" spans="1:48" ht="12">
      <c r="A4" s="96" t="s">
        <v>298</v>
      </c>
      <c r="B4" s="14"/>
      <c r="C4" s="14"/>
      <c r="D4" s="36"/>
      <c r="E4" s="36"/>
      <c r="F4" s="36"/>
      <c r="G4" s="36"/>
      <c r="H4" s="36"/>
      <c r="I4" s="36"/>
      <c r="J4" s="36"/>
      <c r="K4" s="36"/>
      <c r="L4" s="36"/>
      <c r="M4" s="36"/>
      <c r="N4" s="36"/>
      <c r="O4" s="76"/>
      <c r="P4" s="36"/>
      <c r="Q4" s="36"/>
      <c r="R4" s="36"/>
      <c r="Y4" s="4"/>
      <c r="Z4" s="4"/>
      <c r="AA4" s="4"/>
      <c r="AQ4" s="14"/>
      <c r="AR4" s="14"/>
      <c r="AS4" s="14"/>
      <c r="AT4" s="14"/>
      <c r="AU4" s="14"/>
      <c r="AV4" s="14"/>
    </row>
    <row r="5" spans="1:42" ht="14.25" customHeight="1">
      <c r="A5" s="204" t="s">
        <v>209</v>
      </c>
      <c r="B5" s="203" t="s">
        <v>210</v>
      </c>
      <c r="C5" s="203" t="s">
        <v>183</v>
      </c>
      <c r="D5" s="203" t="s">
        <v>275</v>
      </c>
      <c r="E5" s="203" t="s">
        <v>276</v>
      </c>
      <c r="F5" s="203"/>
      <c r="G5" s="203"/>
      <c r="H5" s="203"/>
      <c r="I5" s="203" t="s">
        <v>277</v>
      </c>
      <c r="J5" s="203"/>
      <c r="K5" s="203"/>
      <c r="L5" s="203"/>
      <c r="M5" s="203" t="s">
        <v>278</v>
      </c>
      <c r="N5" s="203"/>
      <c r="O5" s="203"/>
      <c r="P5" s="155" t="s">
        <v>176</v>
      </c>
      <c r="Q5" s="203" t="s">
        <v>207</v>
      </c>
      <c r="R5" s="204" t="s">
        <v>280</v>
      </c>
      <c r="T5" s="207" t="s">
        <v>108</v>
      </c>
      <c r="U5" s="207" t="s">
        <v>218</v>
      </c>
      <c r="V5" s="207" t="s">
        <v>104</v>
      </c>
      <c r="W5" s="207" t="s">
        <v>233</v>
      </c>
      <c r="X5" s="207" t="s">
        <v>219</v>
      </c>
      <c r="Y5" s="207" t="s">
        <v>220</v>
      </c>
      <c r="Z5" s="207" t="s">
        <v>221</v>
      </c>
      <c r="AA5" s="207" t="s">
        <v>222</v>
      </c>
      <c r="AB5" s="207" t="s">
        <v>223</v>
      </c>
      <c r="AC5" s="207" t="s">
        <v>214</v>
      </c>
      <c r="AD5" s="207" t="s">
        <v>215</v>
      </c>
      <c r="AE5" s="207" t="s">
        <v>224</v>
      </c>
      <c r="AF5" s="207" t="s">
        <v>101</v>
      </c>
      <c r="AG5" s="207" t="s">
        <v>207</v>
      </c>
      <c r="AH5" s="207" t="s">
        <v>225</v>
      </c>
      <c r="AI5" s="207" t="s">
        <v>226</v>
      </c>
      <c r="AJ5" s="207" t="s">
        <v>227</v>
      </c>
      <c r="AK5" s="207" t="s">
        <v>286</v>
      </c>
      <c r="AL5" s="207" t="s">
        <v>228</v>
      </c>
      <c r="AM5" s="207" t="s">
        <v>229</v>
      </c>
      <c r="AN5" s="207" t="s">
        <v>230</v>
      </c>
      <c r="AO5" s="206" t="s">
        <v>231</v>
      </c>
      <c r="AP5" s="206" t="s">
        <v>232</v>
      </c>
    </row>
    <row r="6" spans="1:42" ht="12.75" customHeight="1">
      <c r="A6" s="204"/>
      <c r="B6" s="203"/>
      <c r="C6" s="203"/>
      <c r="D6" s="203"/>
      <c r="E6" s="203" t="s">
        <v>173</v>
      </c>
      <c r="F6" s="203" t="s">
        <v>184</v>
      </c>
      <c r="G6" s="203" t="s">
        <v>185</v>
      </c>
      <c r="H6" s="203" t="s">
        <v>186</v>
      </c>
      <c r="I6" s="203" t="s">
        <v>216</v>
      </c>
      <c r="J6" s="203" t="s">
        <v>211</v>
      </c>
      <c r="K6" s="203" t="s">
        <v>212</v>
      </c>
      <c r="L6" s="203" t="s">
        <v>213</v>
      </c>
      <c r="M6" s="203" t="s">
        <v>214</v>
      </c>
      <c r="N6" s="203" t="s">
        <v>215</v>
      </c>
      <c r="O6" s="203" t="s">
        <v>217</v>
      </c>
      <c r="P6" s="203" t="s">
        <v>279</v>
      </c>
      <c r="Q6" s="203"/>
      <c r="R6" s="204"/>
      <c r="T6" s="207"/>
      <c r="U6" s="207"/>
      <c r="V6" s="207"/>
      <c r="W6" s="207"/>
      <c r="X6" s="207"/>
      <c r="Y6" s="207"/>
      <c r="Z6" s="207"/>
      <c r="AA6" s="207"/>
      <c r="AB6" s="207"/>
      <c r="AC6" s="207"/>
      <c r="AD6" s="207"/>
      <c r="AE6" s="207"/>
      <c r="AF6" s="207"/>
      <c r="AG6" s="207"/>
      <c r="AH6" s="207"/>
      <c r="AI6" s="207"/>
      <c r="AJ6" s="207"/>
      <c r="AK6" s="207"/>
      <c r="AL6" s="207"/>
      <c r="AM6" s="207"/>
      <c r="AN6" s="207"/>
      <c r="AO6" s="206"/>
      <c r="AP6" s="206"/>
    </row>
    <row r="7" spans="1:42" ht="15.75" customHeight="1">
      <c r="A7" s="204"/>
      <c r="B7" s="203"/>
      <c r="C7" s="203"/>
      <c r="D7" s="203"/>
      <c r="E7" s="203"/>
      <c r="F7" s="203"/>
      <c r="G7" s="203"/>
      <c r="H7" s="203"/>
      <c r="I7" s="203"/>
      <c r="J7" s="203"/>
      <c r="K7" s="203"/>
      <c r="L7" s="203"/>
      <c r="M7" s="203"/>
      <c r="N7" s="203"/>
      <c r="O7" s="203"/>
      <c r="P7" s="203"/>
      <c r="Q7" s="203"/>
      <c r="R7" s="204"/>
      <c r="T7" s="207"/>
      <c r="U7" s="207"/>
      <c r="V7" s="207"/>
      <c r="W7" s="207"/>
      <c r="X7" s="207"/>
      <c r="Y7" s="207"/>
      <c r="Z7" s="207"/>
      <c r="AA7" s="207"/>
      <c r="AB7" s="207"/>
      <c r="AC7" s="207"/>
      <c r="AD7" s="207"/>
      <c r="AE7" s="207"/>
      <c r="AF7" s="207"/>
      <c r="AG7" s="207"/>
      <c r="AH7" s="207"/>
      <c r="AI7" s="207"/>
      <c r="AJ7" s="207"/>
      <c r="AK7" s="207"/>
      <c r="AL7" s="207"/>
      <c r="AM7" s="207"/>
      <c r="AN7" s="207"/>
      <c r="AO7" s="206"/>
      <c r="AP7" s="206"/>
    </row>
    <row r="8" spans="1:42" ht="11.25">
      <c r="A8" s="204"/>
      <c r="B8" s="203"/>
      <c r="C8" s="203"/>
      <c r="D8" s="203"/>
      <c r="E8" s="203"/>
      <c r="F8" s="203"/>
      <c r="G8" s="203"/>
      <c r="H8" s="203"/>
      <c r="I8" s="203"/>
      <c r="J8" s="203"/>
      <c r="K8" s="203"/>
      <c r="L8" s="203"/>
      <c r="M8" s="203"/>
      <c r="N8" s="203"/>
      <c r="O8" s="203"/>
      <c r="P8" s="203"/>
      <c r="Q8" s="203"/>
      <c r="R8" s="204"/>
      <c r="T8" s="207"/>
      <c r="U8" s="207"/>
      <c r="V8" s="207"/>
      <c r="W8" s="207"/>
      <c r="X8" s="207"/>
      <c r="Y8" s="207"/>
      <c r="Z8" s="207"/>
      <c r="AA8" s="207"/>
      <c r="AB8" s="207"/>
      <c r="AC8" s="207"/>
      <c r="AD8" s="207"/>
      <c r="AE8" s="207"/>
      <c r="AF8" s="207"/>
      <c r="AG8" s="207"/>
      <c r="AH8" s="207"/>
      <c r="AI8" s="207"/>
      <c r="AJ8" s="207"/>
      <c r="AK8" s="207"/>
      <c r="AL8" s="207"/>
      <c r="AM8" s="207"/>
      <c r="AN8" s="207"/>
      <c r="AO8" s="206"/>
      <c r="AP8" s="206"/>
    </row>
    <row r="9" spans="1:42" ht="11.25">
      <c r="A9" s="205" t="s">
        <v>208</v>
      </c>
      <c r="B9" s="205"/>
      <c r="C9" s="205"/>
      <c r="D9" s="153">
        <v>600</v>
      </c>
      <c r="E9" s="153">
        <v>360</v>
      </c>
      <c r="F9" s="153">
        <v>370</v>
      </c>
      <c r="G9" s="153" t="s">
        <v>187</v>
      </c>
      <c r="H9" s="153">
        <v>380</v>
      </c>
      <c r="I9" s="154" t="s">
        <v>188</v>
      </c>
      <c r="J9" s="153">
        <v>132</v>
      </c>
      <c r="K9" s="153">
        <v>131</v>
      </c>
      <c r="L9" s="153">
        <v>154</v>
      </c>
      <c r="M9" s="153">
        <v>250</v>
      </c>
      <c r="N9" s="153">
        <v>257</v>
      </c>
      <c r="O9" s="153">
        <v>259</v>
      </c>
      <c r="P9" s="153">
        <v>342</v>
      </c>
      <c r="Q9" s="86"/>
      <c r="R9" s="86" t="s">
        <v>189</v>
      </c>
      <c r="T9" s="4" t="s">
        <v>107</v>
      </c>
      <c r="U9" s="4" t="s">
        <v>118</v>
      </c>
      <c r="V9" s="4" t="s">
        <v>103</v>
      </c>
      <c r="W9" s="4" t="s">
        <v>105</v>
      </c>
      <c r="X9" s="4" t="s">
        <v>142</v>
      </c>
      <c r="Y9" s="4" t="s">
        <v>92</v>
      </c>
      <c r="Z9" s="4" t="s">
        <v>138</v>
      </c>
      <c r="AA9" s="4" t="s">
        <v>110</v>
      </c>
      <c r="AB9" s="4" t="s">
        <v>190</v>
      </c>
      <c r="AC9" s="4" t="s">
        <v>90</v>
      </c>
      <c r="AD9" s="4" t="s">
        <v>133</v>
      </c>
      <c r="AE9" s="4" t="s">
        <v>95</v>
      </c>
      <c r="AF9" s="4" t="s">
        <v>100</v>
      </c>
      <c r="AG9" s="4" t="s">
        <v>155</v>
      </c>
      <c r="AH9" s="4" t="s">
        <v>113</v>
      </c>
      <c r="AI9" s="4" t="s">
        <v>131</v>
      </c>
      <c r="AJ9" s="4" t="s">
        <v>127</v>
      </c>
      <c r="AK9" s="4" t="s">
        <v>146</v>
      </c>
      <c r="AL9" s="4" t="s">
        <v>182</v>
      </c>
      <c r="AM9" s="4" t="s">
        <v>125</v>
      </c>
      <c r="AN9" s="4" t="s">
        <v>135</v>
      </c>
      <c r="AO9" s="9" t="s">
        <v>169</v>
      </c>
      <c r="AP9" s="9" t="s">
        <v>123</v>
      </c>
    </row>
    <row r="10" spans="1:42" ht="11.25">
      <c r="A10" s="38" t="s">
        <v>191</v>
      </c>
      <c r="B10" s="67" t="s">
        <v>0</v>
      </c>
      <c r="C10" s="67" t="s">
        <v>66</v>
      </c>
      <c r="D10" s="2">
        <v>60964</v>
      </c>
      <c r="E10" s="2">
        <v>2777</v>
      </c>
      <c r="F10" s="2">
        <v>645</v>
      </c>
      <c r="G10" s="2">
        <v>2252</v>
      </c>
      <c r="H10" s="2">
        <v>525</v>
      </c>
      <c r="I10" s="173">
        <v>1636.26</v>
      </c>
      <c r="J10" s="173">
        <v>234.18</v>
      </c>
      <c r="K10" s="173">
        <v>991.44</v>
      </c>
      <c r="L10" s="173">
        <v>644.82</v>
      </c>
      <c r="M10" s="148">
        <v>137687</v>
      </c>
      <c r="N10" s="148">
        <v>31445</v>
      </c>
      <c r="O10" s="148">
        <v>14744</v>
      </c>
      <c r="P10" s="2">
        <f>812059-4100-9175-13942-15686</f>
        <v>769156</v>
      </c>
      <c r="Q10" s="17"/>
      <c r="R10" s="17">
        <v>46352535</v>
      </c>
      <c r="T10" s="6">
        <f aca="true" t="shared" si="0" ref="T10:T40">D10/D$93</f>
        <v>0.05465025593215781</v>
      </c>
      <c r="U10" s="6">
        <f aca="true" t="shared" si="1" ref="U10:U40">E10/E$93</f>
        <v>0.07369175246789088</v>
      </c>
      <c r="V10" s="6">
        <f aca="true" t="shared" si="2" ref="V10:V40">F10/F$93</f>
        <v>0.0920114122681883</v>
      </c>
      <c r="W10" s="6">
        <f aca="true" t="shared" si="3" ref="W10:W40">G10/G$93</f>
        <v>0.08010244006544782</v>
      </c>
      <c r="X10" s="6">
        <f aca="true" t="shared" si="4" ref="X10:X40">H10/H$93</f>
        <v>0.054858934169279</v>
      </c>
      <c r="Y10" s="6">
        <f aca="true" t="shared" si="5" ref="Y10:Y40">I10/I$93</f>
        <v>0.1746469191884691</v>
      </c>
      <c r="Z10" s="6">
        <f aca="true" t="shared" si="6" ref="Z10:Z40">J10/J$93</f>
        <v>0.1240465293668955</v>
      </c>
      <c r="AA10" s="6">
        <f aca="true" t="shared" si="7" ref="AA10:AA40">K10/K$93</f>
        <v>0.18290968529881674</v>
      </c>
      <c r="AB10" s="6">
        <f aca="true" t="shared" si="8" ref="AB10:AB40">L10/L$93</f>
        <v>0.16330427647407422</v>
      </c>
      <c r="AC10" s="6">
        <f aca="true" t="shared" si="9" ref="AC10:AC40">M10/M$93</f>
        <v>0.1637984753050187</v>
      </c>
      <c r="AD10" s="6">
        <f aca="true" t="shared" si="10" ref="AD10:AD40">N10/N$93</f>
        <v>0.1462747276159429</v>
      </c>
      <c r="AE10" s="6">
        <f aca="true" t="shared" si="11" ref="AE10:AE40">O10/O$93</f>
        <v>0.27501305677833326</v>
      </c>
      <c r="AF10" s="6">
        <f aca="true" t="shared" si="12" ref="AF10:AF40">P10/P$93</f>
        <v>0.13138360884103753</v>
      </c>
      <c r="AG10" s="6">
        <f aca="true" t="shared" si="13" ref="AG10:AG40">Q10/Q$93</f>
        <v>0</v>
      </c>
      <c r="AH10" s="6">
        <f>M10/(SUM(M$10:M$32)-M$27-M$29-M$30-M$32)</f>
        <v>0.2007599561989942</v>
      </c>
      <c r="AI10" s="6">
        <f>M10/SUM(M$10+M$17+M$19+M$24)</f>
        <v>0.4089162251419611</v>
      </c>
      <c r="AJ10" s="6">
        <f>N10/SUM(N$10+N$17+N$19+N$24)</f>
        <v>0.358339411067554</v>
      </c>
      <c r="AK10" s="6">
        <f>(AC10+AD10)/2</f>
        <v>0.15503660146048082</v>
      </c>
      <c r="AL10" s="6">
        <f>(AA10+U10)/2</f>
        <v>0.12830071888335381</v>
      </c>
      <c r="AM10" s="6">
        <f>(Y10+U10)/2</f>
        <v>0.12416933582817999</v>
      </c>
      <c r="AN10" s="6">
        <f>(X10+AA10)/2</f>
        <v>0.11888430973404787</v>
      </c>
      <c r="AO10" s="6">
        <f>R10/R$93</f>
        <v>0.11435565896015855</v>
      </c>
      <c r="AP10" s="6">
        <f>(Z10+X10)/2</f>
        <v>0.08945273176808725</v>
      </c>
    </row>
    <row r="11" spans="1:42" ht="11.25">
      <c r="A11" s="38" t="s">
        <v>191</v>
      </c>
      <c r="B11" s="67" t="s">
        <v>1</v>
      </c>
      <c r="C11" s="67" t="s">
        <v>202</v>
      </c>
      <c r="D11" s="2">
        <v>130896</v>
      </c>
      <c r="E11" s="2">
        <v>4380</v>
      </c>
      <c r="F11" s="2">
        <v>695</v>
      </c>
      <c r="G11" s="2">
        <v>3297</v>
      </c>
      <c r="H11" s="2">
        <v>1083</v>
      </c>
      <c r="I11" s="173">
        <v>298.74</v>
      </c>
      <c r="J11" s="173">
        <v>115.81</v>
      </c>
      <c r="K11" s="173">
        <v>231.24</v>
      </c>
      <c r="L11" s="173">
        <v>67.5</v>
      </c>
      <c r="M11" s="148">
        <v>36083</v>
      </c>
      <c r="N11" s="148">
        <v>1076</v>
      </c>
      <c r="O11" s="148">
        <v>3864</v>
      </c>
      <c r="P11" s="2">
        <v>73212</v>
      </c>
      <c r="Q11" s="17"/>
      <c r="R11" s="17">
        <v>24457705</v>
      </c>
      <c r="T11" s="6">
        <f t="shared" si="0"/>
        <v>0.11733973985459827</v>
      </c>
      <c r="U11" s="6">
        <f t="shared" si="1"/>
        <v>0.11622969960726037</v>
      </c>
      <c r="V11" s="6">
        <f t="shared" si="2"/>
        <v>0.09914407988587731</v>
      </c>
      <c r="W11" s="6">
        <f t="shared" si="3"/>
        <v>0.11727253325745181</v>
      </c>
      <c r="X11" s="6">
        <f t="shared" si="4"/>
        <v>0.11316614420062696</v>
      </c>
      <c r="Y11" s="6">
        <f t="shared" si="5"/>
        <v>0.0318861431791789</v>
      </c>
      <c r="Z11" s="6">
        <f t="shared" si="6"/>
        <v>0.061345241122128996</v>
      </c>
      <c r="AA11" s="6">
        <f t="shared" si="7"/>
        <v>0.04266121563432823</v>
      </c>
      <c r="AB11" s="6">
        <f t="shared" si="8"/>
        <v>0.01709475305046371</v>
      </c>
      <c r="AC11" s="6">
        <f t="shared" si="9"/>
        <v>0.04292591446128531</v>
      </c>
      <c r="AD11" s="6">
        <f t="shared" si="10"/>
        <v>0.005005298359508811</v>
      </c>
      <c r="AE11" s="6">
        <f t="shared" si="11"/>
        <v>0.0720734163993136</v>
      </c>
      <c r="AF11" s="6">
        <f t="shared" si="12"/>
        <v>0.012505729358504698</v>
      </c>
      <c r="AG11" s="6">
        <f t="shared" si="13"/>
        <v>0</v>
      </c>
      <c r="AH11" s="6">
        <f aca="true" t="shared" si="14" ref="AH11:AH31">M11/(SUM(M$10:M$32)-M$27-M$29-M$30-M$32)</f>
        <v>0.052612240077337065</v>
      </c>
      <c r="AI11" s="6">
        <v>0</v>
      </c>
      <c r="AJ11" s="6">
        <v>0</v>
      </c>
      <c r="AK11" s="6">
        <f aca="true" t="shared" si="15" ref="AK11:AK73">(AC11+AD11)/2</f>
        <v>0.02396560641039706</v>
      </c>
      <c r="AL11" s="6">
        <f aca="true" t="shared" si="16" ref="AL11:AL73">(AA11+U11)/2</f>
        <v>0.0794454576207943</v>
      </c>
      <c r="AM11" s="6">
        <f aca="true" t="shared" si="17" ref="AM11:AM73">(Y11+U11)/2</f>
        <v>0.07405792139321964</v>
      </c>
      <c r="AN11" s="6">
        <f aca="true" t="shared" si="18" ref="AN11:AN74">(X11+AA11)/2</f>
        <v>0.0779136799174776</v>
      </c>
      <c r="AO11" s="6">
        <f aca="true" t="shared" si="19" ref="AO11:AO74">R11/R$93</f>
        <v>0.06033924513358686</v>
      </c>
      <c r="AP11" s="6">
        <f aca="true" t="shared" si="20" ref="AP11:AP73">(Z11+X11)/2</f>
        <v>0.08725569266137798</v>
      </c>
    </row>
    <row r="12" spans="1:42" ht="11.25">
      <c r="A12" s="38" t="s">
        <v>191</v>
      </c>
      <c r="B12" s="67" t="s">
        <v>2</v>
      </c>
      <c r="C12" s="67" t="s">
        <v>68</v>
      </c>
      <c r="D12" s="2">
        <v>40572</v>
      </c>
      <c r="E12" s="2">
        <v>1416</v>
      </c>
      <c r="F12" s="2">
        <v>160</v>
      </c>
      <c r="G12" s="2">
        <v>655</v>
      </c>
      <c r="H12" s="2">
        <v>761</v>
      </c>
      <c r="I12" s="173">
        <v>241.05</v>
      </c>
      <c r="J12" s="173">
        <v>89.24</v>
      </c>
      <c r="K12" s="173">
        <v>177.39</v>
      </c>
      <c r="L12" s="173">
        <v>63.66</v>
      </c>
      <c r="M12" s="148">
        <v>22496</v>
      </c>
      <c r="N12" s="148">
        <v>7547</v>
      </c>
      <c r="O12" s="148">
        <v>400</v>
      </c>
      <c r="P12" s="2">
        <v>87601</v>
      </c>
      <c r="Q12" s="17"/>
      <c r="R12" s="17">
        <v>12505287</v>
      </c>
      <c r="T12" s="6">
        <f t="shared" si="0"/>
        <v>0.03637015589002537</v>
      </c>
      <c r="U12" s="6">
        <f t="shared" si="1"/>
        <v>0.03757562891412801</v>
      </c>
      <c r="V12" s="6">
        <f t="shared" si="2"/>
        <v>0.02282453637660485</v>
      </c>
      <c r="W12" s="6">
        <f t="shared" si="3"/>
        <v>0.02329800099594508</v>
      </c>
      <c r="X12" s="6">
        <f t="shared" si="4"/>
        <v>0.07951933124346917</v>
      </c>
      <c r="Y12" s="6">
        <f t="shared" si="5"/>
        <v>0.025728576063938788</v>
      </c>
      <c r="Z12" s="6">
        <f t="shared" si="6"/>
        <v>0.047270955165692005</v>
      </c>
      <c r="AA12" s="6">
        <f t="shared" si="7"/>
        <v>0.032726487810817696</v>
      </c>
      <c r="AB12" s="6">
        <f t="shared" si="8"/>
        <v>0.016122251543592883</v>
      </c>
      <c r="AC12" s="6">
        <f t="shared" si="9"/>
        <v>0.026762225195274072</v>
      </c>
      <c r="AD12" s="6">
        <f t="shared" si="10"/>
        <v>0.03510686498068122</v>
      </c>
      <c r="AE12" s="6">
        <f t="shared" si="11"/>
        <v>0.007461016190405134</v>
      </c>
      <c r="AF12" s="6">
        <f t="shared" si="12"/>
        <v>0.014963590634518522</v>
      </c>
      <c r="AG12" s="6">
        <f t="shared" si="13"/>
        <v>0</v>
      </c>
      <c r="AH12" s="6">
        <f t="shared" si="14"/>
        <v>0.03280117930271249</v>
      </c>
      <c r="AI12" s="6">
        <v>0</v>
      </c>
      <c r="AJ12" s="6">
        <v>0</v>
      </c>
      <c r="AK12" s="6">
        <f t="shared" si="15"/>
        <v>0.030934545087977647</v>
      </c>
      <c r="AL12" s="6">
        <f t="shared" si="16"/>
        <v>0.035151058362472856</v>
      </c>
      <c r="AM12" s="6">
        <f t="shared" si="17"/>
        <v>0.0316521024890334</v>
      </c>
      <c r="AN12" s="6">
        <f t="shared" si="18"/>
        <v>0.05612290952714344</v>
      </c>
      <c r="AO12" s="6">
        <f t="shared" si="19"/>
        <v>0.030851610065574714</v>
      </c>
      <c r="AP12" s="6">
        <f t="shared" si="20"/>
        <v>0.06339514320458059</v>
      </c>
    </row>
    <row r="13" spans="1:42" ht="11.25">
      <c r="A13" s="38" t="s">
        <v>191</v>
      </c>
      <c r="B13" s="67" t="s">
        <v>3</v>
      </c>
      <c r="C13" s="67" t="s">
        <v>69</v>
      </c>
      <c r="D13" s="2">
        <v>179328</v>
      </c>
      <c r="E13" s="2">
        <v>7168</v>
      </c>
      <c r="F13" s="2">
        <v>1272</v>
      </c>
      <c r="G13" s="2">
        <v>5042</v>
      </c>
      <c r="H13" s="2">
        <v>2126</v>
      </c>
      <c r="I13" s="173">
        <v>998.87</v>
      </c>
      <c r="J13" s="173">
        <v>354.24</v>
      </c>
      <c r="K13" s="173">
        <v>754.75</v>
      </c>
      <c r="L13" s="173">
        <v>244.12</v>
      </c>
      <c r="M13" s="148">
        <v>149902</v>
      </c>
      <c r="N13" s="148">
        <v>64760</v>
      </c>
      <c r="O13" s="148">
        <v>12175</v>
      </c>
      <c r="P13" s="2">
        <f>1115978-4000-30800</f>
        <v>1081178</v>
      </c>
      <c r="Q13" s="17"/>
      <c r="R13" s="17">
        <v>59540750</v>
      </c>
      <c r="T13" s="6">
        <f t="shared" si="0"/>
        <v>0.1607558738895413</v>
      </c>
      <c r="U13" s="6">
        <f t="shared" si="1"/>
        <v>0.1902133531472243</v>
      </c>
      <c r="V13" s="6">
        <f t="shared" si="2"/>
        <v>0.18145506419400856</v>
      </c>
      <c r="W13" s="6">
        <f t="shared" si="3"/>
        <v>0.17934125346802304</v>
      </c>
      <c r="X13" s="6">
        <f t="shared" si="4"/>
        <v>0.22215256008359457</v>
      </c>
      <c r="Y13" s="6">
        <f t="shared" si="5"/>
        <v>0.10661482170913311</v>
      </c>
      <c r="Z13" s="6">
        <f t="shared" si="6"/>
        <v>0.18764302059496568</v>
      </c>
      <c r="AA13" s="6">
        <f t="shared" si="7"/>
        <v>0.13924300510296328</v>
      </c>
      <c r="AB13" s="6">
        <f t="shared" si="8"/>
        <v>0.06182475725450668</v>
      </c>
      <c r="AC13" s="6">
        <f t="shared" si="9"/>
        <v>0.17832997338291134</v>
      </c>
      <c r="AD13" s="6">
        <f t="shared" si="10"/>
        <v>0.30124825442545594</v>
      </c>
      <c r="AE13" s="6">
        <f t="shared" si="11"/>
        <v>0.22709468029545626</v>
      </c>
      <c r="AF13" s="6">
        <f t="shared" si="12"/>
        <v>0.18468173873640104</v>
      </c>
      <c r="AG13" s="6">
        <f t="shared" si="13"/>
        <v>0</v>
      </c>
      <c r="AH13" s="6">
        <f t="shared" si="14"/>
        <v>0.21857051830704155</v>
      </c>
      <c r="AI13" s="6">
        <v>0</v>
      </c>
      <c r="AJ13" s="6">
        <v>0</v>
      </c>
      <c r="AK13" s="6">
        <f t="shared" si="15"/>
        <v>0.23978911390418364</v>
      </c>
      <c r="AL13" s="6">
        <f t="shared" si="16"/>
        <v>0.1647281791250938</v>
      </c>
      <c r="AM13" s="6">
        <f t="shared" si="17"/>
        <v>0.1484140874281787</v>
      </c>
      <c r="AN13" s="6">
        <f t="shared" si="18"/>
        <v>0.18069778259327893</v>
      </c>
      <c r="AO13" s="6">
        <f t="shared" si="19"/>
        <v>0.1468921106738188</v>
      </c>
      <c r="AP13" s="6">
        <f t="shared" si="20"/>
        <v>0.20489779033928013</v>
      </c>
    </row>
    <row r="14" spans="1:42" ht="11.25">
      <c r="A14" s="38" t="s">
        <v>191</v>
      </c>
      <c r="B14" s="38" t="s">
        <v>4</v>
      </c>
      <c r="C14" s="67" t="s">
        <v>70</v>
      </c>
      <c r="D14" s="2">
        <v>77950</v>
      </c>
      <c r="E14" s="2">
        <v>2559</v>
      </c>
      <c r="F14" s="2">
        <v>450</v>
      </c>
      <c r="G14" s="2">
        <v>1837</v>
      </c>
      <c r="H14" s="2">
        <v>722</v>
      </c>
      <c r="I14" s="173">
        <v>434.72</v>
      </c>
      <c r="J14" s="173">
        <v>174.12</v>
      </c>
      <c r="K14" s="173">
        <v>307.72</v>
      </c>
      <c r="L14" s="173">
        <v>127</v>
      </c>
      <c r="M14" s="148">
        <v>33990</v>
      </c>
      <c r="N14" s="148">
        <v>1588</v>
      </c>
      <c r="O14" s="148">
        <v>2691</v>
      </c>
      <c r="P14" s="2">
        <v>544941</v>
      </c>
      <c r="Q14" s="17"/>
      <c r="R14" s="17">
        <v>23722835</v>
      </c>
      <c r="T14" s="6">
        <f t="shared" si="0"/>
        <v>0.06987709877815926</v>
      </c>
      <c r="U14" s="6">
        <f t="shared" si="1"/>
        <v>0.06790680394862542</v>
      </c>
      <c r="V14" s="6">
        <f t="shared" si="2"/>
        <v>0.06419400855920114</v>
      </c>
      <c r="W14" s="6">
        <f t="shared" si="3"/>
        <v>0.06534111119015437</v>
      </c>
      <c r="X14" s="6">
        <f t="shared" si="4"/>
        <v>0.0754440961337513</v>
      </c>
      <c r="Y14" s="6">
        <f t="shared" si="5"/>
        <v>0.04640002732427077</v>
      </c>
      <c r="Z14" s="6">
        <f t="shared" si="6"/>
        <v>0.09223239257564202</v>
      </c>
      <c r="AA14" s="6">
        <f t="shared" si="7"/>
        <v>0.05677092749954801</v>
      </c>
      <c r="AB14" s="6">
        <f t="shared" si="8"/>
        <v>0.03216346129494654</v>
      </c>
      <c r="AC14" s="6">
        <f t="shared" si="9"/>
        <v>0.04043599014879826</v>
      </c>
      <c r="AD14" s="6">
        <f t="shared" si="10"/>
        <v>0.007387001668122668</v>
      </c>
      <c r="AE14" s="6">
        <f t="shared" si="11"/>
        <v>0.05019398642095054</v>
      </c>
      <c r="AF14" s="6">
        <f t="shared" si="12"/>
        <v>0.09308425753090899</v>
      </c>
      <c r="AG14" s="6">
        <f t="shared" si="13"/>
        <v>0</v>
      </c>
      <c r="AH14" s="6">
        <f t="shared" si="14"/>
        <v>0.04956045894822179</v>
      </c>
      <c r="AI14" s="6">
        <v>0</v>
      </c>
      <c r="AJ14" s="6">
        <v>0</v>
      </c>
      <c r="AK14" s="6">
        <f t="shared" si="15"/>
        <v>0.023911495908460464</v>
      </c>
      <c r="AL14" s="6">
        <f t="shared" si="16"/>
        <v>0.062338865724086714</v>
      </c>
      <c r="AM14" s="6">
        <f t="shared" si="17"/>
        <v>0.057153415636448095</v>
      </c>
      <c r="AN14" s="6">
        <f t="shared" si="18"/>
        <v>0.06610751181664966</v>
      </c>
      <c r="AO14" s="6">
        <f t="shared" si="19"/>
        <v>0.058526258139454786</v>
      </c>
      <c r="AP14" s="6">
        <f t="shared" si="20"/>
        <v>0.08383824435469667</v>
      </c>
    </row>
    <row r="15" spans="1:42" ht="11.25">
      <c r="A15" s="38" t="s">
        <v>191</v>
      </c>
      <c r="B15" s="67" t="s">
        <v>5</v>
      </c>
      <c r="C15" s="67" t="s">
        <v>71</v>
      </c>
      <c r="D15" s="2">
        <v>16184</v>
      </c>
      <c r="E15" s="2">
        <v>623</v>
      </c>
      <c r="F15" s="2">
        <v>0</v>
      </c>
      <c r="G15" s="2">
        <v>537</v>
      </c>
      <c r="H15" s="2">
        <v>86</v>
      </c>
      <c r="I15" s="173">
        <v>137.88</v>
      </c>
      <c r="J15" s="173">
        <v>32.62</v>
      </c>
      <c r="K15" s="173">
        <v>102.24</v>
      </c>
      <c r="L15" s="173">
        <v>35.64</v>
      </c>
      <c r="M15" s="148">
        <v>10766</v>
      </c>
      <c r="N15" s="148">
        <v>1960</v>
      </c>
      <c r="O15" s="148">
        <v>2997</v>
      </c>
      <c r="P15" s="2">
        <v>53029</v>
      </c>
      <c r="Q15" s="17"/>
      <c r="R15" s="17">
        <v>5228835</v>
      </c>
      <c r="T15" s="6">
        <f t="shared" si="0"/>
        <v>0.014507902073453875</v>
      </c>
      <c r="U15" s="6">
        <f t="shared" si="1"/>
        <v>0.016532215263772423</v>
      </c>
      <c r="V15" s="6">
        <f t="shared" si="2"/>
        <v>0</v>
      </c>
      <c r="W15" s="6">
        <f t="shared" si="3"/>
        <v>0.01910080386995803</v>
      </c>
      <c r="X15" s="6">
        <f t="shared" si="4"/>
        <v>0.008986415882967606</v>
      </c>
      <c r="Y15" s="6">
        <f t="shared" si="5"/>
        <v>0.014716681467313336</v>
      </c>
      <c r="Z15" s="6">
        <f t="shared" si="6"/>
        <v>0.017279006695482668</v>
      </c>
      <c r="AA15" s="6">
        <f t="shared" si="7"/>
        <v>0.01886214619639214</v>
      </c>
      <c r="AB15" s="6">
        <f t="shared" si="8"/>
        <v>0.009026029610644838</v>
      </c>
      <c r="AC15" s="6">
        <f t="shared" si="9"/>
        <v>0.012807704323093912</v>
      </c>
      <c r="AD15" s="6">
        <f t="shared" si="10"/>
        <v>0.009117457978287424</v>
      </c>
      <c r="AE15" s="6">
        <f t="shared" si="11"/>
        <v>0.05590166380661047</v>
      </c>
      <c r="AF15" s="6">
        <f t="shared" si="12"/>
        <v>0.009058164264767328</v>
      </c>
      <c r="AG15" s="6">
        <f t="shared" si="13"/>
        <v>0</v>
      </c>
      <c r="AH15" s="6">
        <f t="shared" si="14"/>
        <v>0.01569779055712138</v>
      </c>
      <c r="AI15" s="6">
        <v>0</v>
      </c>
      <c r="AJ15" s="6">
        <v>0</v>
      </c>
      <c r="AK15" s="6">
        <f t="shared" si="15"/>
        <v>0.010962581150690667</v>
      </c>
      <c r="AL15" s="6">
        <f t="shared" si="16"/>
        <v>0.01769718073008228</v>
      </c>
      <c r="AM15" s="6">
        <f t="shared" si="17"/>
        <v>0.01562444836554288</v>
      </c>
      <c r="AN15" s="6">
        <f t="shared" si="18"/>
        <v>0.013924281039679872</v>
      </c>
      <c r="AO15" s="6">
        <f t="shared" si="19"/>
        <v>0.01289998210494724</v>
      </c>
      <c r="AP15" s="6">
        <f t="shared" si="20"/>
        <v>0.013132711289225137</v>
      </c>
    </row>
    <row r="16" spans="1:42" ht="11.25">
      <c r="A16" s="38" t="s">
        <v>191</v>
      </c>
      <c r="B16" s="67" t="s">
        <v>6</v>
      </c>
      <c r="C16" s="67" t="s">
        <v>72</v>
      </c>
      <c r="D16" s="2">
        <v>19854</v>
      </c>
      <c r="E16" s="2">
        <v>689</v>
      </c>
      <c r="F16" s="2">
        <v>0</v>
      </c>
      <c r="G16" s="2">
        <v>0</v>
      </c>
      <c r="H16" s="2">
        <v>689</v>
      </c>
      <c r="I16" s="173">
        <v>99.36</v>
      </c>
      <c r="J16" s="173">
        <v>35</v>
      </c>
      <c r="K16" s="173">
        <v>65.11</v>
      </c>
      <c r="L16" s="173">
        <v>34.25</v>
      </c>
      <c r="M16" s="148">
        <v>10594</v>
      </c>
      <c r="N16" s="148">
        <v>7</v>
      </c>
      <c r="O16" s="148">
        <v>829</v>
      </c>
      <c r="P16" s="2">
        <v>51114</v>
      </c>
      <c r="Q16" s="17"/>
      <c r="R16" s="17">
        <v>7345167</v>
      </c>
      <c r="T16" s="6">
        <f t="shared" si="0"/>
        <v>0.01779781807750576</v>
      </c>
      <c r="U16" s="6">
        <f t="shared" si="1"/>
        <v>0.018283621696210593</v>
      </c>
      <c r="V16" s="6">
        <f t="shared" si="2"/>
        <v>0</v>
      </c>
      <c r="W16" s="6">
        <f t="shared" si="3"/>
        <v>0</v>
      </c>
      <c r="X16" s="6">
        <f t="shared" si="4"/>
        <v>0.07199582027168235</v>
      </c>
      <c r="Y16" s="6">
        <f t="shared" si="5"/>
        <v>0.010605232597855042</v>
      </c>
      <c r="Z16" s="6">
        <f t="shared" si="6"/>
        <v>0.01853970675480973</v>
      </c>
      <c r="AA16" s="6">
        <f t="shared" si="7"/>
        <v>0.012012072954294718</v>
      </c>
      <c r="AB16" s="6">
        <f t="shared" si="8"/>
        <v>0.00867400432560566</v>
      </c>
      <c r="AC16" s="6">
        <f t="shared" si="9"/>
        <v>0.012603085602717529</v>
      </c>
      <c r="AD16" s="6">
        <f t="shared" si="10"/>
        <v>3.256234992245509E-05</v>
      </c>
      <c r="AE16" s="6">
        <f t="shared" si="11"/>
        <v>0.01546295605461464</v>
      </c>
      <c r="AF16" s="6">
        <f t="shared" si="12"/>
        <v>0.008731052975340232</v>
      </c>
      <c r="AG16" s="6">
        <f t="shared" si="13"/>
        <v>0</v>
      </c>
      <c r="AH16" s="6">
        <f t="shared" si="14"/>
        <v>0.015446999179095663</v>
      </c>
      <c r="AI16" s="6">
        <v>0</v>
      </c>
      <c r="AJ16" s="6">
        <v>0</v>
      </c>
      <c r="AK16" s="6">
        <f t="shared" si="15"/>
        <v>0.006317823976319992</v>
      </c>
      <c r="AL16" s="6">
        <f t="shared" si="16"/>
        <v>0.015147847325252655</v>
      </c>
      <c r="AM16" s="6">
        <f t="shared" si="17"/>
        <v>0.014444427147032817</v>
      </c>
      <c r="AN16" s="6">
        <f t="shared" si="18"/>
        <v>0.042003946612988535</v>
      </c>
      <c r="AO16" s="6">
        <f t="shared" si="19"/>
        <v>0.018121153728861018</v>
      </c>
      <c r="AP16" s="6">
        <f t="shared" si="20"/>
        <v>0.04526776351324604</v>
      </c>
    </row>
    <row r="17" spans="1:42" ht="11.25">
      <c r="A17" s="38" t="s">
        <v>191</v>
      </c>
      <c r="B17" s="67" t="s">
        <v>7</v>
      </c>
      <c r="C17" s="67" t="s">
        <v>73</v>
      </c>
      <c r="D17" s="2">
        <v>503958</v>
      </c>
      <c r="E17" s="2">
        <v>15164</v>
      </c>
      <c r="F17" s="2">
        <v>3478</v>
      </c>
      <c r="G17" s="2">
        <v>13028</v>
      </c>
      <c r="H17" s="2">
        <v>2136</v>
      </c>
      <c r="I17" s="173">
        <v>1551.29</v>
      </c>
      <c r="J17" s="173">
        <v>596.54</v>
      </c>
      <c r="K17" s="173">
        <v>1230.22</v>
      </c>
      <c r="L17" s="173">
        <v>321.07</v>
      </c>
      <c r="M17" s="148">
        <v>146003</v>
      </c>
      <c r="N17" s="148">
        <v>39407</v>
      </c>
      <c r="O17" s="148">
        <v>5430</v>
      </c>
      <c r="P17" s="2">
        <v>1140960</v>
      </c>
      <c r="Q17" s="17"/>
      <c r="R17" s="17">
        <v>89274434</v>
      </c>
      <c r="T17" s="6">
        <f t="shared" si="0"/>
        <v>0.45176552849318263</v>
      </c>
      <c r="U17" s="6">
        <f t="shared" si="1"/>
        <v>0.4023988960832183</v>
      </c>
      <c r="V17" s="6">
        <f t="shared" si="2"/>
        <v>0.4961483594864479</v>
      </c>
      <c r="W17" s="6">
        <f t="shared" si="3"/>
        <v>0.46339901828270613</v>
      </c>
      <c r="X17" s="6">
        <f t="shared" si="4"/>
        <v>0.2231974921630094</v>
      </c>
      <c r="Y17" s="6">
        <f t="shared" si="5"/>
        <v>0.16557760946785977</v>
      </c>
      <c r="Z17" s="6">
        <f t="shared" si="6"/>
        <v>0.315990761928977</v>
      </c>
      <c r="AA17" s="6">
        <f t="shared" si="7"/>
        <v>0.22696194731734678</v>
      </c>
      <c r="AB17" s="6">
        <f t="shared" si="8"/>
        <v>0.08131277573203531</v>
      </c>
      <c r="AC17" s="6">
        <f t="shared" si="9"/>
        <v>0.17369155250647228</v>
      </c>
      <c r="AD17" s="6">
        <f t="shared" si="10"/>
        <v>0.18331207477059824</v>
      </c>
      <c r="AE17" s="6">
        <f t="shared" si="11"/>
        <v>0.10128329478474969</v>
      </c>
      <c r="AF17" s="6">
        <f t="shared" si="12"/>
        <v>0.19489341868654755</v>
      </c>
      <c r="AG17" s="6">
        <f t="shared" si="13"/>
        <v>0</v>
      </c>
      <c r="AH17" s="6">
        <f t="shared" si="14"/>
        <v>0.21288542770865623</v>
      </c>
      <c r="AI17" s="6">
        <f>M17/SUM(M$10+M$17+M$19+M$24)</f>
        <v>0.43361388961486375</v>
      </c>
      <c r="AJ17" s="6">
        <f>N17/SUM(N$10+N$17+N$19+N$24)</f>
        <v>0.4490723858145683</v>
      </c>
      <c r="AK17" s="6">
        <f t="shared" si="15"/>
        <v>0.17850181363853526</v>
      </c>
      <c r="AL17" s="6">
        <f t="shared" si="16"/>
        <v>0.31468042170028254</v>
      </c>
      <c r="AM17" s="6">
        <f t="shared" si="17"/>
        <v>0.2839882527755391</v>
      </c>
      <c r="AN17" s="6">
        <f t="shared" si="18"/>
        <v>0.2250797197401781</v>
      </c>
      <c r="AO17" s="6">
        <f t="shared" si="19"/>
        <v>0.22024764618300127</v>
      </c>
      <c r="AP17" s="6">
        <f t="shared" si="20"/>
        <v>0.2695941270459932</v>
      </c>
    </row>
    <row r="18" spans="1:42" ht="11.25">
      <c r="A18" s="38" t="s">
        <v>191</v>
      </c>
      <c r="B18" s="67" t="s">
        <v>8</v>
      </c>
      <c r="C18" s="67" t="s">
        <v>74</v>
      </c>
      <c r="D18" s="2">
        <v>41946</v>
      </c>
      <c r="E18" s="2">
        <v>1443</v>
      </c>
      <c r="F18" s="2">
        <v>220</v>
      </c>
      <c r="G18" s="2">
        <v>1224</v>
      </c>
      <c r="H18" s="2">
        <v>219</v>
      </c>
      <c r="I18" s="173">
        <v>131.95</v>
      </c>
      <c r="J18" s="173">
        <v>43.09</v>
      </c>
      <c r="K18" s="173">
        <v>93.01</v>
      </c>
      <c r="L18" s="173">
        <v>38.94</v>
      </c>
      <c r="M18" s="148">
        <v>11477</v>
      </c>
      <c r="N18" s="148">
        <v>2538</v>
      </c>
      <c r="O18" s="148">
        <v>456</v>
      </c>
      <c r="P18" s="2">
        <v>131356</v>
      </c>
      <c r="Q18" s="17"/>
      <c r="R18" s="17">
        <v>7947219</v>
      </c>
      <c r="T18" s="6">
        <f t="shared" si="0"/>
        <v>0.03760185741306823</v>
      </c>
      <c r="U18" s="6">
        <f t="shared" si="1"/>
        <v>0.03829211336376181</v>
      </c>
      <c r="V18" s="6">
        <f t="shared" si="2"/>
        <v>0.03138373751783167</v>
      </c>
      <c r="W18" s="6">
        <f t="shared" si="3"/>
        <v>0.04353702781532333</v>
      </c>
      <c r="X18" s="6">
        <f t="shared" si="4"/>
        <v>0.022884012539184952</v>
      </c>
      <c r="Y18" s="6">
        <f t="shared" si="5"/>
        <v>0.014083740351116874</v>
      </c>
      <c r="Z18" s="6">
        <f t="shared" si="6"/>
        <v>0.02282502754470718</v>
      </c>
      <c r="AA18" s="6">
        <f t="shared" si="7"/>
        <v>0.017159313553662292</v>
      </c>
      <c r="AB18" s="6">
        <f t="shared" si="8"/>
        <v>0.009861773093111953</v>
      </c>
      <c r="AC18" s="6">
        <f t="shared" si="9"/>
        <v>0.013653541010231175</v>
      </c>
      <c r="AD18" s="6">
        <f t="shared" si="10"/>
        <v>0.011806177729027287</v>
      </c>
      <c r="AE18" s="6">
        <f t="shared" si="11"/>
        <v>0.008505558457061854</v>
      </c>
      <c r="AF18" s="6">
        <f t="shared" si="12"/>
        <v>0.022437613855867112</v>
      </c>
      <c r="AG18" s="6">
        <f t="shared" si="13"/>
        <v>0</v>
      </c>
      <c r="AH18" s="6">
        <f t="shared" si="14"/>
        <v>0.016734492125588158</v>
      </c>
      <c r="AI18" s="6">
        <v>0</v>
      </c>
      <c r="AJ18" s="6">
        <v>0</v>
      </c>
      <c r="AK18" s="6">
        <f t="shared" si="15"/>
        <v>0.012729859369629231</v>
      </c>
      <c r="AL18" s="6">
        <f t="shared" si="16"/>
        <v>0.02772571345871205</v>
      </c>
      <c r="AM18" s="6">
        <f t="shared" si="17"/>
        <v>0.026187926857439342</v>
      </c>
      <c r="AN18" s="6">
        <f t="shared" si="18"/>
        <v>0.020021663046423624</v>
      </c>
      <c r="AO18" s="6">
        <f t="shared" si="19"/>
        <v>0.019606467384053368</v>
      </c>
      <c r="AP18" s="6">
        <f t="shared" si="20"/>
        <v>0.022854520041946068</v>
      </c>
    </row>
    <row r="19" spans="1:42" ht="11.25">
      <c r="A19" s="38" t="s">
        <v>191</v>
      </c>
      <c r="B19" s="67" t="s">
        <v>9</v>
      </c>
      <c r="C19" s="67" t="s">
        <v>75</v>
      </c>
      <c r="D19" s="2">
        <v>17937</v>
      </c>
      <c r="E19" s="2">
        <v>501</v>
      </c>
      <c r="F19" s="2">
        <v>0</v>
      </c>
      <c r="G19" s="2">
        <v>0</v>
      </c>
      <c r="H19" s="2">
        <v>501</v>
      </c>
      <c r="I19" s="173">
        <v>399.1</v>
      </c>
      <c r="J19" s="173">
        <v>76.88</v>
      </c>
      <c r="K19" s="173">
        <v>232.73</v>
      </c>
      <c r="L19" s="173">
        <v>166.37</v>
      </c>
      <c r="M19" s="148">
        <v>34185</v>
      </c>
      <c r="N19" s="148">
        <v>5447</v>
      </c>
      <c r="O19" s="148">
        <v>863</v>
      </c>
      <c r="P19" s="2">
        <v>165524</v>
      </c>
      <c r="Q19" s="17"/>
      <c r="R19" s="17">
        <v>15906537</v>
      </c>
      <c r="T19" s="6">
        <f t="shared" si="0"/>
        <v>0.01607935241544378</v>
      </c>
      <c r="U19" s="6">
        <f t="shared" si="1"/>
        <v>0.013294767009871564</v>
      </c>
      <c r="V19" s="6">
        <f t="shared" si="2"/>
        <v>0</v>
      </c>
      <c r="W19" s="6">
        <f t="shared" si="3"/>
        <v>0</v>
      </c>
      <c r="X19" s="6">
        <f t="shared" si="4"/>
        <v>0.05235109717868339</v>
      </c>
      <c r="Y19" s="6">
        <f t="shared" si="5"/>
        <v>0.04259811120978208</v>
      </c>
      <c r="Z19" s="6">
        <f t="shared" si="6"/>
        <v>0.040723790151707774</v>
      </c>
      <c r="AA19" s="6">
        <f t="shared" si="7"/>
        <v>0.04293610411078191</v>
      </c>
      <c r="AB19" s="6">
        <f t="shared" si="8"/>
        <v>0.04213413429637996</v>
      </c>
      <c r="AC19" s="6">
        <f t="shared" si="9"/>
        <v>0.04066797067480637</v>
      </c>
      <c r="AD19" s="6">
        <f t="shared" si="10"/>
        <v>0.025338160003944694</v>
      </c>
      <c r="AE19" s="6">
        <f t="shared" si="11"/>
        <v>0.01609714243079908</v>
      </c>
      <c r="AF19" s="6">
        <f t="shared" si="12"/>
        <v>0.028274030846543348</v>
      </c>
      <c r="AG19" s="6">
        <f t="shared" si="13"/>
        <v>0</v>
      </c>
      <c r="AH19" s="6">
        <f t="shared" si="14"/>
        <v>0.04984478638261141</v>
      </c>
      <c r="AI19" s="6">
        <f>M19/SUM(M$10+M$17+M$19+M$24)</f>
        <v>0.10152593314167598</v>
      </c>
      <c r="AJ19" s="6">
        <f>N19/SUM(N$10+N$17+N$19+N$24)</f>
        <v>0.06207265931260826</v>
      </c>
      <c r="AK19" s="6">
        <f t="shared" si="15"/>
        <v>0.03300306533937553</v>
      </c>
      <c r="AL19" s="6">
        <f t="shared" si="16"/>
        <v>0.028115435560326738</v>
      </c>
      <c r="AM19" s="6">
        <f t="shared" si="17"/>
        <v>0.027946439109826825</v>
      </c>
      <c r="AN19" s="6">
        <f t="shared" si="18"/>
        <v>0.04764360064473265</v>
      </c>
      <c r="AO19" s="6">
        <f t="shared" si="19"/>
        <v>0.03924278403347613</v>
      </c>
      <c r="AP19" s="6">
        <f t="shared" si="20"/>
        <v>0.04653744366519558</v>
      </c>
    </row>
    <row r="20" spans="1:42" ht="11.25">
      <c r="A20" s="38" t="s">
        <v>191</v>
      </c>
      <c r="B20" s="67" t="s">
        <v>10</v>
      </c>
      <c r="C20" s="67" t="s">
        <v>76</v>
      </c>
      <c r="D20" s="2">
        <v>2418</v>
      </c>
      <c r="E20" s="2" t="s">
        <v>285</v>
      </c>
      <c r="F20" s="2" t="s">
        <v>285</v>
      </c>
      <c r="H20" s="2" t="s">
        <v>285</v>
      </c>
      <c r="I20" s="173">
        <v>5.5</v>
      </c>
      <c r="J20" s="173">
        <v>0</v>
      </c>
      <c r="K20" s="173">
        <v>0</v>
      </c>
      <c r="L20" s="173">
        <v>5.5</v>
      </c>
      <c r="M20" s="148">
        <v>178</v>
      </c>
      <c r="N20" s="148">
        <v>0</v>
      </c>
      <c r="O20" s="148">
        <v>11</v>
      </c>
      <c r="P20" s="2">
        <v>18914</v>
      </c>
      <c r="Q20" s="17"/>
      <c r="R20" s="17">
        <v>146988</v>
      </c>
      <c r="T20" s="6">
        <f t="shared" si="0"/>
        <v>0.002167579536184594</v>
      </c>
      <c r="U20" s="6">
        <f t="shared" si="1"/>
        <v>0</v>
      </c>
      <c r="V20" s="6">
        <f t="shared" si="2"/>
        <v>0</v>
      </c>
      <c r="W20" s="6">
        <f t="shared" si="3"/>
        <v>0</v>
      </c>
      <c r="X20" s="6">
        <f t="shared" si="4"/>
        <v>0</v>
      </c>
      <c r="Y20" s="6">
        <f t="shared" si="5"/>
        <v>0.0005870448801147618</v>
      </c>
      <c r="Z20" s="6">
        <f t="shared" si="6"/>
        <v>0</v>
      </c>
      <c r="AA20" s="6">
        <f t="shared" si="7"/>
        <v>0</v>
      </c>
      <c r="AB20" s="6">
        <f t="shared" si="8"/>
        <v>0.0013929058041118579</v>
      </c>
      <c r="AC20" s="6">
        <f t="shared" si="9"/>
        <v>0.00021175658271509534</v>
      </c>
      <c r="AD20" s="6">
        <f t="shared" si="10"/>
        <v>0</v>
      </c>
      <c r="AE20" s="6">
        <f t="shared" si="11"/>
        <v>0.0002051779452361412</v>
      </c>
      <c r="AF20" s="6">
        <f t="shared" si="12"/>
        <v>0.003230800484712313</v>
      </c>
      <c r="AG20" s="6">
        <f t="shared" si="13"/>
        <v>0</v>
      </c>
      <c r="AH20" s="6">
        <f t="shared" si="14"/>
        <v>0.0002595399144684754</v>
      </c>
      <c r="AI20" s="6">
        <v>0</v>
      </c>
      <c r="AJ20" s="6">
        <v>0</v>
      </c>
      <c r="AK20" s="6">
        <f t="shared" si="15"/>
        <v>0.00010587829135754767</v>
      </c>
      <c r="AL20" s="6">
        <f t="shared" si="16"/>
        <v>0</v>
      </c>
      <c r="AM20" s="6">
        <f t="shared" si="17"/>
        <v>0.0002935224400573809</v>
      </c>
      <c r="AN20" s="6">
        <f t="shared" si="18"/>
        <v>0</v>
      </c>
      <c r="AO20" s="6">
        <f t="shared" si="19"/>
        <v>0.0003626319380209903</v>
      </c>
      <c r="AP20" s="6">
        <f t="shared" si="20"/>
        <v>0</v>
      </c>
    </row>
    <row r="21" spans="1:42" ht="11.25">
      <c r="A21" s="38" t="s">
        <v>191</v>
      </c>
      <c r="B21" s="67" t="s">
        <v>11</v>
      </c>
      <c r="C21" s="67" t="s">
        <v>77</v>
      </c>
      <c r="D21" s="2">
        <v>3194</v>
      </c>
      <c r="E21" s="2">
        <v>242</v>
      </c>
      <c r="F21" s="2">
        <v>90</v>
      </c>
      <c r="G21" s="2">
        <v>242</v>
      </c>
      <c r="H21" s="2">
        <v>0</v>
      </c>
      <c r="I21" s="173">
        <v>61.17</v>
      </c>
      <c r="J21" s="173">
        <v>3.66</v>
      </c>
      <c r="K21" s="173">
        <v>41.54</v>
      </c>
      <c r="L21" s="173">
        <v>19.63</v>
      </c>
      <c r="M21" s="148">
        <v>6311</v>
      </c>
      <c r="N21" s="148">
        <v>1084</v>
      </c>
      <c r="O21" s="148">
        <v>32</v>
      </c>
      <c r="P21" s="2">
        <v>79</v>
      </c>
      <c r="Q21" s="17"/>
      <c r="R21" s="17">
        <v>2002290</v>
      </c>
      <c r="T21" s="6">
        <f t="shared" si="0"/>
        <v>0.0028632130018914777</v>
      </c>
      <c r="U21" s="6">
        <f t="shared" si="1"/>
        <v>0.006421823585606623</v>
      </c>
      <c r="V21" s="6">
        <f t="shared" si="2"/>
        <v>0.012838801711840228</v>
      </c>
      <c r="W21" s="6">
        <f t="shared" si="3"/>
        <v>0.008607811054990396</v>
      </c>
      <c r="X21" s="6">
        <f t="shared" si="4"/>
        <v>0</v>
      </c>
      <c r="Y21" s="6">
        <f t="shared" si="5"/>
        <v>0.006529006421203632</v>
      </c>
      <c r="Z21" s="6">
        <f t="shared" si="6"/>
        <v>0.0019387236206458176</v>
      </c>
      <c r="AA21" s="6">
        <f t="shared" si="7"/>
        <v>0.007663669336836164</v>
      </c>
      <c r="AB21" s="6">
        <f t="shared" si="8"/>
        <v>0.004971407442675594</v>
      </c>
      <c r="AC21" s="6">
        <f t="shared" si="9"/>
        <v>0.007507841536600936</v>
      </c>
      <c r="AD21" s="6">
        <f t="shared" si="10"/>
        <v>0.0050425124737059025</v>
      </c>
      <c r="AE21" s="6">
        <f t="shared" si="11"/>
        <v>0.0005968812952324107</v>
      </c>
      <c r="AF21" s="6">
        <f t="shared" si="12"/>
        <v>1.3494408284459802E-05</v>
      </c>
      <c r="AG21" s="6">
        <f t="shared" si="13"/>
        <v>0</v>
      </c>
      <c r="AH21" s="6">
        <f t="shared" si="14"/>
        <v>0.009202002248373866</v>
      </c>
      <c r="AI21" s="6">
        <v>0</v>
      </c>
      <c r="AJ21" s="6">
        <v>0</v>
      </c>
      <c r="AK21" s="6">
        <f t="shared" si="15"/>
        <v>0.006275177005153419</v>
      </c>
      <c r="AL21" s="6">
        <f t="shared" si="16"/>
        <v>0.0070427464612213934</v>
      </c>
      <c r="AM21" s="6">
        <f t="shared" si="17"/>
        <v>0.006475415003405128</v>
      </c>
      <c r="AN21" s="6">
        <f t="shared" si="18"/>
        <v>0.003831834668418082</v>
      </c>
      <c r="AO21" s="6">
        <f t="shared" si="19"/>
        <v>0.004939820279070732</v>
      </c>
      <c r="AP21" s="6">
        <f t="shared" si="20"/>
        <v>0.0009693618103229088</v>
      </c>
    </row>
    <row r="22" spans="1:42" ht="11.25">
      <c r="A22" s="38" t="s">
        <v>191</v>
      </c>
      <c r="B22" s="67">
        <v>54</v>
      </c>
      <c r="C22" s="67" t="s">
        <v>247</v>
      </c>
      <c r="D22" s="2" t="s">
        <v>285</v>
      </c>
      <c r="E22" s="2" t="s">
        <v>285</v>
      </c>
      <c r="F22" s="2" t="s">
        <v>285</v>
      </c>
      <c r="H22" s="2" t="s">
        <v>285</v>
      </c>
      <c r="I22" s="173">
        <v>38</v>
      </c>
      <c r="J22" s="173">
        <v>2</v>
      </c>
      <c r="K22" s="173">
        <v>21</v>
      </c>
      <c r="L22" s="173">
        <v>17</v>
      </c>
      <c r="M22" s="148">
        <v>6295</v>
      </c>
      <c r="N22" s="148">
        <v>1222</v>
      </c>
      <c r="O22" s="148">
        <v>49</v>
      </c>
      <c r="P22" s="2">
        <f>60670-26000</f>
        <v>34670</v>
      </c>
      <c r="Q22" s="17"/>
      <c r="R22" s="17">
        <v>2112614</v>
      </c>
      <c r="T22" s="6">
        <f t="shared" si="0"/>
        <v>0</v>
      </c>
      <c r="U22" s="6">
        <f t="shared" si="1"/>
        <v>0</v>
      </c>
      <c r="V22" s="6">
        <f t="shared" si="2"/>
        <v>0</v>
      </c>
      <c r="W22" s="6">
        <f t="shared" si="3"/>
        <v>0</v>
      </c>
      <c r="X22" s="6">
        <f t="shared" si="4"/>
        <v>0</v>
      </c>
      <c r="Y22" s="6">
        <f t="shared" si="5"/>
        <v>0.004055946444429263</v>
      </c>
      <c r="Z22" s="6">
        <f t="shared" si="6"/>
        <v>0.001059411814560556</v>
      </c>
      <c r="AA22" s="6">
        <f t="shared" si="7"/>
        <v>0.0038742671178035493</v>
      </c>
      <c r="AB22" s="6">
        <f t="shared" si="8"/>
        <v>0.004305345212709378</v>
      </c>
      <c r="AC22" s="6">
        <f t="shared" si="9"/>
        <v>0.00748880723703104</v>
      </c>
      <c r="AD22" s="6">
        <f t="shared" si="10"/>
        <v>0.0056844559436057315</v>
      </c>
      <c r="AE22" s="6">
        <f t="shared" si="11"/>
        <v>0.0009139744833246289</v>
      </c>
      <c r="AF22" s="6">
        <f t="shared" si="12"/>
        <v>0.005922166268635714</v>
      </c>
      <c r="AG22" s="6">
        <f t="shared" si="13"/>
        <v>0</v>
      </c>
      <c r="AH22" s="6">
        <f t="shared" si="14"/>
        <v>0.009178672817859846</v>
      </c>
      <c r="AI22" s="6">
        <v>0</v>
      </c>
      <c r="AJ22" s="6">
        <v>0</v>
      </c>
      <c r="AK22" s="6">
        <f t="shared" si="15"/>
        <v>0.006586631590318385</v>
      </c>
      <c r="AL22" s="6">
        <f t="shared" si="16"/>
        <v>0.0019371335589017746</v>
      </c>
      <c r="AM22" s="6">
        <f t="shared" si="17"/>
        <v>0.0020279732222146314</v>
      </c>
      <c r="AN22" s="6">
        <f t="shared" si="18"/>
        <v>0.0019371335589017746</v>
      </c>
      <c r="AO22" s="6">
        <f t="shared" si="19"/>
        <v>0.005211999000668602</v>
      </c>
      <c r="AP22" s="6">
        <f t="shared" si="20"/>
        <v>0.000529705907280278</v>
      </c>
    </row>
    <row r="23" spans="1:42" ht="11.25">
      <c r="A23" s="38" t="s">
        <v>191</v>
      </c>
      <c r="B23" s="67" t="s">
        <v>12</v>
      </c>
      <c r="C23" s="67" t="s">
        <v>78</v>
      </c>
      <c r="D23" s="2">
        <v>4111</v>
      </c>
      <c r="E23" s="2">
        <v>145</v>
      </c>
      <c r="F23" s="2">
        <v>0</v>
      </c>
      <c r="G23" s="2">
        <v>0</v>
      </c>
      <c r="H23" s="2">
        <v>145</v>
      </c>
      <c r="I23" s="173">
        <v>34.85</v>
      </c>
      <c r="J23" s="173">
        <v>12.42</v>
      </c>
      <c r="K23" s="173">
        <v>24.82</v>
      </c>
      <c r="L23" s="173">
        <v>10.03</v>
      </c>
      <c r="M23" s="148">
        <v>3695</v>
      </c>
      <c r="N23" s="148">
        <v>134</v>
      </c>
      <c r="O23" s="148">
        <v>521</v>
      </c>
      <c r="P23" s="2">
        <f>10606-750</f>
        <v>9856</v>
      </c>
      <c r="Q23" s="17"/>
      <c r="R23" s="17">
        <v>2248194</v>
      </c>
      <c r="T23" s="6">
        <f t="shared" si="0"/>
        <v>0.003685243785465205</v>
      </c>
      <c r="U23" s="6">
        <f t="shared" si="1"/>
        <v>0.0038477868591444645</v>
      </c>
      <c r="V23" s="6">
        <f t="shared" si="2"/>
        <v>0</v>
      </c>
      <c r="W23" s="6">
        <f t="shared" si="3"/>
        <v>0</v>
      </c>
      <c r="X23" s="6">
        <f t="shared" si="4"/>
        <v>0.015151515151515152</v>
      </c>
      <c r="Y23" s="6">
        <f t="shared" si="5"/>
        <v>0.003719729831272627</v>
      </c>
      <c r="Z23" s="6">
        <f t="shared" si="6"/>
        <v>0.006578947368421053</v>
      </c>
      <c r="AA23" s="6">
        <f t="shared" si="7"/>
        <v>0.004579014755423052</v>
      </c>
      <c r="AB23" s="6">
        <f t="shared" si="8"/>
        <v>0.0025401536754985333</v>
      </c>
      <c r="AC23" s="6">
        <f t="shared" si="9"/>
        <v>0.004395733556922906</v>
      </c>
      <c r="AD23" s="6">
        <f t="shared" si="10"/>
        <v>0.0006233364128012831</v>
      </c>
      <c r="AE23" s="6">
        <f t="shared" si="11"/>
        <v>0.009717973588002688</v>
      </c>
      <c r="AF23" s="6">
        <f t="shared" si="12"/>
        <v>0.0016835555449574153</v>
      </c>
      <c r="AG23" s="6">
        <f t="shared" si="13"/>
        <v>0</v>
      </c>
      <c r="AH23" s="6">
        <f t="shared" si="14"/>
        <v>0.005387640359331553</v>
      </c>
      <c r="AI23" s="6">
        <v>0</v>
      </c>
      <c r="AJ23" s="6">
        <v>0</v>
      </c>
      <c r="AK23" s="6">
        <f t="shared" si="15"/>
        <v>0.0025095349848620946</v>
      </c>
      <c r="AL23" s="6">
        <f t="shared" si="16"/>
        <v>0.004213400807283758</v>
      </c>
      <c r="AM23" s="6">
        <f t="shared" si="17"/>
        <v>0.0037837583452085457</v>
      </c>
      <c r="AN23" s="6">
        <f t="shared" si="18"/>
        <v>0.009865264953469103</v>
      </c>
      <c r="AO23" s="6">
        <f t="shared" si="19"/>
        <v>0.005546486429281045</v>
      </c>
      <c r="AP23" s="6">
        <f t="shared" si="20"/>
        <v>0.010865231259968102</v>
      </c>
    </row>
    <row r="24" spans="1:42" ht="11.25">
      <c r="A24" s="38" t="s">
        <v>191</v>
      </c>
      <c r="B24" s="67" t="s">
        <v>13</v>
      </c>
      <c r="C24" s="67" t="s">
        <v>79</v>
      </c>
      <c r="D24" s="2" t="s">
        <v>285</v>
      </c>
      <c r="E24" s="2" t="s">
        <v>285</v>
      </c>
      <c r="F24" s="2" t="s">
        <v>285</v>
      </c>
      <c r="H24" s="2" t="s">
        <v>285</v>
      </c>
      <c r="I24" s="173">
        <v>129.24</v>
      </c>
      <c r="J24" s="173">
        <v>0</v>
      </c>
      <c r="K24" s="173">
        <v>83.52</v>
      </c>
      <c r="L24" s="173">
        <v>45.72</v>
      </c>
      <c r="M24" s="148">
        <v>18837</v>
      </c>
      <c r="N24" s="148">
        <v>11453</v>
      </c>
      <c r="O24" s="148">
        <v>1869</v>
      </c>
      <c r="P24" s="2">
        <v>165880</v>
      </c>
      <c r="Q24" s="17"/>
      <c r="R24" s="17">
        <v>2521372</v>
      </c>
      <c r="T24" s="6">
        <f t="shared" si="0"/>
        <v>0</v>
      </c>
      <c r="U24" s="6">
        <f t="shared" si="1"/>
        <v>0</v>
      </c>
      <c r="V24" s="6">
        <f t="shared" si="2"/>
        <v>0</v>
      </c>
      <c r="W24" s="6">
        <f t="shared" si="3"/>
        <v>0</v>
      </c>
      <c r="X24" s="6">
        <f t="shared" si="4"/>
        <v>0</v>
      </c>
      <c r="Y24" s="6">
        <f t="shared" si="5"/>
        <v>0.013794487328369421</v>
      </c>
      <c r="Z24" s="6">
        <f t="shared" si="6"/>
        <v>0</v>
      </c>
      <c r="AA24" s="6">
        <f t="shared" si="7"/>
        <v>0.01540851379423583</v>
      </c>
      <c r="AB24" s="6">
        <f t="shared" si="8"/>
        <v>0.011578846066180752</v>
      </c>
      <c r="AC24" s="6">
        <f t="shared" si="9"/>
        <v>0.022409318812383432</v>
      </c>
      <c r="AD24" s="6">
        <f t="shared" si="10"/>
        <v>0.05327665623741116</v>
      </c>
      <c r="AE24" s="6">
        <f t="shared" si="11"/>
        <v>0.03486159814966799</v>
      </c>
      <c r="AF24" s="6">
        <f t="shared" si="12"/>
        <v>0.028334841091470785</v>
      </c>
      <c r="AG24" s="6">
        <f t="shared" si="13"/>
        <v>0</v>
      </c>
      <c r="AH24" s="6">
        <f t="shared" si="14"/>
        <v>0.027466030162037476</v>
      </c>
      <c r="AI24" s="6">
        <f>M24/SUM(M$10+M$17+M$19+M$24)</f>
        <v>0.0559439521014992</v>
      </c>
      <c r="AJ24" s="6">
        <f>N24/SUM(N$10+N$17+N$19+N$24)</f>
        <v>0.1305155438052694</v>
      </c>
      <c r="AK24" s="6">
        <f t="shared" si="15"/>
        <v>0.037842987524897294</v>
      </c>
      <c r="AL24" s="6">
        <f t="shared" si="16"/>
        <v>0.007704256897117915</v>
      </c>
      <c r="AM24" s="6">
        <f t="shared" si="17"/>
        <v>0.006897243664184711</v>
      </c>
      <c r="AN24" s="6">
        <f t="shared" si="18"/>
        <v>0.007704256897117915</v>
      </c>
      <c r="AO24" s="6">
        <f t="shared" si="19"/>
        <v>0.006220439864695488</v>
      </c>
      <c r="AP24" s="6">
        <f t="shared" si="20"/>
        <v>0</v>
      </c>
    </row>
    <row r="25" spans="1:42" ht="11.25">
      <c r="A25" s="38" t="s">
        <v>191</v>
      </c>
      <c r="B25" s="67">
        <v>66</v>
      </c>
      <c r="C25" s="67" t="s">
        <v>80</v>
      </c>
      <c r="D25" s="2" t="s">
        <v>285</v>
      </c>
      <c r="E25" s="2" t="s">
        <v>285</v>
      </c>
      <c r="F25" s="2" t="s">
        <v>285</v>
      </c>
      <c r="H25" s="2" t="s">
        <v>285</v>
      </c>
      <c r="I25" s="173">
        <v>10.3</v>
      </c>
      <c r="J25" s="173">
        <v>0</v>
      </c>
      <c r="K25" s="173">
        <v>8.3</v>
      </c>
      <c r="L25" s="173">
        <v>2</v>
      </c>
      <c r="M25" s="148">
        <v>1119</v>
      </c>
      <c r="N25" s="148">
        <v>366</v>
      </c>
      <c r="O25" s="148">
        <v>1</v>
      </c>
      <c r="P25" s="2">
        <v>17788</v>
      </c>
      <c r="Q25" s="17"/>
      <c r="R25" s="17">
        <v>621017</v>
      </c>
      <c r="T25" s="6">
        <f t="shared" si="0"/>
        <v>0</v>
      </c>
      <c r="U25" s="6">
        <f t="shared" si="1"/>
        <v>0</v>
      </c>
      <c r="V25" s="6">
        <f t="shared" si="2"/>
        <v>0</v>
      </c>
      <c r="W25" s="6">
        <f t="shared" si="3"/>
        <v>0</v>
      </c>
      <c r="X25" s="6">
        <f t="shared" si="4"/>
        <v>0</v>
      </c>
      <c r="Y25" s="6">
        <f t="shared" si="5"/>
        <v>0.0010993749573058266</v>
      </c>
      <c r="Z25" s="6">
        <f t="shared" si="6"/>
        <v>0</v>
      </c>
      <c r="AA25" s="6">
        <f t="shared" si="7"/>
        <v>0.0015312579560842602</v>
      </c>
      <c r="AB25" s="6">
        <f t="shared" si="8"/>
        <v>0.000506511201495221</v>
      </c>
      <c r="AC25" s="6">
        <f t="shared" si="9"/>
        <v>0.0013312113261696162</v>
      </c>
      <c r="AD25" s="6">
        <f t="shared" si="10"/>
        <v>0.0017025457245169375</v>
      </c>
      <c r="AE25" s="6">
        <f t="shared" si="11"/>
        <v>1.8652540476012836E-05</v>
      </c>
      <c r="AF25" s="6">
        <f t="shared" si="12"/>
        <v>0.003038462462835076</v>
      </c>
      <c r="AG25" s="6">
        <f t="shared" si="13"/>
        <v>0</v>
      </c>
      <c r="AH25" s="6">
        <f t="shared" si="14"/>
        <v>0.0016316020465742917</v>
      </c>
      <c r="AI25" s="6">
        <v>0</v>
      </c>
      <c r="AJ25" s="6">
        <v>0</v>
      </c>
      <c r="AK25" s="6">
        <f t="shared" si="15"/>
        <v>0.0015168785253432768</v>
      </c>
      <c r="AL25" s="6">
        <f t="shared" si="16"/>
        <v>0.0007656289780421301</v>
      </c>
      <c r="AM25" s="6">
        <f t="shared" si="17"/>
        <v>0.0005496874786529133</v>
      </c>
      <c r="AN25" s="6">
        <f t="shared" si="18"/>
        <v>0.0007656289780421301</v>
      </c>
      <c r="AO25" s="6">
        <f t="shared" si="19"/>
        <v>0.0015321019284157981</v>
      </c>
      <c r="AP25" s="6">
        <f t="shared" si="20"/>
        <v>0</v>
      </c>
    </row>
    <row r="26" spans="1:42" ht="11.25">
      <c r="A26" s="38" t="s">
        <v>191</v>
      </c>
      <c r="B26" s="67" t="s">
        <v>14</v>
      </c>
      <c r="C26" s="67" t="s">
        <v>81</v>
      </c>
      <c r="D26" s="2">
        <v>8868</v>
      </c>
      <c r="E26" s="2">
        <v>253</v>
      </c>
      <c r="F26" s="2">
        <v>0</v>
      </c>
      <c r="G26" s="2">
        <v>0</v>
      </c>
      <c r="H26" s="2">
        <v>253</v>
      </c>
      <c r="I26" s="173">
        <v>66.79</v>
      </c>
      <c r="J26" s="173">
        <v>14</v>
      </c>
      <c r="K26" s="173">
        <v>56.42</v>
      </c>
      <c r="L26" s="173">
        <v>10.37</v>
      </c>
      <c r="M26" s="148">
        <v>5877</v>
      </c>
      <c r="N26" s="148">
        <v>3567</v>
      </c>
      <c r="O26" s="148">
        <v>41</v>
      </c>
      <c r="P26" s="2">
        <v>17669</v>
      </c>
      <c r="Q26" s="17"/>
      <c r="R26" s="17">
        <v>2114508</v>
      </c>
      <c r="T26" s="6">
        <f t="shared" si="0"/>
        <v>0.007949584502433821</v>
      </c>
      <c r="U26" s="6">
        <f t="shared" si="1"/>
        <v>0.006713724657679652</v>
      </c>
      <c r="V26" s="6">
        <f t="shared" si="2"/>
        <v>0</v>
      </c>
      <c r="W26" s="6">
        <f t="shared" si="3"/>
        <v>0</v>
      </c>
      <c r="X26" s="6">
        <f t="shared" si="4"/>
        <v>0.026436781609195402</v>
      </c>
      <c r="Y26" s="6">
        <f t="shared" si="5"/>
        <v>0.007128859553248172</v>
      </c>
      <c r="Z26" s="6">
        <f t="shared" si="6"/>
        <v>0.007415882701923892</v>
      </c>
      <c r="AA26" s="6">
        <f t="shared" si="7"/>
        <v>0.010408864323165536</v>
      </c>
      <c r="AB26" s="6">
        <f t="shared" si="8"/>
        <v>0.0026262605797527207</v>
      </c>
      <c r="AC26" s="6">
        <f t="shared" si="9"/>
        <v>0.006991536160767501</v>
      </c>
      <c r="AD26" s="6">
        <f t="shared" si="10"/>
        <v>0.016592843167628185</v>
      </c>
      <c r="AE26" s="6">
        <f t="shared" si="11"/>
        <v>0.0007647541595165263</v>
      </c>
      <c r="AF26" s="6">
        <f t="shared" si="12"/>
        <v>0.003018135442761016</v>
      </c>
      <c r="AG26" s="6">
        <f t="shared" si="13"/>
        <v>0</v>
      </c>
      <c r="AH26" s="6">
        <f t="shared" si="14"/>
        <v>0.008569191445681067</v>
      </c>
      <c r="AI26" s="6">
        <v>0</v>
      </c>
      <c r="AJ26" s="6">
        <v>0</v>
      </c>
      <c r="AK26" s="6">
        <f t="shared" si="15"/>
        <v>0.011792189664197844</v>
      </c>
      <c r="AL26" s="6">
        <f t="shared" si="16"/>
        <v>0.008561294490422594</v>
      </c>
      <c r="AM26" s="6">
        <f t="shared" si="17"/>
        <v>0.006921292105463912</v>
      </c>
      <c r="AN26" s="6">
        <f t="shared" si="18"/>
        <v>0.018422822966180467</v>
      </c>
      <c r="AO26" s="6">
        <f t="shared" si="19"/>
        <v>0.005216671660277629</v>
      </c>
      <c r="AP26" s="6">
        <f t="shared" si="20"/>
        <v>0.016926332155559647</v>
      </c>
    </row>
    <row r="27" spans="1:42" ht="11.25">
      <c r="A27" s="38" t="s">
        <v>191</v>
      </c>
      <c r="B27" s="67" t="s">
        <v>15</v>
      </c>
      <c r="C27" s="67" t="s">
        <v>192</v>
      </c>
      <c r="D27" s="2">
        <v>0</v>
      </c>
      <c r="E27" s="2">
        <v>0</v>
      </c>
      <c r="F27" s="2">
        <v>0</v>
      </c>
      <c r="G27" s="2">
        <v>0</v>
      </c>
      <c r="H27" s="2">
        <v>0</v>
      </c>
      <c r="I27" s="173">
        <v>70.96</v>
      </c>
      <c r="J27" s="173">
        <v>0</v>
      </c>
      <c r="K27" s="173">
        <v>26.33</v>
      </c>
      <c r="L27" s="173">
        <v>44.63</v>
      </c>
      <c r="M27" s="148">
        <v>6896.2</v>
      </c>
      <c r="N27" s="148">
        <v>117.1</v>
      </c>
      <c r="O27" s="148">
        <v>584.1</v>
      </c>
      <c r="P27" s="2">
        <f>13274-11287</f>
        <v>1987</v>
      </c>
      <c r="Q27" s="17"/>
      <c r="R27" s="17">
        <v>2672640.8</v>
      </c>
      <c r="T27" s="6">
        <f t="shared" si="0"/>
        <v>0</v>
      </c>
      <c r="U27" s="6">
        <f t="shared" si="1"/>
        <v>0</v>
      </c>
      <c r="V27" s="6">
        <f t="shared" si="2"/>
        <v>0</v>
      </c>
      <c r="W27" s="6">
        <f t="shared" si="3"/>
        <v>0</v>
      </c>
      <c r="X27" s="6">
        <f t="shared" si="4"/>
        <v>0</v>
      </c>
      <c r="Y27" s="6">
        <f t="shared" si="5"/>
        <v>0.0075739463078079074</v>
      </c>
      <c r="Z27" s="6">
        <f t="shared" si="6"/>
        <v>0</v>
      </c>
      <c r="AA27" s="6">
        <f t="shared" si="7"/>
        <v>0.004857593010084164</v>
      </c>
      <c r="AB27" s="6">
        <f t="shared" si="8"/>
        <v>0.011302797461365857</v>
      </c>
      <c r="AC27" s="6">
        <f t="shared" si="9"/>
        <v>0.00820402104336989</v>
      </c>
      <c r="AD27" s="6">
        <f t="shared" si="10"/>
        <v>0.0005447215965599272</v>
      </c>
      <c r="AE27" s="6">
        <f t="shared" si="11"/>
        <v>0.010894948892039097</v>
      </c>
      <c r="AF27" s="6">
        <f t="shared" si="12"/>
        <v>0.00033940999064837506</v>
      </c>
      <c r="AG27" s="6">
        <f t="shared" si="13"/>
        <v>0</v>
      </c>
      <c r="AH27" s="6">
        <v>0</v>
      </c>
      <c r="AI27" s="6">
        <v>0</v>
      </c>
      <c r="AJ27" s="6">
        <v>0</v>
      </c>
      <c r="AK27" s="6">
        <f t="shared" si="15"/>
        <v>0.004374371319964909</v>
      </c>
      <c r="AL27" s="6">
        <f t="shared" si="16"/>
        <v>0.002428796505042082</v>
      </c>
      <c r="AM27" s="6">
        <f t="shared" si="17"/>
        <v>0.0037869731539039537</v>
      </c>
      <c r="AN27" s="6">
        <f t="shared" si="18"/>
        <v>0.002428796505042082</v>
      </c>
      <c r="AO27" s="6">
        <f t="shared" si="19"/>
        <v>0.006593632901583598</v>
      </c>
      <c r="AP27" s="6">
        <f t="shared" si="20"/>
        <v>0</v>
      </c>
    </row>
    <row r="28" spans="1:42" ht="11.25">
      <c r="A28" s="38" t="s">
        <v>191</v>
      </c>
      <c r="B28" s="67" t="s">
        <v>16</v>
      </c>
      <c r="C28" s="67" t="s">
        <v>83</v>
      </c>
      <c r="D28" s="2">
        <v>7350</v>
      </c>
      <c r="E28" s="2">
        <v>324</v>
      </c>
      <c r="F28" s="2">
        <v>0</v>
      </c>
      <c r="G28" s="2">
        <v>0</v>
      </c>
      <c r="H28" s="2">
        <v>324</v>
      </c>
      <c r="I28" s="173">
        <v>59.74</v>
      </c>
      <c r="J28" s="173">
        <v>16.25</v>
      </c>
      <c r="K28" s="173">
        <v>50.94</v>
      </c>
      <c r="L28" s="173">
        <v>8.8</v>
      </c>
      <c r="M28" s="148">
        <v>5696</v>
      </c>
      <c r="N28" s="148">
        <v>1580</v>
      </c>
      <c r="O28" s="148">
        <v>544</v>
      </c>
      <c r="P28" s="2">
        <f>27860-17091</f>
        <v>10769</v>
      </c>
      <c r="Q28" s="17"/>
      <c r="R28" s="17">
        <v>2889086</v>
      </c>
      <c r="T28" s="6">
        <f t="shared" si="0"/>
        <v>0.006588796356888654</v>
      </c>
      <c r="U28" s="6">
        <f t="shared" si="1"/>
        <v>0.008597813395605561</v>
      </c>
      <c r="V28" s="6">
        <f t="shared" si="2"/>
        <v>0</v>
      </c>
      <c r="W28" s="6">
        <f t="shared" si="3"/>
        <v>0</v>
      </c>
      <c r="X28" s="6">
        <f t="shared" si="4"/>
        <v>0.03385579937304075</v>
      </c>
      <c r="Y28" s="6">
        <f t="shared" si="5"/>
        <v>0.006376374752373794</v>
      </c>
      <c r="Z28" s="6">
        <f t="shared" si="6"/>
        <v>0.008607720993304518</v>
      </c>
      <c r="AA28" s="6">
        <f t="shared" si="7"/>
        <v>0.009397865094329182</v>
      </c>
      <c r="AB28" s="6">
        <f t="shared" si="8"/>
        <v>0.002228649286578973</v>
      </c>
      <c r="AC28" s="6">
        <f t="shared" si="9"/>
        <v>0.006776210646883051</v>
      </c>
      <c r="AD28" s="6">
        <f t="shared" si="10"/>
        <v>0.007349787553925577</v>
      </c>
      <c r="AE28" s="6">
        <f t="shared" si="11"/>
        <v>0.010146982018950982</v>
      </c>
      <c r="AF28" s="6">
        <f t="shared" si="12"/>
        <v>0.001839509909055033</v>
      </c>
      <c r="AG28" s="6">
        <f t="shared" si="13"/>
        <v>0</v>
      </c>
      <c r="AH28" s="6">
        <f t="shared" si="14"/>
        <v>0.008305277262991212</v>
      </c>
      <c r="AI28" s="6">
        <v>0</v>
      </c>
      <c r="AJ28" s="6">
        <v>0</v>
      </c>
      <c r="AK28" s="6">
        <f t="shared" si="15"/>
        <v>0.007062999100404314</v>
      </c>
      <c r="AL28" s="6">
        <f t="shared" si="16"/>
        <v>0.008997839244967372</v>
      </c>
      <c r="AM28" s="6">
        <f t="shared" si="17"/>
        <v>0.007487094073989678</v>
      </c>
      <c r="AN28" s="6">
        <f t="shared" si="18"/>
        <v>0.021626832233684966</v>
      </c>
      <c r="AO28" s="6">
        <f t="shared" si="19"/>
        <v>0.007127621678567711</v>
      </c>
      <c r="AP28" s="6">
        <f t="shared" si="20"/>
        <v>0.021231760183172632</v>
      </c>
    </row>
    <row r="29" spans="1:42" ht="11.25">
      <c r="A29" s="38" t="s">
        <v>191</v>
      </c>
      <c r="B29" s="67" t="s">
        <v>17</v>
      </c>
      <c r="C29" s="67" t="s">
        <v>84</v>
      </c>
      <c r="D29" s="2" t="s">
        <v>285</v>
      </c>
      <c r="E29" s="2" t="s">
        <v>285</v>
      </c>
      <c r="F29" s="2" t="s">
        <v>285</v>
      </c>
      <c r="H29" s="2" t="s">
        <v>285</v>
      </c>
      <c r="I29" s="173">
        <v>30.7</v>
      </c>
      <c r="J29" s="173">
        <v>0</v>
      </c>
      <c r="K29" s="173">
        <v>17.7</v>
      </c>
      <c r="L29" s="173">
        <v>13</v>
      </c>
      <c r="M29" s="148">
        <v>5425</v>
      </c>
      <c r="N29" s="148">
        <v>388</v>
      </c>
      <c r="O29" s="148">
        <v>80</v>
      </c>
      <c r="P29" s="2">
        <v>9043</v>
      </c>
      <c r="Q29" s="17"/>
      <c r="R29" s="17">
        <v>913558</v>
      </c>
      <c r="T29" s="6">
        <f t="shared" si="0"/>
        <v>0</v>
      </c>
      <c r="U29" s="6">
        <f t="shared" si="1"/>
        <v>0</v>
      </c>
      <c r="V29" s="6">
        <f t="shared" si="2"/>
        <v>0</v>
      </c>
      <c r="W29" s="6">
        <f t="shared" si="3"/>
        <v>0</v>
      </c>
      <c r="X29" s="6">
        <f t="shared" si="4"/>
        <v>0</v>
      </c>
      <c r="Y29" s="6">
        <f t="shared" si="5"/>
        <v>0.003276777785367852</v>
      </c>
      <c r="Z29" s="6">
        <f t="shared" si="6"/>
        <v>0</v>
      </c>
      <c r="AA29" s="6">
        <f t="shared" si="7"/>
        <v>0.0032654537135772773</v>
      </c>
      <c r="AB29" s="6">
        <f t="shared" si="8"/>
        <v>0.0032923228097189367</v>
      </c>
      <c r="AC29" s="6">
        <f t="shared" si="9"/>
        <v>0.0064538171979179335</v>
      </c>
      <c r="AD29" s="6">
        <f t="shared" si="10"/>
        <v>0.001804884538558939</v>
      </c>
      <c r="AE29" s="6">
        <f t="shared" si="11"/>
        <v>0.0014922032380810268</v>
      </c>
      <c r="AF29" s="6">
        <f t="shared" si="12"/>
        <v>0.0015446827103337976</v>
      </c>
      <c r="AG29" s="6">
        <f t="shared" si="13"/>
        <v>0</v>
      </c>
      <c r="AH29" s="6">
        <v>0</v>
      </c>
      <c r="AI29" s="6">
        <v>0</v>
      </c>
      <c r="AJ29" s="6">
        <v>0</v>
      </c>
      <c r="AK29" s="6">
        <f t="shared" si="15"/>
        <v>0.004129350868238436</v>
      </c>
      <c r="AL29" s="6">
        <f t="shared" si="16"/>
        <v>0.0016327268567886387</v>
      </c>
      <c r="AM29" s="6">
        <f t="shared" si="17"/>
        <v>0.001638388892683926</v>
      </c>
      <c r="AN29" s="6">
        <f t="shared" si="18"/>
        <v>0.0016327268567886387</v>
      </c>
      <c r="AO29" s="6">
        <f t="shared" si="19"/>
        <v>0.002253825537013769</v>
      </c>
      <c r="AP29" s="6">
        <f t="shared" si="20"/>
        <v>0</v>
      </c>
    </row>
    <row r="30" spans="1:42" ht="11.25">
      <c r="A30" s="38" t="s">
        <v>191</v>
      </c>
      <c r="B30" s="67" t="s">
        <v>18</v>
      </c>
      <c r="C30" s="67" t="s">
        <v>85</v>
      </c>
      <c r="I30" s="173">
        <v>347.16</v>
      </c>
      <c r="J30" s="173">
        <v>87.5</v>
      </c>
      <c r="K30" s="173">
        <v>125.76</v>
      </c>
      <c r="L30" s="173">
        <v>221.4</v>
      </c>
      <c r="M30" s="148">
        <v>30332</v>
      </c>
      <c r="N30" s="148">
        <v>763</v>
      </c>
      <c r="O30" s="148">
        <v>1428</v>
      </c>
      <c r="P30" s="2">
        <f>783840-4725-34853</f>
        <v>744262</v>
      </c>
      <c r="Q30" s="17"/>
      <c r="R30" s="17">
        <v>16443082</v>
      </c>
      <c r="T30" s="6">
        <f t="shared" si="0"/>
        <v>0</v>
      </c>
      <c r="U30" s="6">
        <f t="shared" si="1"/>
        <v>0</v>
      </c>
      <c r="V30" s="6">
        <f t="shared" si="2"/>
        <v>0</v>
      </c>
      <c r="W30" s="6">
        <f t="shared" si="3"/>
        <v>0</v>
      </c>
      <c r="X30" s="6">
        <f t="shared" si="4"/>
        <v>0</v>
      </c>
      <c r="Y30" s="6">
        <f t="shared" si="5"/>
        <v>0.037054272832843765</v>
      </c>
      <c r="Z30" s="6">
        <f t="shared" si="6"/>
        <v>0.04634926688702433</v>
      </c>
      <c r="AA30" s="6">
        <f t="shared" si="7"/>
        <v>0.023201325368332113</v>
      </c>
      <c r="AB30" s="6">
        <f t="shared" si="8"/>
        <v>0.05607079000552097</v>
      </c>
      <c r="AC30" s="6">
        <f t="shared" si="9"/>
        <v>0.03608427340963074</v>
      </c>
      <c r="AD30" s="6">
        <f t="shared" si="10"/>
        <v>0.0035492961415476048</v>
      </c>
      <c r="AE30" s="6">
        <f t="shared" si="11"/>
        <v>0.02663582779974633</v>
      </c>
      <c r="AF30" s="6">
        <f t="shared" si="12"/>
        <v>0.12713133289378004</v>
      </c>
      <c r="AG30" s="6">
        <f t="shared" si="13"/>
        <v>0</v>
      </c>
      <c r="AH30" s="6">
        <v>0</v>
      </c>
      <c r="AI30" s="6">
        <v>0</v>
      </c>
      <c r="AJ30" s="6">
        <v>0</v>
      </c>
      <c r="AK30" s="6">
        <f t="shared" si="15"/>
        <v>0.019816784775589173</v>
      </c>
      <c r="AL30" s="6">
        <f t="shared" si="16"/>
        <v>0.011600662684166057</v>
      </c>
      <c r="AM30" s="6">
        <f t="shared" si="17"/>
        <v>0.018527136416421883</v>
      </c>
      <c r="AN30" s="6">
        <f t="shared" si="18"/>
        <v>0.011600662684166057</v>
      </c>
      <c r="AO30" s="6">
        <f t="shared" si="19"/>
        <v>0.04056648633016342</v>
      </c>
      <c r="AP30" s="6">
        <f t="shared" si="20"/>
        <v>0.023174633443512165</v>
      </c>
    </row>
    <row r="31" spans="1:42" ht="11.25">
      <c r="A31" s="38" t="s">
        <v>191</v>
      </c>
      <c r="B31" s="67" t="s">
        <v>19</v>
      </c>
      <c r="C31" s="67" t="s">
        <v>86</v>
      </c>
      <c r="I31" s="173">
        <v>225.2</v>
      </c>
      <c r="J31" s="173">
        <v>0</v>
      </c>
      <c r="K31" s="173">
        <v>171.2</v>
      </c>
      <c r="L31" s="173">
        <v>54</v>
      </c>
      <c r="M31" s="148">
        <v>44638</v>
      </c>
      <c r="N31" s="148">
        <v>33245</v>
      </c>
      <c r="O31" s="148">
        <v>1167</v>
      </c>
      <c r="P31" s="2">
        <f>92511-3675</f>
        <v>88836</v>
      </c>
      <c r="Q31" s="17"/>
      <c r="R31" s="17">
        <v>7498981</v>
      </c>
      <c r="T31" s="6">
        <f t="shared" si="0"/>
        <v>0</v>
      </c>
      <c r="U31" s="6">
        <f t="shared" si="1"/>
        <v>0</v>
      </c>
      <c r="V31" s="6">
        <f t="shared" si="2"/>
        <v>0</v>
      </c>
      <c r="W31" s="6">
        <f t="shared" si="3"/>
        <v>0</v>
      </c>
      <c r="X31" s="6">
        <f t="shared" si="4"/>
        <v>0</v>
      </c>
      <c r="Y31" s="6">
        <f t="shared" si="5"/>
        <v>0.02403681945488079</v>
      </c>
      <c r="Z31" s="6">
        <f t="shared" si="6"/>
        <v>0</v>
      </c>
      <c r="AA31" s="6">
        <f t="shared" si="7"/>
        <v>0.0315845014556175</v>
      </c>
      <c r="AB31" s="6">
        <f t="shared" si="8"/>
        <v>0.013675802440370968</v>
      </c>
      <c r="AC31" s="6">
        <f t="shared" si="9"/>
        <v>0.05310331651256419</v>
      </c>
      <c r="AD31" s="6">
        <f t="shared" si="10"/>
        <v>0.1546479033102885</v>
      </c>
      <c r="AE31" s="6">
        <f t="shared" si="11"/>
        <v>0.02176751473550698</v>
      </c>
      <c r="AF31" s="6">
        <f t="shared" si="12"/>
        <v>0.015174547523522418</v>
      </c>
      <c r="AG31" s="6">
        <f t="shared" si="13"/>
        <v>0</v>
      </c>
      <c r="AH31" s="6">
        <f t="shared" si="14"/>
        <v>0.06508619495530227</v>
      </c>
      <c r="AI31" s="6">
        <v>0</v>
      </c>
      <c r="AJ31" s="6">
        <v>0</v>
      </c>
      <c r="AK31" s="6">
        <f t="shared" si="15"/>
        <v>0.10387560991142634</v>
      </c>
      <c r="AL31" s="6">
        <f t="shared" si="16"/>
        <v>0.01579225072780875</v>
      </c>
      <c r="AM31" s="6">
        <f t="shared" si="17"/>
        <v>0.012018409727440395</v>
      </c>
      <c r="AN31" s="6">
        <f t="shared" si="18"/>
        <v>0.01579225072780875</v>
      </c>
      <c r="AO31" s="6">
        <f t="shared" si="19"/>
        <v>0.018500625991322992</v>
      </c>
      <c r="AP31" s="6">
        <f t="shared" si="20"/>
        <v>0</v>
      </c>
    </row>
    <row r="32" spans="1:42" ht="11.25">
      <c r="A32" s="38" t="s">
        <v>191</v>
      </c>
      <c r="B32" s="67" t="s">
        <v>20</v>
      </c>
      <c r="C32" s="67" t="s">
        <v>87</v>
      </c>
      <c r="I32" s="173">
        <v>40.7</v>
      </c>
      <c r="J32" s="173">
        <v>0</v>
      </c>
      <c r="K32" s="173">
        <v>35.7</v>
      </c>
      <c r="L32" s="173">
        <v>5</v>
      </c>
      <c r="M32" s="148">
        <v>2065</v>
      </c>
      <c r="N32" s="148">
        <v>1246</v>
      </c>
      <c r="O32" s="148">
        <v>619</v>
      </c>
      <c r="P32" s="2">
        <v>39709</v>
      </c>
      <c r="Q32" s="17"/>
      <c r="R32" s="17">
        <v>92117</v>
      </c>
      <c r="T32" s="6">
        <f t="shared" si="0"/>
        <v>0</v>
      </c>
      <c r="U32" s="6">
        <f t="shared" si="1"/>
        <v>0</v>
      </c>
      <c r="V32" s="6">
        <f t="shared" si="2"/>
        <v>0</v>
      </c>
      <c r="W32" s="6">
        <f t="shared" si="3"/>
        <v>0</v>
      </c>
      <c r="X32" s="6">
        <f t="shared" si="4"/>
        <v>0</v>
      </c>
      <c r="Y32" s="6">
        <f t="shared" si="5"/>
        <v>0.0043441321128492374</v>
      </c>
      <c r="Z32" s="6">
        <f t="shared" si="6"/>
        <v>0</v>
      </c>
      <c r="AA32" s="6">
        <f t="shared" si="7"/>
        <v>0.006586254100266035</v>
      </c>
      <c r="AB32" s="6">
        <f t="shared" si="8"/>
        <v>0.0012662780037380526</v>
      </c>
      <c r="AC32" s="6">
        <f t="shared" si="9"/>
        <v>0.0024566142882397296</v>
      </c>
      <c r="AD32" s="6">
        <f t="shared" si="10"/>
        <v>0.005796098286197006</v>
      </c>
      <c r="AE32" s="6">
        <f t="shared" si="11"/>
        <v>0.011545922554651946</v>
      </c>
      <c r="AF32" s="6">
        <f t="shared" si="12"/>
        <v>0.006782904538830561</v>
      </c>
      <c r="AG32" s="6">
        <f t="shared" si="13"/>
        <v>0</v>
      </c>
      <c r="AH32" s="6">
        <v>0</v>
      </c>
      <c r="AI32" s="6">
        <v>0</v>
      </c>
      <c r="AJ32" s="6">
        <v>0</v>
      </c>
      <c r="AK32" s="6">
        <f t="shared" si="15"/>
        <v>0.0041263562872183674</v>
      </c>
      <c r="AL32" s="6">
        <f t="shared" si="16"/>
        <v>0.0032931270501330174</v>
      </c>
      <c r="AM32" s="6">
        <f t="shared" si="17"/>
        <v>0.0021720660564246187</v>
      </c>
      <c r="AN32" s="6">
        <f t="shared" si="18"/>
        <v>0.0032931270501330174</v>
      </c>
      <c r="AO32" s="6">
        <f t="shared" si="19"/>
        <v>0.00022726049905216457</v>
      </c>
      <c r="AP32" s="6">
        <f t="shared" si="20"/>
        <v>0</v>
      </c>
    </row>
    <row r="33" spans="1:42" ht="11.25">
      <c r="A33" s="38" t="s">
        <v>193</v>
      </c>
      <c r="B33" s="66" t="s">
        <v>21</v>
      </c>
      <c r="C33" s="57" t="s">
        <v>89</v>
      </c>
      <c r="I33" s="173">
        <v>20.75</v>
      </c>
      <c r="J33" s="173">
        <v>0</v>
      </c>
      <c r="K33" s="173">
        <v>10</v>
      </c>
      <c r="L33" s="173">
        <v>10.75</v>
      </c>
      <c r="M33" s="148">
        <v>2373</v>
      </c>
      <c r="N33" s="148">
        <v>22</v>
      </c>
      <c r="O33" s="148">
        <v>740</v>
      </c>
      <c r="P33" s="2">
        <v>6639</v>
      </c>
      <c r="Q33" s="17"/>
      <c r="R33" s="17">
        <v>1398296</v>
      </c>
      <c r="T33" s="6">
        <f t="shared" si="0"/>
        <v>0</v>
      </c>
      <c r="U33" s="6">
        <f t="shared" si="1"/>
        <v>0</v>
      </c>
      <c r="V33" s="6">
        <f t="shared" si="2"/>
        <v>0</v>
      </c>
      <c r="W33" s="6">
        <f t="shared" si="3"/>
        <v>0</v>
      </c>
      <c r="X33" s="6">
        <f t="shared" si="4"/>
        <v>0</v>
      </c>
      <c r="Y33" s="6">
        <f t="shared" si="5"/>
        <v>0.002214760229523874</v>
      </c>
      <c r="Z33" s="6">
        <f t="shared" si="6"/>
        <v>0</v>
      </c>
      <c r="AA33" s="6">
        <f t="shared" si="7"/>
        <v>0.0018448891037159759</v>
      </c>
      <c r="AB33" s="6">
        <f t="shared" si="8"/>
        <v>0.002722497708036813</v>
      </c>
      <c r="AC33" s="6">
        <f t="shared" si="9"/>
        <v>0.0028230245549602318</v>
      </c>
      <c r="AD33" s="6">
        <f t="shared" si="10"/>
        <v>0.0001023388140420017</v>
      </c>
      <c r="AE33" s="6">
        <f t="shared" si="11"/>
        <v>0.013802879952249499</v>
      </c>
      <c r="AF33" s="6">
        <f t="shared" si="12"/>
        <v>0.0011340427417788435</v>
      </c>
      <c r="AG33" s="6">
        <f t="shared" si="13"/>
        <v>0</v>
      </c>
      <c r="AH33" s="6">
        <v>0</v>
      </c>
      <c r="AI33" s="6">
        <v>0</v>
      </c>
      <c r="AJ33" s="6">
        <v>0</v>
      </c>
      <c r="AK33" s="6">
        <f t="shared" si="15"/>
        <v>0.0014626816845011168</v>
      </c>
      <c r="AL33" s="6">
        <f t="shared" si="16"/>
        <v>0.0009224445518579879</v>
      </c>
      <c r="AM33" s="6">
        <f t="shared" si="17"/>
        <v>0.001107380114761937</v>
      </c>
      <c r="AN33" s="6">
        <f t="shared" si="18"/>
        <v>0.0009224445518579879</v>
      </c>
      <c r="AO33" s="6">
        <f t="shared" si="19"/>
        <v>0.003449715544173665</v>
      </c>
      <c r="AP33" s="6">
        <f t="shared" si="20"/>
        <v>0</v>
      </c>
    </row>
    <row r="34" spans="1:42" ht="11.25">
      <c r="A34" s="38" t="s">
        <v>193</v>
      </c>
      <c r="B34" s="67" t="s">
        <v>22</v>
      </c>
      <c r="C34" s="67" t="s">
        <v>235</v>
      </c>
      <c r="I34" s="173">
        <v>8</v>
      </c>
      <c r="J34" s="173">
        <v>0</v>
      </c>
      <c r="K34" s="173">
        <v>5</v>
      </c>
      <c r="L34" s="173">
        <v>3</v>
      </c>
      <c r="M34" s="148">
        <v>477</v>
      </c>
      <c r="N34" s="148">
        <v>0</v>
      </c>
      <c r="O34" s="148">
        <v>1</v>
      </c>
      <c r="P34" s="2">
        <v>1643</v>
      </c>
      <c r="Q34" s="17"/>
      <c r="R34" s="17">
        <v>461487</v>
      </c>
      <c r="T34" s="6">
        <f t="shared" si="0"/>
        <v>0</v>
      </c>
      <c r="U34" s="6">
        <f t="shared" si="1"/>
        <v>0</v>
      </c>
      <c r="V34" s="6">
        <f t="shared" si="2"/>
        <v>0</v>
      </c>
      <c r="W34" s="6">
        <f t="shared" si="3"/>
        <v>0</v>
      </c>
      <c r="X34" s="6">
        <f t="shared" si="4"/>
        <v>0</v>
      </c>
      <c r="Y34" s="6">
        <f t="shared" si="5"/>
        <v>0.000853883461985108</v>
      </c>
      <c r="Z34" s="6">
        <f t="shared" si="6"/>
        <v>0</v>
      </c>
      <c r="AA34" s="6">
        <f t="shared" si="7"/>
        <v>0.0009224445518579879</v>
      </c>
      <c r="AB34" s="6">
        <f t="shared" si="8"/>
        <v>0.0007597668022428316</v>
      </c>
      <c r="AC34" s="6">
        <f t="shared" si="9"/>
        <v>0.0005674600559275307</v>
      </c>
      <c r="AD34" s="6">
        <f t="shared" si="10"/>
        <v>0</v>
      </c>
      <c r="AE34" s="6">
        <f t="shared" si="11"/>
        <v>1.8652540476012836E-05</v>
      </c>
      <c r="AF34" s="6">
        <f t="shared" si="12"/>
        <v>0.0002806495292578159</v>
      </c>
      <c r="AG34" s="6">
        <f t="shared" si="13"/>
        <v>0</v>
      </c>
      <c r="AH34" s="6">
        <v>0</v>
      </c>
      <c r="AI34" s="6">
        <v>0</v>
      </c>
      <c r="AJ34" s="6">
        <v>0</v>
      </c>
      <c r="AK34" s="6">
        <f t="shared" si="15"/>
        <v>0.00028373002796376536</v>
      </c>
      <c r="AL34" s="6">
        <f t="shared" si="16"/>
        <v>0.00046122227592899396</v>
      </c>
      <c r="AM34" s="6">
        <f t="shared" si="17"/>
        <v>0.000426941730992554</v>
      </c>
      <c r="AN34" s="6">
        <f t="shared" si="18"/>
        <v>0.00046122227592899396</v>
      </c>
      <c r="AO34" s="6">
        <f t="shared" si="19"/>
        <v>0.001138527806225629</v>
      </c>
      <c r="AP34" s="6">
        <f t="shared" si="20"/>
        <v>0</v>
      </c>
    </row>
    <row r="35" spans="1:42" ht="11.25">
      <c r="A35" s="38" t="s">
        <v>193</v>
      </c>
      <c r="B35" s="67" t="s">
        <v>23</v>
      </c>
      <c r="C35" s="17" t="s">
        <v>94</v>
      </c>
      <c r="I35" s="173">
        <v>20.57</v>
      </c>
      <c r="J35" s="173">
        <v>0</v>
      </c>
      <c r="K35" s="173">
        <v>15.77</v>
      </c>
      <c r="L35" s="173">
        <v>4.8</v>
      </c>
      <c r="M35" s="148">
        <v>1472</v>
      </c>
      <c r="N35" s="148">
        <v>0</v>
      </c>
      <c r="O35" s="148">
        <v>21</v>
      </c>
      <c r="P35" s="2">
        <v>1817</v>
      </c>
      <c r="Q35" s="17"/>
      <c r="R35" s="17">
        <v>1565451</v>
      </c>
      <c r="T35" s="6">
        <f t="shared" si="0"/>
        <v>0</v>
      </c>
      <c r="U35" s="6">
        <f t="shared" si="1"/>
        <v>0</v>
      </c>
      <c r="V35" s="6">
        <f t="shared" si="2"/>
        <v>0</v>
      </c>
      <c r="W35" s="6">
        <f t="shared" si="3"/>
        <v>0</v>
      </c>
      <c r="X35" s="6">
        <f t="shared" si="4"/>
        <v>0</v>
      </c>
      <c r="Y35" s="6">
        <f t="shared" si="5"/>
        <v>0.002195547851629209</v>
      </c>
      <c r="Z35" s="6">
        <f t="shared" si="6"/>
        <v>0</v>
      </c>
      <c r="AA35" s="6">
        <f t="shared" si="7"/>
        <v>0.002909390116560094</v>
      </c>
      <c r="AB35" s="6">
        <f t="shared" si="8"/>
        <v>0.0012156268835885305</v>
      </c>
      <c r="AC35" s="6">
        <f t="shared" si="9"/>
        <v>0.0017511555604304513</v>
      </c>
      <c r="AD35" s="6">
        <f t="shared" si="10"/>
        <v>0</v>
      </c>
      <c r="AE35" s="6">
        <f t="shared" si="11"/>
        <v>0.00039170334999626957</v>
      </c>
      <c r="AF35" s="6">
        <f t="shared" si="12"/>
        <v>0.0003103713905425755</v>
      </c>
      <c r="AG35" s="6">
        <f t="shared" si="13"/>
        <v>0</v>
      </c>
      <c r="AH35" s="6">
        <v>0</v>
      </c>
      <c r="AI35" s="6">
        <v>0</v>
      </c>
      <c r="AJ35" s="6">
        <v>0</v>
      </c>
      <c r="AK35" s="6">
        <f t="shared" si="15"/>
        <v>0.0008755777802152256</v>
      </c>
      <c r="AL35" s="6">
        <f t="shared" si="16"/>
        <v>0.001454695058280047</v>
      </c>
      <c r="AM35" s="6">
        <f t="shared" si="17"/>
        <v>0.0010977739258146045</v>
      </c>
      <c r="AN35" s="6">
        <f t="shared" si="18"/>
        <v>0.001454695058280047</v>
      </c>
      <c r="AO35" s="6">
        <f t="shared" si="19"/>
        <v>0.0038621011919809595</v>
      </c>
      <c r="AP35" s="6">
        <f t="shared" si="20"/>
        <v>0</v>
      </c>
    </row>
    <row r="36" spans="1:42" ht="11.25">
      <c r="A36" s="38" t="s">
        <v>193</v>
      </c>
      <c r="B36" s="67" t="s">
        <v>24</v>
      </c>
      <c r="C36" s="17" t="s">
        <v>97</v>
      </c>
      <c r="I36" s="173">
        <v>35.17</v>
      </c>
      <c r="J36" s="173">
        <v>0</v>
      </c>
      <c r="K36" s="173">
        <v>26.5</v>
      </c>
      <c r="L36" s="173">
        <v>8.67</v>
      </c>
      <c r="M36" s="148">
        <v>1670</v>
      </c>
      <c r="N36" s="148">
        <v>0</v>
      </c>
      <c r="O36" s="148">
        <v>22</v>
      </c>
      <c r="P36" s="2">
        <v>6685</v>
      </c>
      <c r="Q36" s="17"/>
      <c r="R36" s="17">
        <v>1432904</v>
      </c>
      <c r="T36" s="6">
        <f t="shared" si="0"/>
        <v>0</v>
      </c>
      <c r="U36" s="6">
        <f t="shared" si="1"/>
        <v>0</v>
      </c>
      <c r="V36" s="6">
        <f t="shared" si="2"/>
        <v>0</v>
      </c>
      <c r="W36" s="6">
        <f t="shared" si="3"/>
        <v>0</v>
      </c>
      <c r="X36" s="6">
        <f t="shared" si="4"/>
        <v>0</v>
      </c>
      <c r="Y36" s="6">
        <f t="shared" si="5"/>
        <v>0.003753885169752031</v>
      </c>
      <c r="Z36" s="6">
        <f t="shared" si="6"/>
        <v>0</v>
      </c>
      <c r="AA36" s="6">
        <f t="shared" si="7"/>
        <v>0.004888956124847336</v>
      </c>
      <c r="AB36" s="6">
        <f t="shared" si="8"/>
        <v>0.002195726058481783</v>
      </c>
      <c r="AC36" s="6">
        <f t="shared" si="9"/>
        <v>0.001986705017607917</v>
      </c>
      <c r="AD36" s="6">
        <f t="shared" si="10"/>
        <v>0</v>
      </c>
      <c r="AE36" s="6">
        <f t="shared" si="11"/>
        <v>0.0004103558904722824</v>
      </c>
      <c r="AF36" s="6">
        <f t="shared" si="12"/>
        <v>0.0011419002453368834</v>
      </c>
      <c r="AG36" s="6">
        <f t="shared" si="13"/>
        <v>0</v>
      </c>
      <c r="AH36" s="6">
        <v>0</v>
      </c>
      <c r="AI36" s="6">
        <v>0</v>
      </c>
      <c r="AJ36" s="6">
        <v>0</v>
      </c>
      <c r="AK36" s="6">
        <f t="shared" si="15"/>
        <v>0.0009933525088039585</v>
      </c>
      <c r="AL36" s="6">
        <f t="shared" si="16"/>
        <v>0.002444478062423668</v>
      </c>
      <c r="AM36" s="6">
        <f t="shared" si="17"/>
        <v>0.0018769425848760156</v>
      </c>
      <c r="AN36" s="6">
        <f t="shared" si="18"/>
        <v>0.002444478062423668</v>
      </c>
      <c r="AO36" s="6">
        <f t="shared" si="19"/>
        <v>0.00353509643316481</v>
      </c>
      <c r="AP36" s="6">
        <f t="shared" si="20"/>
        <v>0</v>
      </c>
    </row>
    <row r="37" spans="1:42" ht="11.25">
      <c r="A37" s="38" t="s">
        <v>193</v>
      </c>
      <c r="B37" s="17" t="s">
        <v>25</v>
      </c>
      <c r="C37" s="17" t="s">
        <v>98</v>
      </c>
      <c r="I37" s="173">
        <v>3.75</v>
      </c>
      <c r="J37" s="173">
        <v>0</v>
      </c>
      <c r="K37" s="173">
        <v>1.5</v>
      </c>
      <c r="L37" s="173">
        <v>2.25</v>
      </c>
      <c r="M37" s="148">
        <v>327</v>
      </c>
      <c r="N37" s="148">
        <v>0</v>
      </c>
      <c r="O37" s="148">
        <v>54</v>
      </c>
      <c r="P37" s="2" t="s">
        <v>285</v>
      </c>
      <c r="Q37" s="17"/>
      <c r="R37" s="17">
        <v>438728</v>
      </c>
      <c r="T37" s="6">
        <f t="shared" si="0"/>
        <v>0</v>
      </c>
      <c r="U37" s="6">
        <f t="shared" si="1"/>
        <v>0</v>
      </c>
      <c r="V37" s="6">
        <f t="shared" si="2"/>
        <v>0</v>
      </c>
      <c r="W37" s="6">
        <f t="shared" si="3"/>
        <v>0</v>
      </c>
      <c r="X37" s="6">
        <f t="shared" si="4"/>
        <v>0</v>
      </c>
      <c r="Y37" s="6">
        <f t="shared" si="5"/>
        <v>0.0004002578728055194</v>
      </c>
      <c r="Z37" s="6">
        <f t="shared" si="6"/>
        <v>0</v>
      </c>
      <c r="AA37" s="6">
        <f t="shared" si="7"/>
        <v>0.0002767333655573964</v>
      </c>
      <c r="AB37" s="6">
        <f t="shared" si="8"/>
        <v>0.0005698251016821237</v>
      </c>
      <c r="AC37" s="6">
        <f t="shared" si="9"/>
        <v>0.0003890134974597538</v>
      </c>
      <c r="AD37" s="6">
        <f t="shared" si="10"/>
        <v>0</v>
      </c>
      <c r="AE37" s="6">
        <f t="shared" si="11"/>
        <v>0.0010072371857046932</v>
      </c>
      <c r="AF37" s="6">
        <f t="shared" si="12"/>
        <v>0</v>
      </c>
      <c r="AG37" s="6">
        <f t="shared" si="13"/>
        <v>0</v>
      </c>
      <c r="AH37" s="6">
        <v>0</v>
      </c>
      <c r="AI37" s="6">
        <v>0</v>
      </c>
      <c r="AJ37" s="6">
        <v>0</v>
      </c>
      <c r="AK37" s="6">
        <f t="shared" si="15"/>
        <v>0.0001945067487298769</v>
      </c>
      <c r="AL37" s="6">
        <f t="shared" si="16"/>
        <v>0.0001383666827786982</v>
      </c>
      <c r="AM37" s="6">
        <f t="shared" si="17"/>
        <v>0.0002001289364027597</v>
      </c>
      <c r="AN37" s="6">
        <f t="shared" si="18"/>
        <v>0.0001383666827786982</v>
      </c>
      <c r="AO37" s="6">
        <f t="shared" si="19"/>
        <v>0.0010823794112721653</v>
      </c>
      <c r="AP37" s="6">
        <f t="shared" si="20"/>
        <v>0</v>
      </c>
    </row>
    <row r="38" spans="1:42" ht="11.25">
      <c r="A38" s="38" t="s">
        <v>193</v>
      </c>
      <c r="B38" s="68" t="s">
        <v>26</v>
      </c>
      <c r="C38" s="52" t="s">
        <v>99</v>
      </c>
      <c r="I38" s="173">
        <v>0</v>
      </c>
      <c r="J38" s="173">
        <v>0</v>
      </c>
      <c r="K38" s="173">
        <v>0</v>
      </c>
      <c r="L38" s="173">
        <v>0</v>
      </c>
      <c r="M38" s="148">
        <v>1238</v>
      </c>
      <c r="N38" s="148">
        <v>0</v>
      </c>
      <c r="O38" s="148">
        <v>0</v>
      </c>
      <c r="P38" s="2">
        <v>0</v>
      </c>
      <c r="Q38" s="17"/>
      <c r="R38" s="17">
        <v>0</v>
      </c>
      <c r="T38" s="6">
        <f t="shared" si="0"/>
        <v>0</v>
      </c>
      <c r="U38" s="6">
        <f t="shared" si="1"/>
        <v>0</v>
      </c>
      <c r="V38" s="6">
        <f t="shared" si="2"/>
        <v>0</v>
      </c>
      <c r="W38" s="6">
        <f t="shared" si="3"/>
        <v>0</v>
      </c>
      <c r="X38" s="6">
        <f t="shared" si="4"/>
        <v>0</v>
      </c>
      <c r="Y38" s="6">
        <f t="shared" si="5"/>
        <v>0</v>
      </c>
      <c r="Z38" s="6">
        <f t="shared" si="6"/>
        <v>0</v>
      </c>
      <c r="AA38" s="6">
        <f t="shared" si="7"/>
        <v>0</v>
      </c>
      <c r="AB38" s="6">
        <f t="shared" si="8"/>
        <v>0</v>
      </c>
      <c r="AC38" s="6">
        <f t="shared" si="9"/>
        <v>0.0014727789292207191</v>
      </c>
      <c r="AD38" s="6">
        <f t="shared" si="10"/>
        <v>0</v>
      </c>
      <c r="AE38" s="6">
        <f t="shared" si="11"/>
        <v>0</v>
      </c>
      <c r="AF38" s="6">
        <f t="shared" si="12"/>
        <v>0</v>
      </c>
      <c r="AG38" s="6">
        <f t="shared" si="13"/>
        <v>0</v>
      </c>
      <c r="AH38" s="6">
        <v>0</v>
      </c>
      <c r="AI38" s="6">
        <v>0</v>
      </c>
      <c r="AJ38" s="6">
        <v>0</v>
      </c>
      <c r="AK38" s="6">
        <f t="shared" si="15"/>
        <v>0.0007363894646103596</v>
      </c>
      <c r="AL38" s="6">
        <f t="shared" si="16"/>
        <v>0</v>
      </c>
      <c r="AM38" s="6">
        <f t="shared" si="17"/>
        <v>0</v>
      </c>
      <c r="AN38" s="6">
        <f t="shared" si="18"/>
        <v>0</v>
      </c>
      <c r="AO38" s="6">
        <f t="shared" si="19"/>
        <v>0</v>
      </c>
      <c r="AP38" s="6">
        <f t="shared" si="20"/>
        <v>0</v>
      </c>
    </row>
    <row r="39" spans="1:42" ht="11.25">
      <c r="A39" s="38" t="s">
        <v>193</v>
      </c>
      <c r="B39" s="66" t="s">
        <v>27</v>
      </c>
      <c r="C39" s="57" t="s">
        <v>102</v>
      </c>
      <c r="I39" s="173">
        <v>17.88</v>
      </c>
      <c r="J39" s="173">
        <v>0</v>
      </c>
      <c r="K39" s="173">
        <v>8.88</v>
      </c>
      <c r="L39" s="173">
        <v>9</v>
      </c>
      <c r="M39" s="148">
        <v>3743</v>
      </c>
      <c r="N39" s="148">
        <v>0</v>
      </c>
      <c r="O39" s="148">
        <v>167</v>
      </c>
      <c r="P39" s="2">
        <v>3431</v>
      </c>
      <c r="Q39" s="17"/>
      <c r="R39" s="17">
        <v>1587865</v>
      </c>
      <c r="T39" s="6">
        <f t="shared" si="0"/>
        <v>0</v>
      </c>
      <c r="U39" s="6">
        <f t="shared" si="1"/>
        <v>0</v>
      </c>
      <c r="V39" s="6">
        <f t="shared" si="2"/>
        <v>0</v>
      </c>
      <c r="W39" s="6">
        <f t="shared" si="3"/>
        <v>0</v>
      </c>
      <c r="X39" s="6">
        <f t="shared" si="4"/>
        <v>0</v>
      </c>
      <c r="Y39" s="6">
        <f t="shared" si="5"/>
        <v>0.0019084295375367164</v>
      </c>
      <c r="Z39" s="6">
        <f t="shared" si="6"/>
        <v>0</v>
      </c>
      <c r="AA39" s="6">
        <f t="shared" si="7"/>
        <v>0.0016382615240997868</v>
      </c>
      <c r="AB39" s="6">
        <f t="shared" si="8"/>
        <v>0.002279300406728495</v>
      </c>
      <c r="AC39" s="6">
        <f t="shared" si="9"/>
        <v>0.004452836455632595</v>
      </c>
      <c r="AD39" s="6">
        <f t="shared" si="10"/>
        <v>0</v>
      </c>
      <c r="AE39" s="6">
        <f t="shared" si="11"/>
        <v>0.0031149742594941436</v>
      </c>
      <c r="AF39" s="6">
        <f t="shared" si="12"/>
        <v>0.0005860672762529315</v>
      </c>
      <c r="AG39" s="6">
        <f t="shared" si="13"/>
        <v>0</v>
      </c>
      <c r="AH39" s="6">
        <v>0</v>
      </c>
      <c r="AI39" s="6">
        <v>0</v>
      </c>
      <c r="AJ39" s="6">
        <v>0</v>
      </c>
      <c r="AK39" s="6">
        <f t="shared" si="15"/>
        <v>0.0022264182278162975</v>
      </c>
      <c r="AL39" s="6">
        <f t="shared" si="16"/>
        <v>0.0008191307620498934</v>
      </c>
      <c r="AM39" s="6">
        <f t="shared" si="17"/>
        <v>0.0009542147687683582</v>
      </c>
      <c r="AN39" s="6">
        <f t="shared" si="18"/>
        <v>0.0008191307620498934</v>
      </c>
      <c r="AO39" s="6">
        <f t="shared" si="19"/>
        <v>0.003917398442496665</v>
      </c>
      <c r="AP39" s="6">
        <f t="shared" si="20"/>
        <v>0</v>
      </c>
    </row>
    <row r="40" spans="1:42" ht="11.25">
      <c r="A40" s="38" t="s">
        <v>193</v>
      </c>
      <c r="B40" s="69" t="s">
        <v>28</v>
      </c>
      <c r="C40" s="17" t="s">
        <v>109</v>
      </c>
      <c r="I40" s="173">
        <v>4.5</v>
      </c>
      <c r="J40" s="173">
        <v>0</v>
      </c>
      <c r="K40" s="173">
        <v>2.5</v>
      </c>
      <c r="L40" s="173">
        <v>2</v>
      </c>
      <c r="M40" s="148">
        <v>220</v>
      </c>
      <c r="N40" s="148">
        <v>0</v>
      </c>
      <c r="O40" s="148">
        <v>0</v>
      </c>
      <c r="P40" s="2">
        <v>698</v>
      </c>
      <c r="Q40" s="17"/>
      <c r="R40" s="17">
        <v>264258</v>
      </c>
      <c r="T40" s="6">
        <f t="shared" si="0"/>
        <v>0</v>
      </c>
      <c r="U40" s="6">
        <f t="shared" si="1"/>
        <v>0</v>
      </c>
      <c r="V40" s="6">
        <f t="shared" si="2"/>
        <v>0</v>
      </c>
      <c r="W40" s="6">
        <f t="shared" si="3"/>
        <v>0</v>
      </c>
      <c r="X40" s="6">
        <f t="shared" si="4"/>
        <v>0</v>
      </c>
      <c r="Y40" s="6">
        <f t="shared" si="5"/>
        <v>0.00048030944736662324</v>
      </c>
      <c r="Z40" s="6">
        <f t="shared" si="6"/>
        <v>0</v>
      </c>
      <c r="AA40" s="6">
        <f t="shared" si="7"/>
        <v>0.00046122227592899396</v>
      </c>
      <c r="AB40" s="6">
        <f t="shared" si="8"/>
        <v>0.000506511201495221</v>
      </c>
      <c r="AC40" s="6">
        <f t="shared" si="9"/>
        <v>0.0002617216190860729</v>
      </c>
      <c r="AD40" s="6">
        <f t="shared" si="10"/>
        <v>0</v>
      </c>
      <c r="AE40" s="6">
        <f t="shared" si="11"/>
        <v>0</v>
      </c>
      <c r="AF40" s="6">
        <f t="shared" si="12"/>
        <v>0.00011922907572851826</v>
      </c>
      <c r="AG40" s="6">
        <f t="shared" si="13"/>
        <v>0</v>
      </c>
      <c r="AH40" s="6">
        <v>0</v>
      </c>
      <c r="AI40" s="6">
        <v>0</v>
      </c>
      <c r="AJ40" s="6">
        <v>0</v>
      </c>
      <c r="AK40" s="6">
        <f t="shared" si="15"/>
        <v>0.00013086080954303645</v>
      </c>
      <c r="AL40" s="6">
        <f t="shared" si="16"/>
        <v>0.00023061113796449698</v>
      </c>
      <c r="AM40" s="6">
        <f t="shared" si="17"/>
        <v>0.00024015472368331162</v>
      </c>
      <c r="AN40" s="6">
        <f t="shared" si="18"/>
        <v>0.00023061113796449698</v>
      </c>
      <c r="AO40" s="6">
        <f t="shared" si="19"/>
        <v>0.0006519470342990643</v>
      </c>
      <c r="AP40" s="6">
        <f t="shared" si="20"/>
        <v>0</v>
      </c>
    </row>
    <row r="41" spans="1:42" ht="11.25">
      <c r="A41" s="38" t="s">
        <v>193</v>
      </c>
      <c r="B41" s="69" t="s">
        <v>29</v>
      </c>
      <c r="C41" s="17" t="s">
        <v>254</v>
      </c>
      <c r="I41" s="173">
        <v>5.81</v>
      </c>
      <c r="J41" s="173">
        <v>0</v>
      </c>
      <c r="K41" s="173">
        <v>4.81</v>
      </c>
      <c r="L41" s="173">
        <v>1</v>
      </c>
      <c r="M41" s="148">
        <v>538</v>
      </c>
      <c r="N41" s="148">
        <v>-70</v>
      </c>
      <c r="O41" s="148">
        <v>1</v>
      </c>
      <c r="P41" s="2" t="s">
        <v>285</v>
      </c>
      <c r="Q41" s="17"/>
      <c r="R41" s="17">
        <v>390597</v>
      </c>
      <c r="T41" s="6">
        <f aca="true" t="shared" si="21" ref="T41:T72">D41/D$93</f>
        <v>0</v>
      </c>
      <c r="U41" s="6">
        <f aca="true" t="shared" si="22" ref="U41:U72">E41/E$93</f>
        <v>0</v>
      </c>
      <c r="V41" s="6">
        <f aca="true" t="shared" si="23" ref="V41:V72">F41/F$93</f>
        <v>0</v>
      </c>
      <c r="W41" s="6">
        <f aca="true" t="shared" si="24" ref="W41:W72">G41/G$93</f>
        <v>0</v>
      </c>
      <c r="X41" s="6">
        <f aca="true" t="shared" si="25" ref="X41:X72">H41/H$93</f>
        <v>0</v>
      </c>
      <c r="Y41" s="6">
        <f aca="true" t="shared" si="26" ref="Y41:Y72">I41/I$93</f>
        <v>0.0006201328642666846</v>
      </c>
      <c r="Z41" s="6">
        <f aca="true" t="shared" si="27" ref="Z41:Z72">J41/J$93</f>
        <v>0</v>
      </c>
      <c r="AA41" s="6">
        <f aca="true" t="shared" si="28" ref="AA41:AA72">K41/K$93</f>
        <v>0.0008873916588873844</v>
      </c>
      <c r="AB41" s="6">
        <f aca="true" t="shared" si="29" ref="AB41:AB72">L41/L$93</f>
        <v>0.0002532556007476105</v>
      </c>
      <c r="AC41" s="6">
        <f aca="true" t="shared" si="30" ref="AC41:AC72">M41/M$93</f>
        <v>0.00064002832303776</v>
      </c>
      <c r="AD41" s="6">
        <f aca="true" t="shared" si="31" ref="AD41:AD72">N41/N$93</f>
        <v>-0.0003256234992245509</v>
      </c>
      <c r="AE41" s="6">
        <f aca="true" t="shared" si="32" ref="AE41:AE72">O41/O$93</f>
        <v>1.8652540476012836E-05</v>
      </c>
      <c r="AF41" s="6">
        <f aca="true" t="shared" si="33" ref="AF41:AF72">P41/P$93</f>
        <v>0</v>
      </c>
      <c r="AG41" s="6">
        <f aca="true" t="shared" si="34" ref="AG41:AG72">Q41/Q$93</f>
        <v>0</v>
      </c>
      <c r="AH41" s="6">
        <v>0</v>
      </c>
      <c r="AI41" s="6">
        <v>0</v>
      </c>
      <c r="AJ41" s="6">
        <v>0</v>
      </c>
      <c r="AK41" s="6">
        <f t="shared" si="15"/>
        <v>0.00015720241190660456</v>
      </c>
      <c r="AL41" s="6">
        <f t="shared" si="16"/>
        <v>0.0004436958294436922</v>
      </c>
      <c r="AM41" s="6">
        <f t="shared" si="17"/>
        <v>0.0003100664321333423</v>
      </c>
      <c r="AN41" s="6">
        <f t="shared" si="18"/>
        <v>0.0004436958294436922</v>
      </c>
      <c r="AO41" s="6">
        <f t="shared" si="19"/>
        <v>0.0009636361274062152</v>
      </c>
      <c r="AP41" s="6">
        <f t="shared" si="20"/>
        <v>0</v>
      </c>
    </row>
    <row r="42" spans="1:42" ht="11.25">
      <c r="A42" s="38" t="s">
        <v>193</v>
      </c>
      <c r="B42" s="17" t="s">
        <v>199</v>
      </c>
      <c r="C42" s="17" t="s">
        <v>288</v>
      </c>
      <c r="I42" s="173">
        <v>107.6054</v>
      </c>
      <c r="J42" s="173">
        <v>0</v>
      </c>
      <c r="K42" s="173">
        <v>67.2217</v>
      </c>
      <c r="L42" s="173">
        <v>40.3837</v>
      </c>
      <c r="M42" s="148">
        <v>4008.91</v>
      </c>
      <c r="N42" s="148">
        <v>30.53</v>
      </c>
      <c r="O42" s="148">
        <v>19.88</v>
      </c>
      <c r="P42" s="2">
        <f>23402.75-0.5*18676</f>
        <v>14064.75</v>
      </c>
      <c r="Q42" s="17"/>
      <c r="R42" s="17">
        <v>2368776.91</v>
      </c>
      <c r="T42" s="6">
        <f t="shared" si="21"/>
        <v>0</v>
      </c>
      <c r="U42" s="6">
        <f t="shared" si="22"/>
        <v>0</v>
      </c>
      <c r="V42" s="6">
        <f t="shared" si="23"/>
        <v>0</v>
      </c>
      <c r="W42" s="6">
        <f t="shared" si="24"/>
        <v>0</v>
      </c>
      <c r="X42" s="6">
        <f t="shared" si="25"/>
        <v>0</v>
      </c>
      <c r="Y42" s="6">
        <f t="shared" si="26"/>
        <v>0.011485308935036543</v>
      </c>
      <c r="Z42" s="6">
        <f t="shared" si="27"/>
        <v>0</v>
      </c>
      <c r="AA42" s="6">
        <f t="shared" si="28"/>
        <v>0.01240165818632642</v>
      </c>
      <c r="AB42" s="6">
        <f t="shared" si="29"/>
        <v>0.010227398203911277</v>
      </c>
      <c r="AC42" s="6">
        <f t="shared" si="30"/>
        <v>0.004769174618047038</v>
      </c>
      <c r="AD42" s="6">
        <f t="shared" si="31"/>
        <v>0.00014201836330465055</v>
      </c>
      <c r="AE42" s="6">
        <f t="shared" si="32"/>
        <v>0.00037081250466313516</v>
      </c>
      <c r="AF42" s="6">
        <f t="shared" si="33"/>
        <v>0.00240247441669438</v>
      </c>
      <c r="AG42" s="6">
        <f t="shared" si="34"/>
        <v>0</v>
      </c>
      <c r="AH42" s="6">
        <v>0</v>
      </c>
      <c r="AI42" s="6">
        <v>0</v>
      </c>
      <c r="AJ42" s="6">
        <v>0</v>
      </c>
      <c r="AK42" s="6">
        <f t="shared" si="15"/>
        <v>0.0024555964906758446</v>
      </c>
      <c r="AL42" s="6">
        <f t="shared" si="16"/>
        <v>0.00620082909316321</v>
      </c>
      <c r="AM42" s="6">
        <f t="shared" si="17"/>
        <v>0.005742654467518271</v>
      </c>
      <c r="AN42" s="6">
        <f t="shared" si="18"/>
        <v>0.00620082909316321</v>
      </c>
      <c r="AO42" s="6">
        <f t="shared" si="19"/>
        <v>0.0058439747572092485</v>
      </c>
      <c r="AP42" s="6">
        <f t="shared" si="20"/>
        <v>0</v>
      </c>
    </row>
    <row r="43" spans="1:42" ht="11.25">
      <c r="A43" s="38" t="s">
        <v>193</v>
      </c>
      <c r="B43" s="17" t="s">
        <v>200</v>
      </c>
      <c r="C43" s="17" t="s">
        <v>289</v>
      </c>
      <c r="I43" s="173">
        <v>50.5516</v>
      </c>
      <c r="J43" s="173">
        <v>0</v>
      </c>
      <c r="K43" s="173">
        <v>30.401799999999998</v>
      </c>
      <c r="L43" s="173">
        <v>20.149800000000003</v>
      </c>
      <c r="M43" s="148">
        <v>1570.14</v>
      </c>
      <c r="N43" s="148">
        <v>15.62</v>
      </c>
      <c r="O43" s="148">
        <v>3.52</v>
      </c>
      <c r="P43" s="2">
        <f>11973.5-0.19*18676</f>
        <v>8425.06</v>
      </c>
      <c r="Q43" s="17"/>
      <c r="R43" s="17">
        <v>987104.14</v>
      </c>
      <c r="T43" s="6">
        <f t="shared" si="21"/>
        <v>0</v>
      </c>
      <c r="U43" s="6">
        <f t="shared" si="22"/>
        <v>0</v>
      </c>
      <c r="V43" s="6">
        <f t="shared" si="23"/>
        <v>0</v>
      </c>
      <c r="W43" s="6">
        <f t="shared" si="24"/>
        <v>0</v>
      </c>
      <c r="X43" s="6">
        <f t="shared" si="25"/>
        <v>0</v>
      </c>
      <c r="Y43" s="6">
        <f t="shared" si="26"/>
        <v>0.005395646902110798</v>
      </c>
      <c r="Z43" s="6">
        <f t="shared" si="27"/>
        <v>0</v>
      </c>
      <c r="AA43" s="6">
        <f t="shared" si="28"/>
        <v>0.005608794955335236</v>
      </c>
      <c r="AB43" s="6">
        <f t="shared" si="29"/>
        <v>0.0051030497039442025</v>
      </c>
      <c r="AC43" s="6">
        <f t="shared" si="30"/>
        <v>0.0018679071954173024</v>
      </c>
      <c r="AD43" s="6">
        <f t="shared" si="31"/>
        <v>7.266055796982121E-05</v>
      </c>
      <c r="AE43" s="6">
        <f t="shared" si="32"/>
        <v>6.565694247556518E-05</v>
      </c>
      <c r="AF43" s="6">
        <f t="shared" si="33"/>
        <v>0.0014391291071021632</v>
      </c>
      <c r="AG43" s="6">
        <f t="shared" si="34"/>
        <v>0</v>
      </c>
      <c r="AH43" s="6">
        <v>0</v>
      </c>
      <c r="AI43" s="6">
        <v>0</v>
      </c>
      <c r="AJ43" s="6">
        <v>0</v>
      </c>
      <c r="AK43" s="6">
        <f t="shared" si="15"/>
        <v>0.0009702838766935618</v>
      </c>
      <c r="AL43" s="6">
        <f t="shared" si="16"/>
        <v>0.002804397477667618</v>
      </c>
      <c r="AM43" s="6">
        <f t="shared" si="17"/>
        <v>0.002697823451055399</v>
      </c>
      <c r="AN43" s="6">
        <f t="shared" si="18"/>
        <v>0.002804397477667618</v>
      </c>
      <c r="AO43" s="6">
        <f t="shared" si="19"/>
        <v>0.002435270139853205</v>
      </c>
      <c r="AP43" s="6">
        <f t="shared" si="20"/>
        <v>0</v>
      </c>
    </row>
    <row r="44" spans="1:42" ht="11.25">
      <c r="A44" s="38" t="s">
        <v>193</v>
      </c>
      <c r="B44" s="17" t="s">
        <v>201</v>
      </c>
      <c r="C44" s="17" t="s">
        <v>290</v>
      </c>
      <c r="I44" s="173">
        <v>80.423</v>
      </c>
      <c r="J44" s="173">
        <v>0</v>
      </c>
      <c r="K44" s="173">
        <v>48.3665</v>
      </c>
      <c r="L44" s="173">
        <v>32.0565</v>
      </c>
      <c r="M44" s="148">
        <v>2497.95</v>
      </c>
      <c r="N44" s="148">
        <v>24.85</v>
      </c>
      <c r="O44" s="148">
        <v>5.6</v>
      </c>
      <c r="P44" s="2">
        <f>19048.75-0.31*18676</f>
        <v>13259.189999999999</v>
      </c>
      <c r="Q44" s="17"/>
      <c r="R44" s="17">
        <v>1570392.95</v>
      </c>
      <c r="T44" s="6">
        <f t="shared" si="21"/>
        <v>0</v>
      </c>
      <c r="U44" s="6">
        <f t="shared" si="22"/>
        <v>0</v>
      </c>
      <c r="V44" s="6">
        <f t="shared" si="23"/>
        <v>0</v>
      </c>
      <c r="W44" s="6">
        <f t="shared" si="24"/>
        <v>0</v>
      </c>
      <c r="X44" s="6">
        <f t="shared" si="25"/>
        <v>0</v>
      </c>
      <c r="Y44" s="6">
        <f t="shared" si="26"/>
        <v>0.008583983707903543</v>
      </c>
      <c r="Z44" s="6">
        <f t="shared" si="27"/>
        <v>0</v>
      </c>
      <c r="AA44" s="6">
        <f t="shared" si="28"/>
        <v>0.008923082883487875</v>
      </c>
      <c r="AB44" s="6">
        <f t="shared" si="29"/>
        <v>0.008118488165365777</v>
      </c>
      <c r="AC44" s="6">
        <f t="shared" si="30"/>
        <v>0.00297167053816389</v>
      </c>
      <c r="AD44" s="6">
        <f t="shared" si="31"/>
        <v>0.00011559634222471556</v>
      </c>
      <c r="AE44" s="6">
        <f t="shared" si="32"/>
        <v>0.00010445422666567187</v>
      </c>
      <c r="AF44" s="6">
        <f t="shared" si="33"/>
        <v>0.0022648724478636275</v>
      </c>
      <c r="AG44" s="6">
        <f t="shared" si="34"/>
        <v>0</v>
      </c>
      <c r="AH44" s="6">
        <v>0</v>
      </c>
      <c r="AI44" s="6">
        <v>0</v>
      </c>
      <c r="AJ44" s="6">
        <v>0</v>
      </c>
      <c r="AK44" s="6">
        <f t="shared" si="15"/>
        <v>0.0015436334401943027</v>
      </c>
      <c r="AL44" s="6">
        <f t="shared" si="16"/>
        <v>0.004461541441743938</v>
      </c>
      <c r="AM44" s="6">
        <f t="shared" si="17"/>
        <v>0.0042919918539517715</v>
      </c>
      <c r="AN44" s="6">
        <f t="shared" si="18"/>
        <v>0.004461541441743938</v>
      </c>
      <c r="AO44" s="6">
        <f t="shared" si="19"/>
        <v>0.0038742934043119173</v>
      </c>
      <c r="AP44" s="6">
        <f t="shared" si="20"/>
        <v>0</v>
      </c>
    </row>
    <row r="45" spans="1:42" ht="11.25">
      <c r="A45" s="38" t="s">
        <v>193</v>
      </c>
      <c r="B45" s="67" t="s">
        <v>30</v>
      </c>
      <c r="C45" s="17" t="s">
        <v>112</v>
      </c>
      <c r="E45" s="2" t="s">
        <v>285</v>
      </c>
      <c r="F45" s="2" t="s">
        <v>285</v>
      </c>
      <c r="I45" s="173">
        <v>12.17</v>
      </c>
      <c r="J45" s="173">
        <v>0</v>
      </c>
      <c r="K45" s="173">
        <v>6.5</v>
      </c>
      <c r="L45" s="173">
        <v>5.67</v>
      </c>
      <c r="M45" s="148">
        <v>2141</v>
      </c>
      <c r="N45" s="148">
        <v>1906</v>
      </c>
      <c r="O45" s="148">
        <v>0</v>
      </c>
      <c r="P45" s="2">
        <f>3750-3750</f>
        <v>0</v>
      </c>
      <c r="Q45" s="17"/>
      <c r="R45" s="17"/>
      <c r="T45" s="6">
        <f t="shared" si="21"/>
        <v>0</v>
      </c>
      <c r="U45" s="6">
        <f t="shared" si="22"/>
        <v>0</v>
      </c>
      <c r="V45" s="6">
        <f t="shared" si="23"/>
        <v>0</v>
      </c>
      <c r="W45" s="6">
        <f t="shared" si="24"/>
        <v>0</v>
      </c>
      <c r="X45" s="6">
        <f t="shared" si="25"/>
        <v>0</v>
      </c>
      <c r="Y45" s="6">
        <f t="shared" si="26"/>
        <v>0.0012989702165448456</v>
      </c>
      <c r="Z45" s="6">
        <f t="shared" si="27"/>
        <v>0</v>
      </c>
      <c r="AA45" s="6">
        <f t="shared" si="28"/>
        <v>0.0011991779174153844</v>
      </c>
      <c r="AB45" s="6">
        <f t="shared" si="29"/>
        <v>0.0014359592562389516</v>
      </c>
      <c r="AC45" s="6">
        <f t="shared" si="30"/>
        <v>0.0025470272111967366</v>
      </c>
      <c r="AD45" s="6">
        <f t="shared" si="31"/>
        <v>0.008866262707457056</v>
      </c>
      <c r="AE45" s="6">
        <f t="shared" si="32"/>
        <v>0</v>
      </c>
      <c r="AF45" s="6">
        <f t="shared" si="33"/>
        <v>0</v>
      </c>
      <c r="AG45" s="6">
        <f t="shared" si="34"/>
        <v>0</v>
      </c>
      <c r="AH45" s="6">
        <v>0</v>
      </c>
      <c r="AI45" s="6">
        <v>0</v>
      </c>
      <c r="AJ45" s="6">
        <v>0</v>
      </c>
      <c r="AK45" s="6">
        <f t="shared" si="15"/>
        <v>0.005706644959326896</v>
      </c>
      <c r="AL45" s="6">
        <f t="shared" si="16"/>
        <v>0.0005995889587076922</v>
      </c>
      <c r="AM45" s="6">
        <f t="shared" si="17"/>
        <v>0.0006494851082724228</v>
      </c>
      <c r="AN45" s="6">
        <f t="shared" si="18"/>
        <v>0.0005995889587076922</v>
      </c>
      <c r="AO45" s="6">
        <f t="shared" si="19"/>
        <v>0</v>
      </c>
      <c r="AP45" s="6">
        <f t="shared" si="20"/>
        <v>0</v>
      </c>
    </row>
    <row r="46" spans="1:42" ht="11.25">
      <c r="A46" s="38" t="s">
        <v>193</v>
      </c>
      <c r="B46" s="69" t="s">
        <v>257</v>
      </c>
      <c r="C46" s="17" t="s">
        <v>258</v>
      </c>
      <c r="I46" s="173">
        <v>10.01</v>
      </c>
      <c r="J46" s="173">
        <v>0</v>
      </c>
      <c r="K46" s="173">
        <v>2.29</v>
      </c>
      <c r="L46" s="173">
        <v>7.72</v>
      </c>
      <c r="M46" s="148">
        <v>1206.4</v>
      </c>
      <c r="N46" s="148">
        <v>0</v>
      </c>
      <c r="O46" s="148">
        <v>0</v>
      </c>
      <c r="P46" s="2">
        <v>2805.3</v>
      </c>
      <c r="Q46" s="17"/>
      <c r="R46" s="17">
        <v>333405</v>
      </c>
      <c r="T46" s="6">
        <f t="shared" si="21"/>
        <v>0</v>
      </c>
      <c r="U46" s="6">
        <f t="shared" si="22"/>
        <v>0</v>
      </c>
      <c r="V46" s="6">
        <f t="shared" si="23"/>
        <v>0</v>
      </c>
      <c r="W46" s="6">
        <f t="shared" si="24"/>
        <v>0</v>
      </c>
      <c r="X46" s="6">
        <f t="shared" si="25"/>
        <v>0</v>
      </c>
      <c r="Y46" s="6">
        <f t="shared" si="26"/>
        <v>0.0010684216818088665</v>
      </c>
      <c r="Z46" s="6">
        <f t="shared" si="27"/>
        <v>0</v>
      </c>
      <c r="AA46" s="6">
        <f t="shared" si="28"/>
        <v>0.0004224796047509585</v>
      </c>
      <c r="AB46" s="6">
        <f t="shared" si="29"/>
        <v>0.0019551332377715533</v>
      </c>
      <c r="AC46" s="6">
        <f t="shared" si="30"/>
        <v>0.0014351861875701744</v>
      </c>
      <c r="AD46" s="6">
        <f t="shared" si="31"/>
        <v>0</v>
      </c>
      <c r="AE46" s="6">
        <f t="shared" si="32"/>
        <v>0</v>
      </c>
      <c r="AF46" s="6">
        <f t="shared" si="33"/>
        <v>0.00047918814633411504</v>
      </c>
      <c r="AG46" s="6">
        <f t="shared" si="34"/>
        <v>0</v>
      </c>
      <c r="AH46" s="6">
        <v>0</v>
      </c>
      <c r="AI46" s="6">
        <v>0</v>
      </c>
      <c r="AJ46" s="6">
        <v>0</v>
      </c>
      <c r="AK46" s="6">
        <f t="shared" si="15"/>
        <v>0.0007175930937850872</v>
      </c>
      <c r="AL46" s="6">
        <f t="shared" si="16"/>
        <v>0.00021123980237547924</v>
      </c>
      <c r="AM46" s="6">
        <f t="shared" si="17"/>
        <v>0.0005342108409044332</v>
      </c>
      <c r="AN46" s="6">
        <f t="shared" si="18"/>
        <v>0.00021123980237547924</v>
      </c>
      <c r="AO46" s="6">
        <f t="shared" si="19"/>
        <v>0.0008225385833938027</v>
      </c>
      <c r="AP46" s="6">
        <f t="shared" si="20"/>
        <v>0</v>
      </c>
    </row>
    <row r="47" spans="1:42" ht="11.25">
      <c r="A47" s="38" t="s">
        <v>193</v>
      </c>
      <c r="B47" s="67" t="s">
        <v>31</v>
      </c>
      <c r="C47" s="17" t="s">
        <v>115</v>
      </c>
      <c r="E47" s="2" t="s">
        <v>285</v>
      </c>
      <c r="F47" s="2" t="s">
        <v>285</v>
      </c>
      <c r="I47" s="173">
        <v>6</v>
      </c>
      <c r="J47" s="173">
        <v>0</v>
      </c>
      <c r="K47" s="173">
        <v>4</v>
      </c>
      <c r="L47" s="173">
        <v>2</v>
      </c>
      <c r="M47" s="148">
        <v>766</v>
      </c>
      <c r="N47" s="148">
        <v>291</v>
      </c>
      <c r="O47" s="148">
        <v>90</v>
      </c>
      <c r="P47" s="2">
        <v>0</v>
      </c>
      <c r="Q47" s="17"/>
      <c r="R47" s="17">
        <v>307012</v>
      </c>
      <c r="T47" s="6">
        <f t="shared" si="21"/>
        <v>0</v>
      </c>
      <c r="U47" s="6">
        <f t="shared" si="22"/>
        <v>0</v>
      </c>
      <c r="V47" s="6">
        <f t="shared" si="23"/>
        <v>0</v>
      </c>
      <c r="W47" s="6">
        <f t="shared" si="24"/>
        <v>0</v>
      </c>
      <c r="X47" s="6">
        <f t="shared" si="25"/>
        <v>0</v>
      </c>
      <c r="Y47" s="6">
        <f t="shared" si="26"/>
        <v>0.000640412596488831</v>
      </c>
      <c r="Z47" s="6">
        <f t="shared" si="27"/>
        <v>0</v>
      </c>
      <c r="AA47" s="6">
        <f t="shared" si="28"/>
        <v>0.0007379556414863904</v>
      </c>
      <c r="AB47" s="6">
        <f t="shared" si="29"/>
        <v>0.000506511201495221</v>
      </c>
      <c r="AC47" s="6">
        <f t="shared" si="30"/>
        <v>0.000911267091908781</v>
      </c>
      <c r="AD47" s="6">
        <f t="shared" si="31"/>
        <v>0.0013536634039192045</v>
      </c>
      <c r="AE47" s="6">
        <f t="shared" si="32"/>
        <v>0.0016787286428411553</v>
      </c>
      <c r="AF47" s="6">
        <f t="shared" si="33"/>
        <v>0</v>
      </c>
      <c r="AG47" s="6">
        <f t="shared" si="34"/>
        <v>0</v>
      </c>
      <c r="AH47" s="6">
        <v>0</v>
      </c>
      <c r="AI47" s="6">
        <v>0</v>
      </c>
      <c r="AJ47" s="6">
        <v>0</v>
      </c>
      <c r="AK47" s="6">
        <f t="shared" si="15"/>
        <v>0.0011324652479139928</v>
      </c>
      <c r="AL47" s="6">
        <f t="shared" si="16"/>
        <v>0.0003689778207431952</v>
      </c>
      <c r="AM47" s="6">
        <f t="shared" si="17"/>
        <v>0.0003202062982444155</v>
      </c>
      <c r="AN47" s="6">
        <f t="shared" si="18"/>
        <v>0.0003689778207431952</v>
      </c>
      <c r="AO47" s="6">
        <f t="shared" si="19"/>
        <v>0.0007574248003626165</v>
      </c>
      <c r="AP47" s="6">
        <f t="shared" si="20"/>
        <v>0</v>
      </c>
    </row>
    <row r="48" spans="1:42" ht="11.25">
      <c r="A48" s="38" t="s">
        <v>193</v>
      </c>
      <c r="B48" s="67" t="s">
        <v>32</v>
      </c>
      <c r="C48" s="17" t="s">
        <v>116</v>
      </c>
      <c r="E48" s="2" t="s">
        <v>285</v>
      </c>
      <c r="F48" s="2" t="s">
        <v>285</v>
      </c>
      <c r="I48" s="173">
        <v>5.5</v>
      </c>
      <c r="J48" s="173">
        <v>0</v>
      </c>
      <c r="K48" s="173">
        <v>3.5</v>
      </c>
      <c r="L48" s="173">
        <v>2</v>
      </c>
      <c r="M48" s="148">
        <v>452</v>
      </c>
      <c r="N48" s="148">
        <v>0</v>
      </c>
      <c r="O48" s="148">
        <v>0</v>
      </c>
      <c r="P48" s="2" t="s">
        <v>285</v>
      </c>
      <c r="Q48" s="17"/>
      <c r="R48" s="17">
        <v>643508</v>
      </c>
      <c r="T48" s="6">
        <f t="shared" si="21"/>
        <v>0</v>
      </c>
      <c r="U48" s="6">
        <f t="shared" si="22"/>
        <v>0</v>
      </c>
      <c r="V48" s="6">
        <f t="shared" si="23"/>
        <v>0</v>
      </c>
      <c r="W48" s="6">
        <f t="shared" si="24"/>
        <v>0</v>
      </c>
      <c r="X48" s="6">
        <f t="shared" si="25"/>
        <v>0</v>
      </c>
      <c r="Y48" s="6">
        <f t="shared" si="26"/>
        <v>0.0005870448801147618</v>
      </c>
      <c r="Z48" s="6">
        <f t="shared" si="27"/>
        <v>0</v>
      </c>
      <c r="AA48" s="6">
        <f t="shared" si="28"/>
        <v>0.0006457111863005916</v>
      </c>
      <c r="AB48" s="6">
        <f t="shared" si="29"/>
        <v>0.000506511201495221</v>
      </c>
      <c r="AC48" s="6">
        <f t="shared" si="30"/>
        <v>0.0005377189628495679</v>
      </c>
      <c r="AD48" s="6">
        <f t="shared" si="31"/>
        <v>0</v>
      </c>
      <c r="AE48" s="6">
        <f t="shared" si="32"/>
        <v>0</v>
      </c>
      <c r="AF48" s="6">
        <f t="shared" si="33"/>
        <v>0</v>
      </c>
      <c r="AG48" s="6">
        <f t="shared" si="34"/>
        <v>0</v>
      </c>
      <c r="AH48" s="6">
        <v>0</v>
      </c>
      <c r="AI48" s="6">
        <v>0</v>
      </c>
      <c r="AJ48" s="6">
        <v>0</v>
      </c>
      <c r="AK48" s="6">
        <f t="shared" si="15"/>
        <v>0.00026885948142478397</v>
      </c>
      <c r="AL48" s="6">
        <f t="shared" si="16"/>
        <v>0.0003228555931502958</v>
      </c>
      <c r="AM48" s="6">
        <f t="shared" si="17"/>
        <v>0.0002935224400573809</v>
      </c>
      <c r="AN48" s="6">
        <f t="shared" si="18"/>
        <v>0.0003228555931502958</v>
      </c>
      <c r="AO48" s="6">
        <f t="shared" si="19"/>
        <v>0.0015875891445016697</v>
      </c>
      <c r="AP48" s="6">
        <f t="shared" si="20"/>
        <v>0</v>
      </c>
    </row>
    <row r="49" spans="1:42" ht="11.25">
      <c r="A49" s="38" t="s">
        <v>193</v>
      </c>
      <c r="B49" s="67" t="s">
        <v>33</v>
      </c>
      <c r="C49" s="17" t="s">
        <v>117</v>
      </c>
      <c r="E49" s="2" t="s">
        <v>285</v>
      </c>
      <c r="F49" s="2" t="s">
        <v>285</v>
      </c>
      <c r="I49" s="173">
        <v>114.15</v>
      </c>
      <c r="J49" s="173">
        <v>0</v>
      </c>
      <c r="K49" s="173">
        <v>39.4</v>
      </c>
      <c r="L49" s="173">
        <v>74.75</v>
      </c>
      <c r="M49" s="148">
        <v>5013</v>
      </c>
      <c r="N49" s="148">
        <v>0</v>
      </c>
      <c r="O49" s="148">
        <v>7</v>
      </c>
      <c r="P49" s="2">
        <v>21089</v>
      </c>
      <c r="Q49" s="17"/>
      <c r="R49" s="17">
        <v>4185424</v>
      </c>
      <c r="T49" s="6">
        <f t="shared" si="21"/>
        <v>0</v>
      </c>
      <c r="U49" s="6">
        <f t="shared" si="22"/>
        <v>0</v>
      </c>
      <c r="V49" s="6">
        <f t="shared" si="23"/>
        <v>0</v>
      </c>
      <c r="W49" s="6">
        <f t="shared" si="24"/>
        <v>0</v>
      </c>
      <c r="X49" s="6">
        <f t="shared" si="25"/>
        <v>0</v>
      </c>
      <c r="Y49" s="6">
        <f t="shared" si="26"/>
        <v>0.012183849648200011</v>
      </c>
      <c r="Z49" s="6">
        <f t="shared" si="27"/>
        <v>0</v>
      </c>
      <c r="AA49" s="6">
        <f t="shared" si="28"/>
        <v>0.007268863068640945</v>
      </c>
      <c r="AB49" s="6">
        <f t="shared" si="29"/>
        <v>0.018930856155883885</v>
      </c>
      <c r="AC49" s="6">
        <f t="shared" si="30"/>
        <v>0.005963683983993107</v>
      </c>
      <c r="AD49" s="6">
        <f t="shared" si="31"/>
        <v>0</v>
      </c>
      <c r="AE49" s="6">
        <f t="shared" si="32"/>
        <v>0.00013056778333208984</v>
      </c>
      <c r="AF49" s="6">
        <f t="shared" si="33"/>
        <v>0.0036023237507718073</v>
      </c>
      <c r="AG49" s="6">
        <f t="shared" si="34"/>
        <v>0</v>
      </c>
      <c r="AH49" s="6">
        <v>0</v>
      </c>
      <c r="AI49" s="6">
        <v>0</v>
      </c>
      <c r="AJ49" s="6">
        <v>0</v>
      </c>
      <c r="AK49" s="6">
        <f t="shared" si="15"/>
        <v>0.0029818419919965533</v>
      </c>
      <c r="AL49" s="6">
        <f t="shared" si="16"/>
        <v>0.0036344315343204724</v>
      </c>
      <c r="AM49" s="6">
        <f t="shared" si="17"/>
        <v>0.0060919248241000055</v>
      </c>
      <c r="AN49" s="6">
        <f t="shared" si="18"/>
        <v>0.0036344315343204724</v>
      </c>
      <c r="AO49" s="6">
        <f t="shared" si="19"/>
        <v>0.010325798136987818</v>
      </c>
      <c r="AP49" s="6">
        <f t="shared" si="20"/>
        <v>0</v>
      </c>
    </row>
    <row r="50" spans="1:42" ht="11.25">
      <c r="A50" s="38" t="s">
        <v>193</v>
      </c>
      <c r="B50" s="67" t="s">
        <v>34</v>
      </c>
      <c r="C50" s="17" t="s">
        <v>120</v>
      </c>
      <c r="E50" s="2" t="s">
        <v>285</v>
      </c>
      <c r="F50" s="2" t="s">
        <v>285</v>
      </c>
      <c r="I50" s="173">
        <v>48.63</v>
      </c>
      <c r="J50" s="173">
        <v>0</v>
      </c>
      <c r="K50" s="173">
        <v>18.58</v>
      </c>
      <c r="L50" s="173">
        <v>30.05</v>
      </c>
      <c r="M50" s="148">
        <v>3554</v>
      </c>
      <c r="N50" s="148">
        <v>0</v>
      </c>
      <c r="O50" s="148">
        <v>20</v>
      </c>
      <c r="P50" s="2">
        <v>16667</v>
      </c>
      <c r="Q50" s="17"/>
      <c r="R50" s="17">
        <v>1802316</v>
      </c>
      <c r="T50" s="6">
        <f t="shared" si="21"/>
        <v>0</v>
      </c>
      <c r="U50" s="6">
        <f t="shared" si="22"/>
        <v>0</v>
      </c>
      <c r="V50" s="6">
        <f t="shared" si="23"/>
        <v>0</v>
      </c>
      <c r="W50" s="6">
        <f t="shared" si="24"/>
        <v>0</v>
      </c>
      <c r="X50" s="6">
        <f t="shared" si="25"/>
        <v>0</v>
      </c>
      <c r="Y50" s="6">
        <f t="shared" si="26"/>
        <v>0.005190544094541976</v>
      </c>
      <c r="Z50" s="6">
        <f t="shared" si="27"/>
        <v>0</v>
      </c>
      <c r="AA50" s="6">
        <f t="shared" si="28"/>
        <v>0.0034278039547042827</v>
      </c>
      <c r="AB50" s="6">
        <f t="shared" si="29"/>
        <v>0.007610330802465696</v>
      </c>
      <c r="AC50" s="6">
        <f t="shared" si="30"/>
        <v>0.004227993791963196</v>
      </c>
      <c r="AD50" s="6">
        <f t="shared" si="31"/>
        <v>0</v>
      </c>
      <c r="AE50" s="6">
        <f t="shared" si="32"/>
        <v>0.0003730508095202567</v>
      </c>
      <c r="AF50" s="6">
        <f t="shared" si="33"/>
        <v>0.0028469785174315386</v>
      </c>
      <c r="AG50" s="6">
        <f t="shared" si="34"/>
        <v>0</v>
      </c>
      <c r="AH50" s="6">
        <v>0</v>
      </c>
      <c r="AI50" s="6">
        <v>0</v>
      </c>
      <c r="AJ50" s="6">
        <v>0</v>
      </c>
      <c r="AK50" s="6">
        <f t="shared" si="15"/>
        <v>0.002113996895981598</v>
      </c>
      <c r="AL50" s="6">
        <f t="shared" si="16"/>
        <v>0.0017139019773521414</v>
      </c>
      <c r="AM50" s="6">
        <f t="shared" si="17"/>
        <v>0.002595272047270988</v>
      </c>
      <c r="AN50" s="6">
        <f t="shared" si="18"/>
        <v>0.0017139019773521414</v>
      </c>
      <c r="AO50" s="6">
        <f t="shared" si="19"/>
        <v>0.004446467357922002</v>
      </c>
      <c r="AP50" s="6">
        <f t="shared" si="20"/>
        <v>0</v>
      </c>
    </row>
    <row r="51" spans="1:42" ht="11.25">
      <c r="A51" s="38" t="s">
        <v>193</v>
      </c>
      <c r="B51" s="68" t="s">
        <v>35</v>
      </c>
      <c r="C51" s="17" t="s">
        <v>121</v>
      </c>
      <c r="E51" s="2" t="s">
        <v>285</v>
      </c>
      <c r="F51" s="2" t="s">
        <v>285</v>
      </c>
      <c r="I51" s="173">
        <v>7.12</v>
      </c>
      <c r="J51" s="173">
        <v>0</v>
      </c>
      <c r="K51" s="173">
        <v>5.55</v>
      </c>
      <c r="L51" s="173">
        <v>1.57</v>
      </c>
      <c r="M51" s="148">
        <v>389</v>
      </c>
      <c r="N51" s="148">
        <v>0</v>
      </c>
      <c r="O51" s="148">
        <v>0</v>
      </c>
      <c r="P51" s="2">
        <v>2612</v>
      </c>
      <c r="Q51" s="17"/>
      <c r="R51" s="17">
        <v>365242</v>
      </c>
      <c r="T51" s="6">
        <f t="shared" si="21"/>
        <v>0</v>
      </c>
      <c r="U51" s="6">
        <f t="shared" si="22"/>
        <v>0</v>
      </c>
      <c r="V51" s="6">
        <f t="shared" si="23"/>
        <v>0</v>
      </c>
      <c r="W51" s="6">
        <f t="shared" si="24"/>
        <v>0</v>
      </c>
      <c r="X51" s="6">
        <f t="shared" si="25"/>
        <v>0</v>
      </c>
      <c r="Y51" s="6">
        <f t="shared" si="26"/>
        <v>0.0007599562811667461</v>
      </c>
      <c r="Z51" s="6">
        <f t="shared" si="27"/>
        <v>0</v>
      </c>
      <c r="AA51" s="6">
        <f t="shared" si="28"/>
        <v>0.0010239134525623667</v>
      </c>
      <c r="AB51" s="6">
        <f t="shared" si="29"/>
        <v>0.00039761129317374854</v>
      </c>
      <c r="AC51" s="6">
        <f t="shared" si="30"/>
        <v>0.0004627714082931016</v>
      </c>
      <c r="AD51" s="6">
        <f t="shared" si="31"/>
        <v>0</v>
      </c>
      <c r="AE51" s="6">
        <f t="shared" si="32"/>
        <v>0</v>
      </c>
      <c r="AF51" s="6">
        <f t="shared" si="33"/>
        <v>0.00044616954986087347</v>
      </c>
      <c r="AG51" s="6">
        <f t="shared" si="34"/>
        <v>0</v>
      </c>
      <c r="AH51" s="6">
        <v>0</v>
      </c>
      <c r="AI51" s="6">
        <v>0</v>
      </c>
      <c r="AJ51" s="6">
        <v>0</v>
      </c>
      <c r="AK51" s="6">
        <f t="shared" si="15"/>
        <v>0.0002313857041465508</v>
      </c>
      <c r="AL51" s="6">
        <f t="shared" si="16"/>
        <v>0.0005119567262811833</v>
      </c>
      <c r="AM51" s="6">
        <f t="shared" si="17"/>
        <v>0.00037997814058337307</v>
      </c>
      <c r="AN51" s="6">
        <f t="shared" si="18"/>
        <v>0.0005119567262811833</v>
      </c>
      <c r="AO51" s="6">
        <f t="shared" si="19"/>
        <v>0.0009010831789442849</v>
      </c>
      <c r="AP51" s="6">
        <f t="shared" si="20"/>
        <v>0</v>
      </c>
    </row>
    <row r="52" spans="1:42" ht="11.25">
      <c r="A52" s="38" t="s">
        <v>193</v>
      </c>
      <c r="B52" s="67" t="s">
        <v>36</v>
      </c>
      <c r="C52" s="57" t="s">
        <v>122</v>
      </c>
      <c r="I52" s="173">
        <v>18</v>
      </c>
      <c r="J52" s="173">
        <v>0</v>
      </c>
      <c r="K52" s="173">
        <v>11.5</v>
      </c>
      <c r="L52" s="173">
        <v>6.5</v>
      </c>
      <c r="M52" s="148">
        <v>2097</v>
      </c>
      <c r="N52" s="148">
        <v>86</v>
      </c>
      <c r="O52" s="148">
        <v>104</v>
      </c>
      <c r="P52" s="2">
        <v>26048</v>
      </c>
      <c r="Q52" s="17"/>
      <c r="R52" s="17">
        <v>1215916</v>
      </c>
      <c r="T52" s="6">
        <f t="shared" si="21"/>
        <v>0</v>
      </c>
      <c r="U52" s="6">
        <f t="shared" si="22"/>
        <v>0</v>
      </c>
      <c r="V52" s="6">
        <f t="shared" si="23"/>
        <v>0</v>
      </c>
      <c r="W52" s="6">
        <f t="shared" si="24"/>
        <v>0</v>
      </c>
      <c r="X52" s="6">
        <f t="shared" si="25"/>
        <v>0</v>
      </c>
      <c r="Y52" s="6">
        <f t="shared" si="26"/>
        <v>0.001921237789466493</v>
      </c>
      <c r="Z52" s="6">
        <f t="shared" si="27"/>
        <v>0</v>
      </c>
      <c r="AA52" s="6">
        <f t="shared" si="28"/>
        <v>0.0021216224692733724</v>
      </c>
      <c r="AB52" s="6">
        <f t="shared" si="29"/>
        <v>0.0016461614048594684</v>
      </c>
      <c r="AC52" s="6">
        <f t="shared" si="30"/>
        <v>0.002494682887379522</v>
      </c>
      <c r="AD52" s="6">
        <f t="shared" si="31"/>
        <v>0.00040005172761873394</v>
      </c>
      <c r="AE52" s="6">
        <f t="shared" si="32"/>
        <v>0.0019398642095053349</v>
      </c>
      <c r="AF52" s="6">
        <f t="shared" si="33"/>
        <v>0.004449396797387455</v>
      </c>
      <c r="AG52" s="6">
        <f t="shared" si="34"/>
        <v>0</v>
      </c>
      <c r="AH52" s="6">
        <v>0</v>
      </c>
      <c r="AI52" s="6">
        <v>0</v>
      </c>
      <c r="AJ52" s="6">
        <v>0</v>
      </c>
      <c r="AK52" s="6">
        <f t="shared" si="15"/>
        <v>0.001447367307499128</v>
      </c>
      <c r="AL52" s="6">
        <f t="shared" si="16"/>
        <v>0.0010608112346366862</v>
      </c>
      <c r="AM52" s="6">
        <f t="shared" si="17"/>
        <v>0.0009606188947332465</v>
      </c>
      <c r="AN52" s="6">
        <f t="shared" si="18"/>
        <v>0.0010608112346366862</v>
      </c>
      <c r="AO52" s="6">
        <f t="shared" si="19"/>
        <v>0.00299976852226529</v>
      </c>
      <c r="AP52" s="6">
        <f t="shared" si="20"/>
        <v>0</v>
      </c>
    </row>
    <row r="53" spans="1:42" ht="11.25">
      <c r="A53" s="38" t="s">
        <v>193</v>
      </c>
      <c r="B53" s="69" t="s">
        <v>240</v>
      </c>
      <c r="C53" s="17" t="s">
        <v>137</v>
      </c>
      <c r="I53" s="173">
        <v>0</v>
      </c>
      <c r="J53" s="173"/>
      <c r="K53" s="173"/>
      <c r="L53" s="173"/>
      <c r="M53" s="148"/>
      <c r="N53" s="148"/>
      <c r="O53" s="148"/>
      <c r="Q53" s="17"/>
      <c r="R53" s="17"/>
      <c r="T53" s="6">
        <f t="shared" si="21"/>
        <v>0</v>
      </c>
      <c r="U53" s="6">
        <f t="shared" si="22"/>
        <v>0</v>
      </c>
      <c r="V53" s="6">
        <f t="shared" si="23"/>
        <v>0</v>
      </c>
      <c r="W53" s="6">
        <f t="shared" si="24"/>
        <v>0</v>
      </c>
      <c r="X53" s="6">
        <f t="shared" si="25"/>
        <v>0</v>
      </c>
      <c r="Y53" s="6">
        <f t="shared" si="26"/>
        <v>0</v>
      </c>
      <c r="Z53" s="6">
        <f t="shared" si="27"/>
        <v>0</v>
      </c>
      <c r="AA53" s="6">
        <f t="shared" si="28"/>
        <v>0</v>
      </c>
      <c r="AB53" s="6">
        <f t="shared" si="29"/>
        <v>0</v>
      </c>
      <c r="AC53" s="6">
        <f t="shared" si="30"/>
        <v>0</v>
      </c>
      <c r="AD53" s="6">
        <f t="shared" si="31"/>
        <v>0</v>
      </c>
      <c r="AE53" s="6">
        <f t="shared" si="32"/>
        <v>0</v>
      </c>
      <c r="AF53" s="6">
        <f t="shared" si="33"/>
        <v>0</v>
      </c>
      <c r="AG53" s="6">
        <f t="shared" si="34"/>
        <v>0</v>
      </c>
      <c r="AH53" s="6">
        <v>0</v>
      </c>
      <c r="AI53" s="6">
        <v>0</v>
      </c>
      <c r="AJ53" s="6">
        <v>0</v>
      </c>
      <c r="AK53" s="6">
        <f t="shared" si="15"/>
        <v>0</v>
      </c>
      <c r="AL53" s="6">
        <f t="shared" si="16"/>
        <v>0</v>
      </c>
      <c r="AM53" s="6">
        <f t="shared" si="17"/>
        <v>0</v>
      </c>
      <c r="AN53" s="6">
        <f t="shared" si="18"/>
        <v>0</v>
      </c>
      <c r="AO53" s="6">
        <f t="shared" si="19"/>
        <v>0</v>
      </c>
      <c r="AP53" s="6">
        <f t="shared" si="20"/>
        <v>0</v>
      </c>
    </row>
    <row r="54" spans="1:42" ht="11.25">
      <c r="A54" s="38" t="s">
        <v>193</v>
      </c>
      <c r="B54" s="69" t="s">
        <v>267</v>
      </c>
      <c r="C54" s="17" t="s">
        <v>259</v>
      </c>
      <c r="E54" s="2" t="s">
        <v>285</v>
      </c>
      <c r="F54" s="2" t="s">
        <v>285</v>
      </c>
      <c r="I54" s="173"/>
      <c r="J54" s="173" t="s">
        <v>285</v>
      </c>
      <c r="K54" s="173" t="s">
        <v>285</v>
      </c>
      <c r="L54" s="173" t="s">
        <v>285</v>
      </c>
      <c r="M54" s="148">
        <v>3</v>
      </c>
      <c r="N54" s="148">
        <v>0</v>
      </c>
      <c r="O54" s="148">
        <v>3</v>
      </c>
      <c r="P54" s="2" t="s">
        <v>285</v>
      </c>
      <c r="Q54" s="17"/>
      <c r="R54" s="17">
        <v>796951</v>
      </c>
      <c r="T54" s="6">
        <f t="shared" si="21"/>
        <v>0</v>
      </c>
      <c r="U54" s="6">
        <f t="shared" si="22"/>
        <v>0</v>
      </c>
      <c r="V54" s="6">
        <f t="shared" si="23"/>
        <v>0</v>
      </c>
      <c r="W54" s="6">
        <f t="shared" si="24"/>
        <v>0</v>
      </c>
      <c r="X54" s="6">
        <f t="shared" si="25"/>
        <v>0</v>
      </c>
      <c r="Y54" s="6">
        <f t="shared" si="26"/>
        <v>0</v>
      </c>
      <c r="Z54" s="6">
        <f t="shared" si="27"/>
        <v>0</v>
      </c>
      <c r="AA54" s="6">
        <f t="shared" si="28"/>
        <v>0</v>
      </c>
      <c r="AB54" s="6">
        <f t="shared" si="29"/>
        <v>0</v>
      </c>
      <c r="AC54" s="6">
        <f t="shared" si="30"/>
        <v>3.5689311693555392E-06</v>
      </c>
      <c r="AD54" s="6">
        <f t="shared" si="31"/>
        <v>0</v>
      </c>
      <c r="AE54" s="6">
        <f t="shared" si="32"/>
        <v>5.59576214280385E-05</v>
      </c>
      <c r="AF54" s="6">
        <f t="shared" si="33"/>
        <v>0</v>
      </c>
      <c r="AG54" s="6">
        <f t="shared" si="34"/>
        <v>0</v>
      </c>
      <c r="AH54" s="6">
        <v>0</v>
      </c>
      <c r="AI54" s="6">
        <v>0</v>
      </c>
      <c r="AJ54" s="6">
        <v>0</v>
      </c>
      <c r="AK54" s="6">
        <f t="shared" si="15"/>
        <v>1.7844655846777696E-06</v>
      </c>
      <c r="AL54" s="6">
        <f t="shared" si="16"/>
        <v>0</v>
      </c>
      <c r="AM54" s="6">
        <f t="shared" si="17"/>
        <v>0</v>
      </c>
      <c r="AN54" s="6">
        <f t="shared" si="18"/>
        <v>0</v>
      </c>
      <c r="AO54" s="6">
        <f t="shared" si="19"/>
        <v>0.0019661461183073875</v>
      </c>
      <c r="AP54" s="6">
        <f t="shared" si="20"/>
        <v>0</v>
      </c>
    </row>
    <row r="55" spans="1:42" ht="11.25">
      <c r="A55" s="38" t="s">
        <v>193</v>
      </c>
      <c r="B55" s="69" t="s">
        <v>236</v>
      </c>
      <c r="C55" s="17" t="s">
        <v>140</v>
      </c>
      <c r="E55" s="2" t="s">
        <v>285</v>
      </c>
      <c r="I55" s="173">
        <v>5.67</v>
      </c>
      <c r="J55" s="173">
        <v>0.29</v>
      </c>
      <c r="K55" s="173">
        <v>2.67</v>
      </c>
      <c r="L55" s="173">
        <v>3</v>
      </c>
      <c r="M55" s="148">
        <v>793</v>
      </c>
      <c r="N55" s="148">
        <v>0</v>
      </c>
      <c r="O55" s="148">
        <v>145</v>
      </c>
      <c r="P55" s="2">
        <v>4854</v>
      </c>
      <c r="Q55" s="17"/>
      <c r="R55" s="17">
        <v>429179</v>
      </c>
      <c r="T55" s="6">
        <f t="shared" si="21"/>
        <v>0</v>
      </c>
      <c r="U55" s="6">
        <f t="shared" si="22"/>
        <v>0</v>
      </c>
      <c r="V55" s="6">
        <f t="shared" si="23"/>
        <v>0</v>
      </c>
      <c r="W55" s="6">
        <f t="shared" si="24"/>
        <v>0</v>
      </c>
      <c r="X55" s="6">
        <f t="shared" si="25"/>
        <v>0</v>
      </c>
      <c r="Y55" s="6">
        <f t="shared" si="26"/>
        <v>0.0006051899036819453</v>
      </c>
      <c r="Z55" s="6">
        <f t="shared" si="27"/>
        <v>0.0001536147131112806</v>
      </c>
      <c r="AA55" s="6">
        <f t="shared" si="28"/>
        <v>0.0004925853906921656</v>
      </c>
      <c r="AB55" s="6">
        <f t="shared" si="29"/>
        <v>0.0007597668022428316</v>
      </c>
      <c r="AC55" s="6">
        <f t="shared" si="30"/>
        <v>0.0009433874724329809</v>
      </c>
      <c r="AD55" s="6">
        <f t="shared" si="31"/>
        <v>0</v>
      </c>
      <c r="AE55" s="6">
        <f t="shared" si="32"/>
        <v>0.002704618369021861</v>
      </c>
      <c r="AF55" s="6">
        <f t="shared" si="33"/>
        <v>0.0008291374406679479</v>
      </c>
      <c r="AG55" s="6">
        <f t="shared" si="34"/>
        <v>0</v>
      </c>
      <c r="AH55" s="6">
        <v>0</v>
      </c>
      <c r="AI55" s="6">
        <v>0</v>
      </c>
      <c r="AJ55" s="6">
        <v>0</v>
      </c>
      <c r="AK55" s="6">
        <f t="shared" si="15"/>
        <v>0.00047169373621649047</v>
      </c>
      <c r="AL55" s="6">
        <f t="shared" si="16"/>
        <v>0.0002462926953460828</v>
      </c>
      <c r="AM55" s="6">
        <f t="shared" si="17"/>
        <v>0.00030259495184097263</v>
      </c>
      <c r="AN55" s="6">
        <f t="shared" si="18"/>
        <v>0.0002462926953460828</v>
      </c>
      <c r="AO55" s="6">
        <f t="shared" si="19"/>
        <v>0.001058821213486207</v>
      </c>
      <c r="AP55" s="6">
        <f t="shared" si="20"/>
        <v>7.68073565556403E-05</v>
      </c>
    </row>
    <row r="56" spans="1:42" ht="11.25">
      <c r="A56" s="38" t="s">
        <v>193</v>
      </c>
      <c r="B56" s="67" t="s">
        <v>37</v>
      </c>
      <c r="C56" s="17" t="s">
        <v>248</v>
      </c>
      <c r="E56" s="2" t="s">
        <v>285</v>
      </c>
      <c r="I56" s="173">
        <v>14.2</v>
      </c>
      <c r="J56" s="173">
        <v>0</v>
      </c>
      <c r="K56" s="173">
        <v>4.2</v>
      </c>
      <c r="L56" s="173">
        <v>10</v>
      </c>
      <c r="M56" s="148">
        <v>645</v>
      </c>
      <c r="N56" s="148">
        <v>25</v>
      </c>
      <c r="O56" s="148">
        <v>0</v>
      </c>
      <c r="P56" s="2">
        <v>2624</v>
      </c>
      <c r="Q56" s="17"/>
      <c r="R56" s="17">
        <v>644572</v>
      </c>
      <c r="T56" s="6">
        <f t="shared" si="21"/>
        <v>0</v>
      </c>
      <c r="U56" s="6">
        <f t="shared" si="22"/>
        <v>0</v>
      </c>
      <c r="V56" s="6">
        <f t="shared" si="23"/>
        <v>0</v>
      </c>
      <c r="W56" s="6">
        <f t="shared" si="24"/>
        <v>0</v>
      </c>
      <c r="X56" s="6">
        <f t="shared" si="25"/>
        <v>0</v>
      </c>
      <c r="Y56" s="6">
        <f t="shared" si="26"/>
        <v>0.0015156431450235666</v>
      </c>
      <c r="Z56" s="6">
        <f t="shared" si="27"/>
        <v>0</v>
      </c>
      <c r="AA56" s="6">
        <f t="shared" si="28"/>
        <v>0.0007748534235607099</v>
      </c>
      <c r="AB56" s="6">
        <f t="shared" si="29"/>
        <v>0.0025325560074761053</v>
      </c>
      <c r="AC56" s="6">
        <f t="shared" si="30"/>
        <v>0.000767320201411441</v>
      </c>
      <c r="AD56" s="6">
        <f t="shared" si="31"/>
        <v>0.00011629410686591103</v>
      </c>
      <c r="AE56" s="6">
        <f t="shared" si="32"/>
        <v>0</v>
      </c>
      <c r="AF56" s="6">
        <f t="shared" si="33"/>
        <v>0.00044821933339775344</v>
      </c>
      <c r="AG56" s="6">
        <f t="shared" si="34"/>
        <v>0</v>
      </c>
      <c r="AH56" s="6">
        <v>0</v>
      </c>
      <c r="AI56" s="6">
        <v>0</v>
      </c>
      <c r="AJ56" s="6">
        <v>0</v>
      </c>
      <c r="AK56" s="6">
        <f t="shared" si="15"/>
        <v>0.000441807154138676</v>
      </c>
      <c r="AL56" s="6">
        <f t="shared" si="16"/>
        <v>0.00038742671178035494</v>
      </c>
      <c r="AM56" s="6">
        <f t="shared" si="17"/>
        <v>0.0007578215725117833</v>
      </c>
      <c r="AN56" s="6">
        <f t="shared" si="18"/>
        <v>0.00038742671178035494</v>
      </c>
      <c r="AO56" s="6">
        <f t="shared" si="19"/>
        <v>0.0015902141232894233</v>
      </c>
      <c r="AP56" s="6">
        <f t="shared" si="20"/>
        <v>0</v>
      </c>
    </row>
    <row r="57" spans="1:42" ht="11.25">
      <c r="A57" s="38" t="s">
        <v>193</v>
      </c>
      <c r="B57" s="67" t="s">
        <v>38</v>
      </c>
      <c r="C57" s="17" t="s">
        <v>129</v>
      </c>
      <c r="E57" s="2" t="s">
        <v>285</v>
      </c>
      <c r="I57" s="173">
        <v>1</v>
      </c>
      <c r="J57" s="173">
        <v>0</v>
      </c>
      <c r="K57" s="173">
        <v>0</v>
      </c>
      <c r="L57" s="173">
        <v>1</v>
      </c>
      <c r="M57" s="148">
        <v>50</v>
      </c>
      <c r="N57" s="148">
        <v>0</v>
      </c>
      <c r="O57" s="148">
        <v>0</v>
      </c>
      <c r="P57" s="2" t="s">
        <v>285</v>
      </c>
      <c r="Q57" s="17"/>
      <c r="R57" s="17">
        <v>43147</v>
      </c>
      <c r="T57" s="6">
        <f t="shared" si="21"/>
        <v>0</v>
      </c>
      <c r="U57" s="6">
        <f t="shared" si="22"/>
        <v>0</v>
      </c>
      <c r="V57" s="6">
        <f t="shared" si="23"/>
        <v>0</v>
      </c>
      <c r="W57" s="6">
        <f t="shared" si="24"/>
        <v>0</v>
      </c>
      <c r="X57" s="6">
        <f t="shared" si="25"/>
        <v>0</v>
      </c>
      <c r="Y57" s="6">
        <f t="shared" si="26"/>
        <v>0.0001067354327481385</v>
      </c>
      <c r="Z57" s="6">
        <f t="shared" si="27"/>
        <v>0</v>
      </c>
      <c r="AA57" s="6">
        <f t="shared" si="28"/>
        <v>0</v>
      </c>
      <c r="AB57" s="6">
        <f t="shared" si="29"/>
        <v>0.0002532556007476105</v>
      </c>
      <c r="AC57" s="6">
        <f t="shared" si="30"/>
        <v>5.948218615592565E-05</v>
      </c>
      <c r="AD57" s="6">
        <f t="shared" si="31"/>
        <v>0</v>
      </c>
      <c r="AE57" s="6">
        <f t="shared" si="32"/>
        <v>0</v>
      </c>
      <c r="AF57" s="6">
        <f t="shared" si="33"/>
        <v>0</v>
      </c>
      <c r="AG57" s="6">
        <f t="shared" si="34"/>
        <v>0</v>
      </c>
      <c r="AH57" s="6">
        <v>0</v>
      </c>
      <c r="AI57" s="6">
        <v>0</v>
      </c>
      <c r="AJ57" s="6">
        <v>0</v>
      </c>
      <c r="AK57" s="6">
        <f t="shared" si="15"/>
        <v>2.9741093077962827E-05</v>
      </c>
      <c r="AL57" s="6">
        <f t="shared" si="16"/>
        <v>0</v>
      </c>
      <c r="AM57" s="6">
        <f t="shared" si="17"/>
        <v>5.336771637406925E-05</v>
      </c>
      <c r="AN57" s="6">
        <f t="shared" si="18"/>
        <v>0</v>
      </c>
      <c r="AO57" s="6">
        <f t="shared" si="19"/>
        <v>0.00010644733059699887</v>
      </c>
      <c r="AP57" s="6">
        <f t="shared" si="20"/>
        <v>0</v>
      </c>
    </row>
    <row r="58" spans="1:42" ht="11.25">
      <c r="A58" s="38" t="s">
        <v>193</v>
      </c>
      <c r="B58" s="69" t="s">
        <v>282</v>
      </c>
      <c r="C58" s="175" t="s">
        <v>284</v>
      </c>
      <c r="D58" s="38"/>
      <c r="E58" s="14"/>
      <c r="F58" s="14"/>
      <c r="I58" s="173">
        <v>4.25</v>
      </c>
      <c r="J58" s="173">
        <v>0</v>
      </c>
      <c r="K58" s="173">
        <v>2.5</v>
      </c>
      <c r="L58" s="173">
        <v>1.75</v>
      </c>
      <c r="M58" s="148">
        <v>102</v>
      </c>
      <c r="N58" s="148">
        <v>0</v>
      </c>
      <c r="O58" s="148">
        <v>0</v>
      </c>
      <c r="P58" s="2">
        <v>10089</v>
      </c>
      <c r="Q58" s="17"/>
      <c r="R58" s="17"/>
      <c r="T58" s="6">
        <f t="shared" si="21"/>
        <v>0</v>
      </c>
      <c r="U58" s="6">
        <f t="shared" si="22"/>
        <v>0</v>
      </c>
      <c r="V58" s="6">
        <f t="shared" si="23"/>
        <v>0</v>
      </c>
      <c r="W58" s="6">
        <f t="shared" si="24"/>
        <v>0</v>
      </c>
      <c r="X58" s="6">
        <f t="shared" si="25"/>
        <v>0</v>
      </c>
      <c r="Y58" s="6">
        <f t="shared" si="26"/>
        <v>0.0004536255891795886</v>
      </c>
      <c r="Z58" s="6">
        <f t="shared" si="27"/>
        <v>0</v>
      </c>
      <c r="AA58" s="6">
        <f t="shared" si="28"/>
        <v>0.00046122227592899396</v>
      </c>
      <c r="AB58" s="6">
        <f t="shared" si="29"/>
        <v>0.0004431973013083184</v>
      </c>
      <c r="AC58" s="6">
        <f t="shared" si="30"/>
        <v>0.00012134365975808834</v>
      </c>
      <c r="AD58" s="6">
        <f t="shared" si="31"/>
        <v>0</v>
      </c>
      <c r="AE58" s="6">
        <f t="shared" si="32"/>
        <v>0</v>
      </c>
      <c r="AF58" s="6">
        <f t="shared" si="33"/>
        <v>0.0017233555086318348</v>
      </c>
      <c r="AG58" s="6">
        <f t="shared" si="34"/>
        <v>0</v>
      </c>
      <c r="AH58" s="6">
        <v>0</v>
      </c>
      <c r="AI58" s="6">
        <v>0</v>
      </c>
      <c r="AJ58" s="6">
        <v>0</v>
      </c>
      <c r="AK58" s="6">
        <f t="shared" si="15"/>
        <v>6.067182987904417E-05</v>
      </c>
      <c r="AL58" s="6">
        <f t="shared" si="16"/>
        <v>0.00023061113796449698</v>
      </c>
      <c r="AM58" s="6">
        <f t="shared" si="17"/>
        <v>0.0002268127945897943</v>
      </c>
      <c r="AN58" s="6">
        <f t="shared" si="18"/>
        <v>0.00023061113796449698</v>
      </c>
      <c r="AO58" s="6">
        <f t="shared" si="19"/>
        <v>0</v>
      </c>
      <c r="AP58" s="6">
        <f t="shared" si="20"/>
        <v>0</v>
      </c>
    </row>
    <row r="59" spans="1:42" ht="11.25">
      <c r="A59" s="38" t="s">
        <v>193</v>
      </c>
      <c r="B59" s="67" t="s">
        <v>39</v>
      </c>
      <c r="C59" s="17" t="s">
        <v>130</v>
      </c>
      <c r="E59" s="2" t="s">
        <v>285</v>
      </c>
      <c r="I59" s="173">
        <v>35.51</v>
      </c>
      <c r="J59" s="173">
        <v>0</v>
      </c>
      <c r="K59" s="173">
        <v>30.76</v>
      </c>
      <c r="L59" s="173">
        <v>4.75</v>
      </c>
      <c r="M59" s="148">
        <v>1965</v>
      </c>
      <c r="N59" s="148">
        <v>89</v>
      </c>
      <c r="O59" s="148">
        <v>43</v>
      </c>
      <c r="P59" s="2">
        <v>7965</v>
      </c>
      <c r="Q59" s="17"/>
      <c r="R59" s="17">
        <v>828240</v>
      </c>
      <c r="T59" s="6">
        <f t="shared" si="21"/>
        <v>0</v>
      </c>
      <c r="U59" s="6">
        <f t="shared" si="22"/>
        <v>0</v>
      </c>
      <c r="V59" s="6">
        <f t="shared" si="23"/>
        <v>0</v>
      </c>
      <c r="W59" s="6">
        <f t="shared" si="24"/>
        <v>0</v>
      </c>
      <c r="X59" s="6">
        <f t="shared" si="25"/>
        <v>0</v>
      </c>
      <c r="Y59" s="6">
        <f t="shared" si="26"/>
        <v>0.003790175216886398</v>
      </c>
      <c r="Z59" s="6">
        <f t="shared" si="27"/>
        <v>0</v>
      </c>
      <c r="AA59" s="6">
        <f t="shared" si="28"/>
        <v>0.005674878883030342</v>
      </c>
      <c r="AB59" s="6">
        <f t="shared" si="29"/>
        <v>0.00120296410355115</v>
      </c>
      <c r="AC59" s="6">
        <f t="shared" si="30"/>
        <v>0.0023376499159278785</v>
      </c>
      <c r="AD59" s="6">
        <f t="shared" si="31"/>
        <v>0.0004140070204426433</v>
      </c>
      <c r="AE59" s="6">
        <f t="shared" si="32"/>
        <v>0.0008020592404685519</v>
      </c>
      <c r="AF59" s="6">
        <f t="shared" si="33"/>
        <v>0.0013605438226040802</v>
      </c>
      <c r="AG59" s="6">
        <f t="shared" si="34"/>
        <v>0</v>
      </c>
      <c r="AH59" s="6">
        <v>0</v>
      </c>
      <c r="AI59" s="6">
        <v>0</v>
      </c>
      <c r="AJ59" s="6">
        <v>0</v>
      </c>
      <c r="AK59" s="6">
        <f t="shared" si="15"/>
        <v>0.001375828468185261</v>
      </c>
      <c r="AL59" s="6">
        <f t="shared" si="16"/>
        <v>0.002837439441515171</v>
      </c>
      <c r="AM59" s="6">
        <f t="shared" si="17"/>
        <v>0.001895087608443199</v>
      </c>
      <c r="AN59" s="6">
        <f t="shared" si="18"/>
        <v>0.002837439441515171</v>
      </c>
      <c r="AO59" s="6">
        <f t="shared" si="19"/>
        <v>0.002043338751098763</v>
      </c>
      <c r="AP59" s="6">
        <f t="shared" si="20"/>
        <v>0</v>
      </c>
    </row>
    <row r="60" spans="1:42" ht="11.25">
      <c r="A60" s="38" t="s">
        <v>193</v>
      </c>
      <c r="B60" s="17" t="s">
        <v>40</v>
      </c>
      <c r="C60" s="17" t="s">
        <v>260</v>
      </c>
      <c r="E60" s="2" t="s">
        <v>285</v>
      </c>
      <c r="I60" s="173">
        <v>13.3</v>
      </c>
      <c r="J60" s="173">
        <v>0</v>
      </c>
      <c r="K60" s="173">
        <v>10.3</v>
      </c>
      <c r="L60" s="173">
        <v>3</v>
      </c>
      <c r="M60" s="148">
        <v>2370</v>
      </c>
      <c r="N60" s="148">
        <v>0</v>
      </c>
      <c r="O60" s="148">
        <v>0</v>
      </c>
      <c r="P60" s="2" t="s">
        <v>285</v>
      </c>
      <c r="Q60" s="17"/>
      <c r="R60" s="17">
        <v>-2545</v>
      </c>
      <c r="T60" s="6">
        <f t="shared" si="21"/>
        <v>0</v>
      </c>
      <c r="U60" s="6">
        <f t="shared" si="22"/>
        <v>0</v>
      </c>
      <c r="V60" s="6">
        <f t="shared" si="23"/>
        <v>0</v>
      </c>
      <c r="W60" s="6">
        <f t="shared" si="24"/>
        <v>0</v>
      </c>
      <c r="X60" s="6">
        <f t="shared" si="25"/>
        <v>0</v>
      </c>
      <c r="Y60" s="6">
        <f t="shared" si="26"/>
        <v>0.0014195812555502423</v>
      </c>
      <c r="Z60" s="6">
        <f t="shared" si="27"/>
        <v>0</v>
      </c>
      <c r="AA60" s="6">
        <f t="shared" si="28"/>
        <v>0.0019002357768274553</v>
      </c>
      <c r="AB60" s="6">
        <f t="shared" si="29"/>
        <v>0.0007597668022428316</v>
      </c>
      <c r="AC60" s="6">
        <f t="shared" si="30"/>
        <v>0.002819455623790876</v>
      </c>
      <c r="AD60" s="6">
        <f t="shared" si="31"/>
        <v>0</v>
      </c>
      <c r="AE60" s="6">
        <f t="shared" si="32"/>
        <v>0</v>
      </c>
      <c r="AF60" s="6">
        <f t="shared" si="33"/>
        <v>0</v>
      </c>
      <c r="AG60" s="6">
        <f t="shared" si="34"/>
        <v>0</v>
      </c>
      <c r="AH60" s="6">
        <v>0</v>
      </c>
      <c r="AI60" s="6">
        <v>0</v>
      </c>
      <c r="AJ60" s="6">
        <v>0</v>
      </c>
      <c r="AK60" s="6">
        <f t="shared" si="15"/>
        <v>0.001409727811895438</v>
      </c>
      <c r="AL60" s="6">
        <f t="shared" si="16"/>
        <v>0.0009501178884137277</v>
      </c>
      <c r="AM60" s="6">
        <f t="shared" si="17"/>
        <v>0.0007097906277751211</v>
      </c>
      <c r="AN60" s="6">
        <f t="shared" si="18"/>
        <v>0.0009501178884137277</v>
      </c>
      <c r="AO60" s="6">
        <f t="shared" si="19"/>
        <v>-6.278732156797972E-06</v>
      </c>
      <c r="AP60" s="6">
        <f t="shared" si="20"/>
        <v>0</v>
      </c>
    </row>
    <row r="61" spans="1:42" ht="11.25">
      <c r="A61" s="38" t="s">
        <v>193</v>
      </c>
      <c r="B61" s="69" t="s">
        <v>239</v>
      </c>
      <c r="C61" s="17" t="s">
        <v>141</v>
      </c>
      <c r="E61" s="2" t="s">
        <v>285</v>
      </c>
      <c r="I61" s="173">
        <v>0.6</v>
      </c>
      <c r="J61" s="173">
        <v>0</v>
      </c>
      <c r="K61" s="173">
        <v>0.6</v>
      </c>
      <c r="L61" s="173">
        <v>0</v>
      </c>
      <c r="M61" s="148">
        <v>44</v>
      </c>
      <c r="N61" s="148">
        <v>6</v>
      </c>
      <c r="O61" s="148">
        <v>1</v>
      </c>
      <c r="P61" s="2" t="s">
        <v>285</v>
      </c>
      <c r="Q61" s="17"/>
      <c r="R61" s="17">
        <v>26492</v>
      </c>
      <c r="T61" s="6">
        <f t="shared" si="21"/>
        <v>0</v>
      </c>
      <c r="U61" s="6">
        <f t="shared" si="22"/>
        <v>0</v>
      </c>
      <c r="V61" s="6">
        <f t="shared" si="23"/>
        <v>0</v>
      </c>
      <c r="W61" s="6">
        <f t="shared" si="24"/>
        <v>0</v>
      </c>
      <c r="X61" s="6">
        <f t="shared" si="25"/>
        <v>0</v>
      </c>
      <c r="Y61" s="6">
        <f t="shared" si="26"/>
        <v>6.40412596488831E-05</v>
      </c>
      <c r="Z61" s="6">
        <f t="shared" si="27"/>
        <v>0</v>
      </c>
      <c r="AA61" s="6">
        <f t="shared" si="28"/>
        <v>0.00011069334622295855</v>
      </c>
      <c r="AB61" s="6">
        <f t="shared" si="29"/>
        <v>0</v>
      </c>
      <c r="AC61" s="6">
        <f t="shared" si="30"/>
        <v>5.234432381721458E-05</v>
      </c>
      <c r="AD61" s="6">
        <f t="shared" si="31"/>
        <v>2.7910585647818647E-05</v>
      </c>
      <c r="AE61" s="6">
        <f t="shared" si="32"/>
        <v>1.8652540476012836E-05</v>
      </c>
      <c r="AF61" s="6">
        <f t="shared" si="33"/>
        <v>0</v>
      </c>
      <c r="AG61" s="6">
        <f t="shared" si="34"/>
        <v>0</v>
      </c>
      <c r="AH61" s="6">
        <v>0</v>
      </c>
      <c r="AI61" s="6">
        <v>0</v>
      </c>
      <c r="AJ61" s="6">
        <v>0</v>
      </c>
      <c r="AK61" s="6">
        <f t="shared" si="15"/>
        <v>4.012745473251661E-05</v>
      </c>
      <c r="AL61" s="6">
        <f t="shared" si="16"/>
        <v>5.5346673111479276E-05</v>
      </c>
      <c r="AM61" s="6">
        <f t="shared" si="17"/>
        <v>3.202062982444155E-05</v>
      </c>
      <c r="AN61" s="6">
        <f t="shared" si="18"/>
        <v>5.5346673111479276E-05</v>
      </c>
      <c r="AO61" s="6">
        <f t="shared" si="19"/>
        <v>6.535802447854298E-05</v>
      </c>
      <c r="AP61" s="6">
        <f t="shared" si="20"/>
        <v>0</v>
      </c>
    </row>
    <row r="62" spans="1:42" ht="11.25">
      <c r="A62" s="38" t="s">
        <v>193</v>
      </c>
      <c r="B62" s="99" t="s">
        <v>237</v>
      </c>
      <c r="C62" s="17" t="s">
        <v>238</v>
      </c>
      <c r="E62" s="2" t="s">
        <v>285</v>
      </c>
      <c r="I62" s="173">
        <v>3</v>
      </c>
      <c r="J62" s="173">
        <v>0</v>
      </c>
      <c r="K62" s="173">
        <v>2</v>
      </c>
      <c r="L62" s="173">
        <v>1</v>
      </c>
      <c r="M62" s="148">
        <v>258</v>
      </c>
      <c r="N62" s="148">
        <v>0</v>
      </c>
      <c r="O62" s="148">
        <v>0</v>
      </c>
      <c r="P62" s="2" t="s">
        <v>285</v>
      </c>
      <c r="Q62" s="17"/>
      <c r="R62" s="17"/>
      <c r="T62" s="6">
        <f t="shared" si="21"/>
        <v>0</v>
      </c>
      <c r="U62" s="6">
        <f t="shared" si="22"/>
        <v>0</v>
      </c>
      <c r="V62" s="6">
        <f t="shared" si="23"/>
        <v>0</v>
      </c>
      <c r="W62" s="6">
        <f t="shared" si="24"/>
        <v>0</v>
      </c>
      <c r="X62" s="6">
        <f t="shared" si="25"/>
        <v>0</v>
      </c>
      <c r="Y62" s="6">
        <f t="shared" si="26"/>
        <v>0.0003202062982444155</v>
      </c>
      <c r="Z62" s="6">
        <f t="shared" si="27"/>
        <v>0</v>
      </c>
      <c r="AA62" s="6">
        <f t="shared" si="28"/>
        <v>0.0003689778207431952</v>
      </c>
      <c r="AB62" s="6">
        <f t="shared" si="29"/>
        <v>0.0002532556007476105</v>
      </c>
      <c r="AC62" s="6">
        <f t="shared" si="30"/>
        <v>0.00030692808056457637</v>
      </c>
      <c r="AD62" s="6">
        <f t="shared" si="31"/>
        <v>0</v>
      </c>
      <c r="AE62" s="6">
        <f t="shared" si="32"/>
        <v>0</v>
      </c>
      <c r="AF62" s="6">
        <f t="shared" si="33"/>
        <v>0</v>
      </c>
      <c r="AG62" s="6">
        <f t="shared" si="34"/>
        <v>0</v>
      </c>
      <c r="AH62" s="6">
        <v>0</v>
      </c>
      <c r="AI62" s="6">
        <v>0</v>
      </c>
      <c r="AJ62" s="6">
        <v>0</v>
      </c>
      <c r="AK62" s="6">
        <f t="shared" si="15"/>
        <v>0.00015346404028228819</v>
      </c>
      <c r="AL62" s="6">
        <f t="shared" si="16"/>
        <v>0.0001844889103715976</v>
      </c>
      <c r="AM62" s="6">
        <f t="shared" si="17"/>
        <v>0.00016010314912220775</v>
      </c>
      <c r="AN62" s="6">
        <f t="shared" si="18"/>
        <v>0.0001844889103715976</v>
      </c>
      <c r="AO62" s="6">
        <f t="shared" si="19"/>
        <v>0</v>
      </c>
      <c r="AP62" s="6">
        <f t="shared" si="20"/>
        <v>0</v>
      </c>
    </row>
    <row r="63" spans="1:42" ht="11.25">
      <c r="A63" s="38" t="s">
        <v>193</v>
      </c>
      <c r="B63" s="66" t="s">
        <v>41</v>
      </c>
      <c r="C63" s="57" t="s">
        <v>205</v>
      </c>
      <c r="E63" s="2" t="s">
        <v>285</v>
      </c>
      <c r="F63" s="2" t="s">
        <v>285</v>
      </c>
      <c r="I63" s="173">
        <v>17.2</v>
      </c>
      <c r="J63" s="173">
        <v>0</v>
      </c>
      <c r="K63" s="173">
        <v>6.2</v>
      </c>
      <c r="L63" s="173">
        <v>11</v>
      </c>
      <c r="M63" s="148">
        <v>1112</v>
      </c>
      <c r="N63" s="148">
        <v>0</v>
      </c>
      <c r="O63" s="148">
        <v>67</v>
      </c>
      <c r="P63" s="2">
        <v>3497</v>
      </c>
      <c r="Q63" s="17"/>
      <c r="R63" s="17">
        <v>908950</v>
      </c>
      <c r="T63" s="6">
        <f t="shared" si="21"/>
        <v>0</v>
      </c>
      <c r="U63" s="6">
        <f t="shared" si="22"/>
        <v>0</v>
      </c>
      <c r="V63" s="6">
        <f t="shared" si="23"/>
        <v>0</v>
      </c>
      <c r="W63" s="6">
        <f t="shared" si="24"/>
        <v>0</v>
      </c>
      <c r="X63" s="6">
        <f t="shared" si="25"/>
        <v>0</v>
      </c>
      <c r="Y63" s="6">
        <f t="shared" si="26"/>
        <v>0.001835849443267982</v>
      </c>
      <c r="Z63" s="6">
        <f t="shared" si="27"/>
        <v>0</v>
      </c>
      <c r="AA63" s="6">
        <f t="shared" si="28"/>
        <v>0.0011438312443039051</v>
      </c>
      <c r="AB63" s="6">
        <f t="shared" si="29"/>
        <v>0.0027858116082237158</v>
      </c>
      <c r="AC63" s="6">
        <f t="shared" si="30"/>
        <v>0.0013228838201077865</v>
      </c>
      <c r="AD63" s="6">
        <f t="shared" si="31"/>
        <v>0</v>
      </c>
      <c r="AE63" s="6">
        <f t="shared" si="32"/>
        <v>0.00124972021189286</v>
      </c>
      <c r="AF63" s="6">
        <f t="shared" si="33"/>
        <v>0.0005973410857057713</v>
      </c>
      <c r="AG63" s="6">
        <f t="shared" si="34"/>
        <v>0</v>
      </c>
      <c r="AH63" s="6">
        <v>0</v>
      </c>
      <c r="AI63" s="6">
        <v>0</v>
      </c>
      <c r="AJ63" s="6">
        <v>0</v>
      </c>
      <c r="AK63" s="6">
        <f t="shared" si="15"/>
        <v>0.0006614419100538933</v>
      </c>
      <c r="AL63" s="6">
        <f t="shared" si="16"/>
        <v>0.0005719156221519526</v>
      </c>
      <c r="AM63" s="6">
        <f t="shared" si="17"/>
        <v>0.000917924721633991</v>
      </c>
      <c r="AN63" s="6">
        <f t="shared" si="18"/>
        <v>0.0005719156221519526</v>
      </c>
      <c r="AO63" s="6">
        <f t="shared" si="19"/>
        <v>0.002242457207827708</v>
      </c>
      <c r="AP63" s="6">
        <f t="shared" si="20"/>
        <v>0</v>
      </c>
    </row>
    <row r="64" spans="1:42" ht="11.25">
      <c r="A64" s="38" t="s">
        <v>193</v>
      </c>
      <c r="B64" s="67">
        <v>2629</v>
      </c>
      <c r="C64" s="17" t="s">
        <v>203</v>
      </c>
      <c r="E64" s="2" t="s">
        <v>285</v>
      </c>
      <c r="F64" s="2" t="s">
        <v>285</v>
      </c>
      <c r="I64" s="173"/>
      <c r="J64" s="173" t="s">
        <v>285</v>
      </c>
      <c r="K64" s="173" t="s">
        <v>285</v>
      </c>
      <c r="L64" s="173" t="s">
        <v>285</v>
      </c>
      <c r="M64" s="148">
        <v>0</v>
      </c>
      <c r="N64" s="148">
        <v>0</v>
      </c>
      <c r="O64" s="148">
        <v>0</v>
      </c>
      <c r="P64" s="2" t="s">
        <v>285</v>
      </c>
      <c r="Q64" s="17"/>
      <c r="R64" s="17"/>
      <c r="T64" s="6">
        <f t="shared" si="21"/>
        <v>0</v>
      </c>
      <c r="U64" s="6">
        <f t="shared" si="22"/>
        <v>0</v>
      </c>
      <c r="V64" s="6">
        <f t="shared" si="23"/>
        <v>0</v>
      </c>
      <c r="W64" s="6">
        <f t="shared" si="24"/>
        <v>0</v>
      </c>
      <c r="X64" s="6">
        <f t="shared" si="25"/>
        <v>0</v>
      </c>
      <c r="Y64" s="6">
        <f t="shared" si="26"/>
        <v>0</v>
      </c>
      <c r="Z64" s="6">
        <f t="shared" si="27"/>
        <v>0</v>
      </c>
      <c r="AA64" s="6">
        <f t="shared" si="28"/>
        <v>0</v>
      </c>
      <c r="AB64" s="6">
        <f t="shared" si="29"/>
        <v>0</v>
      </c>
      <c r="AC64" s="6">
        <f t="shared" si="30"/>
        <v>0</v>
      </c>
      <c r="AD64" s="6">
        <f t="shared" si="31"/>
        <v>0</v>
      </c>
      <c r="AE64" s="6">
        <f t="shared" si="32"/>
        <v>0</v>
      </c>
      <c r="AF64" s="6">
        <f t="shared" si="33"/>
        <v>0</v>
      </c>
      <c r="AG64" s="6">
        <f t="shared" si="34"/>
        <v>0</v>
      </c>
      <c r="AH64" s="6">
        <v>0</v>
      </c>
      <c r="AI64" s="6">
        <v>0</v>
      </c>
      <c r="AJ64" s="6">
        <v>0</v>
      </c>
      <c r="AK64" s="6">
        <f t="shared" si="15"/>
        <v>0</v>
      </c>
      <c r="AL64" s="6">
        <f t="shared" si="16"/>
        <v>0</v>
      </c>
      <c r="AM64" s="6">
        <f t="shared" si="17"/>
        <v>0</v>
      </c>
      <c r="AN64" s="6">
        <f t="shared" si="18"/>
        <v>0</v>
      </c>
      <c r="AO64" s="6">
        <f t="shared" si="19"/>
        <v>0</v>
      </c>
      <c r="AP64" s="6">
        <f t="shared" si="20"/>
        <v>0</v>
      </c>
    </row>
    <row r="65" spans="1:42" ht="11.25">
      <c r="A65" s="38" t="s">
        <v>193</v>
      </c>
      <c r="B65" s="67">
        <v>2635</v>
      </c>
      <c r="C65" s="17" t="s">
        <v>204</v>
      </c>
      <c r="E65" s="2" t="s">
        <v>285</v>
      </c>
      <c r="F65" s="2" t="s">
        <v>285</v>
      </c>
      <c r="I65" s="173">
        <v>0</v>
      </c>
      <c r="J65" s="173">
        <v>0</v>
      </c>
      <c r="K65" s="173">
        <v>0</v>
      </c>
      <c r="L65" s="173">
        <v>0</v>
      </c>
      <c r="M65" s="148">
        <v>628</v>
      </c>
      <c r="N65" s="148">
        <v>8</v>
      </c>
      <c r="O65" s="148">
        <v>0</v>
      </c>
      <c r="P65" s="2" t="s">
        <v>285</v>
      </c>
      <c r="Q65" s="17"/>
      <c r="R65" s="17"/>
      <c r="T65" s="6">
        <f t="shared" si="21"/>
        <v>0</v>
      </c>
      <c r="U65" s="6">
        <f t="shared" si="22"/>
        <v>0</v>
      </c>
      <c r="V65" s="6">
        <f t="shared" si="23"/>
        <v>0</v>
      </c>
      <c r="W65" s="6">
        <f t="shared" si="24"/>
        <v>0</v>
      </c>
      <c r="X65" s="6">
        <f t="shared" si="25"/>
        <v>0</v>
      </c>
      <c r="Y65" s="6">
        <f t="shared" si="26"/>
        <v>0</v>
      </c>
      <c r="Z65" s="6">
        <f t="shared" si="27"/>
        <v>0</v>
      </c>
      <c r="AA65" s="6">
        <f t="shared" si="28"/>
        <v>0</v>
      </c>
      <c r="AB65" s="6">
        <f t="shared" si="29"/>
        <v>0</v>
      </c>
      <c r="AC65" s="6">
        <f t="shared" si="30"/>
        <v>0.0007470962581184262</v>
      </c>
      <c r="AD65" s="6">
        <f t="shared" si="31"/>
        <v>3.721411419709153E-05</v>
      </c>
      <c r="AE65" s="6">
        <f t="shared" si="32"/>
        <v>0</v>
      </c>
      <c r="AF65" s="6">
        <f t="shared" si="33"/>
        <v>0</v>
      </c>
      <c r="AG65" s="6">
        <f t="shared" si="34"/>
        <v>0</v>
      </c>
      <c r="AH65" s="6">
        <v>0</v>
      </c>
      <c r="AI65" s="6">
        <v>0</v>
      </c>
      <c r="AJ65" s="6">
        <v>0</v>
      </c>
      <c r="AK65" s="6">
        <f t="shared" si="15"/>
        <v>0.00039215518615775885</v>
      </c>
      <c r="AL65" s="6">
        <f t="shared" si="16"/>
        <v>0</v>
      </c>
      <c r="AM65" s="6">
        <f t="shared" si="17"/>
        <v>0</v>
      </c>
      <c r="AN65" s="6">
        <f t="shared" si="18"/>
        <v>0</v>
      </c>
      <c r="AO65" s="6">
        <f t="shared" si="19"/>
        <v>0</v>
      </c>
      <c r="AP65" s="6">
        <f t="shared" si="20"/>
        <v>0</v>
      </c>
    </row>
    <row r="66" spans="1:42" ht="11.25">
      <c r="A66" s="38" t="s">
        <v>193</v>
      </c>
      <c r="B66" s="68" t="s">
        <v>43</v>
      </c>
      <c r="C66" s="52" t="s">
        <v>88</v>
      </c>
      <c r="E66" s="2" t="s">
        <v>285</v>
      </c>
      <c r="F66" s="2" t="s">
        <v>285</v>
      </c>
      <c r="I66" s="173"/>
      <c r="J66" s="173" t="s">
        <v>285</v>
      </c>
      <c r="K66" s="173" t="s">
        <v>285</v>
      </c>
      <c r="L66" s="173" t="s">
        <v>285</v>
      </c>
      <c r="M66" s="148">
        <v>0</v>
      </c>
      <c r="N66" s="148">
        <v>0</v>
      </c>
      <c r="O66" s="148">
        <f>385-O104</f>
        <v>44.89999999999998</v>
      </c>
      <c r="P66" s="2" t="s">
        <v>285</v>
      </c>
      <c r="Q66" s="17"/>
      <c r="R66" s="17">
        <v>0</v>
      </c>
      <c r="T66" s="6">
        <f t="shared" si="21"/>
        <v>0</v>
      </c>
      <c r="U66" s="6">
        <f t="shared" si="22"/>
        <v>0</v>
      </c>
      <c r="V66" s="6">
        <f t="shared" si="23"/>
        <v>0</v>
      </c>
      <c r="W66" s="6">
        <f t="shared" si="24"/>
        <v>0</v>
      </c>
      <c r="X66" s="6">
        <f t="shared" si="25"/>
        <v>0</v>
      </c>
      <c r="Y66" s="6">
        <f t="shared" si="26"/>
        <v>0</v>
      </c>
      <c r="Z66" s="6">
        <f t="shared" si="27"/>
        <v>0</v>
      </c>
      <c r="AA66" s="6">
        <f t="shared" si="28"/>
        <v>0</v>
      </c>
      <c r="AB66" s="6">
        <f t="shared" si="29"/>
        <v>0</v>
      </c>
      <c r="AC66" s="6">
        <f t="shared" si="30"/>
        <v>0</v>
      </c>
      <c r="AD66" s="6">
        <f t="shared" si="31"/>
        <v>0</v>
      </c>
      <c r="AE66" s="6">
        <f t="shared" si="32"/>
        <v>0.0008374990673729759</v>
      </c>
      <c r="AF66" s="6">
        <f t="shared" si="33"/>
        <v>0</v>
      </c>
      <c r="AG66" s="6">
        <f t="shared" si="34"/>
        <v>0</v>
      </c>
      <c r="AH66" s="6">
        <v>0</v>
      </c>
      <c r="AI66" s="6">
        <v>0</v>
      </c>
      <c r="AJ66" s="6">
        <v>0</v>
      </c>
      <c r="AK66" s="6">
        <f t="shared" si="15"/>
        <v>0</v>
      </c>
      <c r="AL66" s="6">
        <f t="shared" si="16"/>
        <v>0</v>
      </c>
      <c r="AM66" s="6">
        <f t="shared" si="17"/>
        <v>0</v>
      </c>
      <c r="AN66" s="6">
        <f t="shared" si="18"/>
        <v>0</v>
      </c>
      <c r="AO66" s="6">
        <f t="shared" si="19"/>
        <v>0</v>
      </c>
      <c r="AP66" s="6">
        <f t="shared" si="20"/>
        <v>0</v>
      </c>
    </row>
    <row r="67" spans="1:42" ht="11.25">
      <c r="A67" s="38" t="s">
        <v>193</v>
      </c>
      <c r="B67" s="66" t="s">
        <v>44</v>
      </c>
      <c r="C67" s="57" t="s">
        <v>144</v>
      </c>
      <c r="I67" s="173">
        <v>7.74</v>
      </c>
      <c r="J67" s="173">
        <v>0</v>
      </c>
      <c r="K67" s="173">
        <v>4.74</v>
      </c>
      <c r="L67" s="173">
        <v>3</v>
      </c>
      <c r="M67" s="148">
        <v>2173</v>
      </c>
      <c r="N67" s="148">
        <v>0</v>
      </c>
      <c r="O67" s="148">
        <v>3</v>
      </c>
      <c r="P67" s="2">
        <v>1889</v>
      </c>
      <c r="Q67" s="17"/>
      <c r="R67" s="17">
        <v>2139197</v>
      </c>
      <c r="T67" s="6">
        <f t="shared" si="21"/>
        <v>0</v>
      </c>
      <c r="U67" s="6">
        <f t="shared" si="22"/>
        <v>0</v>
      </c>
      <c r="V67" s="6">
        <f t="shared" si="23"/>
        <v>0</v>
      </c>
      <c r="W67" s="6">
        <f t="shared" si="24"/>
        <v>0</v>
      </c>
      <c r="X67" s="6">
        <f t="shared" si="25"/>
        <v>0</v>
      </c>
      <c r="Y67" s="6">
        <f t="shared" si="26"/>
        <v>0.000826132249470592</v>
      </c>
      <c r="Z67" s="6">
        <f t="shared" si="27"/>
        <v>0</v>
      </c>
      <c r="AA67" s="6">
        <f t="shared" si="28"/>
        <v>0.0008744774351613727</v>
      </c>
      <c r="AB67" s="6">
        <f t="shared" si="29"/>
        <v>0.0007597668022428316</v>
      </c>
      <c r="AC67" s="6">
        <f t="shared" si="30"/>
        <v>0.002585095810336529</v>
      </c>
      <c r="AD67" s="6">
        <f t="shared" si="31"/>
        <v>0</v>
      </c>
      <c r="AE67" s="6">
        <f t="shared" si="32"/>
        <v>5.59576214280385E-05</v>
      </c>
      <c r="AF67" s="6">
        <f t="shared" si="33"/>
        <v>0.0003226700917638553</v>
      </c>
      <c r="AG67" s="6">
        <f t="shared" si="34"/>
        <v>0</v>
      </c>
      <c r="AH67" s="6">
        <v>0</v>
      </c>
      <c r="AI67" s="6">
        <v>0</v>
      </c>
      <c r="AJ67" s="6">
        <v>0</v>
      </c>
      <c r="AK67" s="6">
        <f t="shared" si="15"/>
        <v>0.0012925479051682646</v>
      </c>
      <c r="AL67" s="6">
        <f t="shared" si="16"/>
        <v>0.00043723871758068634</v>
      </c>
      <c r="AM67" s="6">
        <f t="shared" si="17"/>
        <v>0.000413066124735296</v>
      </c>
      <c r="AN67" s="6">
        <f t="shared" si="18"/>
        <v>0.00043723871758068634</v>
      </c>
      <c r="AO67" s="6">
        <f t="shared" si="19"/>
        <v>0.005277581529911887</v>
      </c>
      <c r="AP67" s="6">
        <f t="shared" si="20"/>
        <v>0</v>
      </c>
    </row>
    <row r="68" spans="1:42" ht="11.25">
      <c r="A68" s="38" t="s">
        <v>193</v>
      </c>
      <c r="B68" s="67" t="s">
        <v>45</v>
      </c>
      <c r="C68" s="17" t="s">
        <v>256</v>
      </c>
      <c r="E68" s="2" t="s">
        <v>285</v>
      </c>
      <c r="I68" s="173">
        <v>23.05</v>
      </c>
      <c r="J68" s="173">
        <v>0</v>
      </c>
      <c r="K68" s="173">
        <v>15.05</v>
      </c>
      <c r="L68" s="173">
        <v>8</v>
      </c>
      <c r="M68" s="148">
        <v>4825.6</v>
      </c>
      <c r="N68" s="148">
        <v>0</v>
      </c>
      <c r="O68" s="148">
        <v>1</v>
      </c>
      <c r="P68" s="2">
        <v>6545.7</v>
      </c>
      <c r="Q68" s="17"/>
      <c r="R68" s="17">
        <v>1822420</v>
      </c>
      <c r="T68" s="6">
        <f t="shared" si="21"/>
        <v>0</v>
      </c>
      <c r="U68" s="6">
        <f t="shared" si="22"/>
        <v>0</v>
      </c>
      <c r="V68" s="6">
        <f t="shared" si="23"/>
        <v>0</v>
      </c>
      <c r="W68" s="6">
        <f t="shared" si="24"/>
        <v>0</v>
      </c>
      <c r="X68" s="6">
        <f t="shared" si="25"/>
        <v>0</v>
      </c>
      <c r="Y68" s="6">
        <f t="shared" si="26"/>
        <v>0.0024602517248445924</v>
      </c>
      <c r="Z68" s="6">
        <f t="shared" si="27"/>
        <v>0</v>
      </c>
      <c r="AA68" s="6">
        <f t="shared" si="28"/>
        <v>0.0027765581010925438</v>
      </c>
      <c r="AB68" s="6">
        <f t="shared" si="29"/>
        <v>0.002026044805980884</v>
      </c>
      <c r="AC68" s="6">
        <f t="shared" si="30"/>
        <v>0.005740744750280698</v>
      </c>
      <c r="AD68" s="6">
        <f t="shared" si="31"/>
        <v>0</v>
      </c>
      <c r="AE68" s="6">
        <f t="shared" si="32"/>
        <v>1.8652540476012836E-05</v>
      </c>
      <c r="AF68" s="6">
        <f t="shared" si="33"/>
        <v>0.0011181056747796016</v>
      </c>
      <c r="AG68" s="6">
        <f t="shared" si="34"/>
        <v>0</v>
      </c>
      <c r="AH68" s="6">
        <v>0</v>
      </c>
      <c r="AI68" s="6">
        <v>0</v>
      </c>
      <c r="AJ68" s="6">
        <v>0</v>
      </c>
      <c r="AK68" s="6">
        <f t="shared" si="15"/>
        <v>0.002870372375140349</v>
      </c>
      <c r="AL68" s="6">
        <f t="shared" si="16"/>
        <v>0.0013882790505462719</v>
      </c>
      <c r="AM68" s="6">
        <f t="shared" si="17"/>
        <v>0.0012301258624222962</v>
      </c>
      <c r="AN68" s="6">
        <f t="shared" si="18"/>
        <v>0.0013882790505462719</v>
      </c>
      <c r="AO68" s="6">
        <f t="shared" si="19"/>
        <v>0.004496065641332716</v>
      </c>
      <c r="AP68" s="6">
        <f t="shared" si="20"/>
        <v>0</v>
      </c>
    </row>
    <row r="69" spans="1:42" ht="11.25">
      <c r="A69" s="38" t="s">
        <v>193</v>
      </c>
      <c r="B69" s="67" t="s">
        <v>46</v>
      </c>
      <c r="C69" s="17" t="s">
        <v>145</v>
      </c>
      <c r="E69" s="2" t="s">
        <v>285</v>
      </c>
      <c r="I69" s="173">
        <v>28</v>
      </c>
      <c r="J69" s="173">
        <v>0</v>
      </c>
      <c r="K69" s="173">
        <v>17.25</v>
      </c>
      <c r="L69" s="173">
        <v>10.75</v>
      </c>
      <c r="M69" s="148">
        <v>2353</v>
      </c>
      <c r="N69" s="148">
        <v>0</v>
      </c>
      <c r="O69" s="148">
        <v>0</v>
      </c>
      <c r="P69" s="2">
        <v>21036</v>
      </c>
      <c r="Q69" s="17"/>
      <c r="R69" s="17">
        <v>1615078</v>
      </c>
      <c r="T69" s="6">
        <f t="shared" si="21"/>
        <v>0</v>
      </c>
      <c r="U69" s="6">
        <f t="shared" si="22"/>
        <v>0</v>
      </c>
      <c r="V69" s="6">
        <f t="shared" si="23"/>
        <v>0</v>
      </c>
      <c r="W69" s="6">
        <f t="shared" si="24"/>
        <v>0</v>
      </c>
      <c r="X69" s="6">
        <f t="shared" si="25"/>
        <v>0</v>
      </c>
      <c r="Y69" s="6">
        <f t="shared" si="26"/>
        <v>0.002988592116947878</v>
      </c>
      <c r="Z69" s="6">
        <f t="shared" si="27"/>
        <v>0</v>
      </c>
      <c r="AA69" s="6">
        <f t="shared" si="28"/>
        <v>0.0031824337039100584</v>
      </c>
      <c r="AB69" s="6">
        <f t="shared" si="29"/>
        <v>0.002722497708036813</v>
      </c>
      <c r="AC69" s="6">
        <f t="shared" si="30"/>
        <v>0.0027992316804978613</v>
      </c>
      <c r="AD69" s="6">
        <f t="shared" si="31"/>
        <v>0</v>
      </c>
      <c r="AE69" s="6">
        <f t="shared" si="32"/>
        <v>0</v>
      </c>
      <c r="AF69" s="6">
        <f t="shared" si="33"/>
        <v>0.0035932705401505874</v>
      </c>
      <c r="AG69" s="6">
        <f t="shared" si="34"/>
        <v>0</v>
      </c>
      <c r="AH69" s="6">
        <v>0</v>
      </c>
      <c r="AI69" s="6">
        <v>0</v>
      </c>
      <c r="AJ69" s="6">
        <v>0</v>
      </c>
      <c r="AK69" s="6">
        <f t="shared" si="15"/>
        <v>0.0013996158402489307</v>
      </c>
      <c r="AL69" s="6">
        <f t="shared" si="16"/>
        <v>0.0015912168519550292</v>
      </c>
      <c r="AM69" s="6">
        <f t="shared" si="17"/>
        <v>0.001494296058473939</v>
      </c>
      <c r="AN69" s="6">
        <f t="shared" si="18"/>
        <v>0.0015912168519550292</v>
      </c>
      <c r="AO69" s="6">
        <f t="shared" si="19"/>
        <v>0.003984535235495856</v>
      </c>
      <c r="AP69" s="6">
        <f t="shared" si="20"/>
        <v>0</v>
      </c>
    </row>
    <row r="70" spans="1:42" ht="11.25">
      <c r="A70" s="38" t="s">
        <v>193</v>
      </c>
      <c r="B70" s="67" t="s">
        <v>47</v>
      </c>
      <c r="C70" s="17" t="s">
        <v>148</v>
      </c>
      <c r="E70" s="2" t="s">
        <v>285</v>
      </c>
      <c r="I70" s="173">
        <v>0</v>
      </c>
      <c r="J70" s="173"/>
      <c r="K70" s="173"/>
      <c r="L70" s="173"/>
      <c r="M70" s="148">
        <v>62</v>
      </c>
      <c r="N70" s="148">
        <v>0</v>
      </c>
      <c r="O70" s="148">
        <v>0</v>
      </c>
      <c r="P70" s="2">
        <v>5738.7</v>
      </c>
      <c r="Q70" s="17"/>
      <c r="R70" s="17">
        <v>61046</v>
      </c>
      <c r="T70" s="6">
        <f t="shared" si="21"/>
        <v>0</v>
      </c>
      <c r="U70" s="6">
        <f t="shared" si="22"/>
        <v>0</v>
      </c>
      <c r="V70" s="6">
        <f t="shared" si="23"/>
        <v>0</v>
      </c>
      <c r="W70" s="6">
        <f t="shared" si="24"/>
        <v>0</v>
      </c>
      <c r="X70" s="6">
        <f t="shared" si="25"/>
        <v>0</v>
      </c>
      <c r="Y70" s="6">
        <f t="shared" si="26"/>
        <v>0</v>
      </c>
      <c r="Z70" s="6">
        <f t="shared" si="27"/>
        <v>0</v>
      </c>
      <c r="AA70" s="6">
        <f t="shared" si="28"/>
        <v>0</v>
      </c>
      <c r="AB70" s="6">
        <f t="shared" si="29"/>
        <v>0</v>
      </c>
      <c r="AC70" s="6">
        <f t="shared" si="30"/>
        <v>7.375791083334781E-05</v>
      </c>
      <c r="AD70" s="6">
        <f t="shared" si="31"/>
        <v>0</v>
      </c>
      <c r="AE70" s="6">
        <f t="shared" si="32"/>
        <v>0</v>
      </c>
      <c r="AF70" s="6">
        <f t="shared" si="33"/>
        <v>0.0009802577319244236</v>
      </c>
      <c r="AG70" s="6">
        <f t="shared" si="34"/>
        <v>0</v>
      </c>
      <c r="AH70" s="6">
        <v>0</v>
      </c>
      <c r="AI70" s="6">
        <v>0</v>
      </c>
      <c r="AJ70" s="6">
        <v>0</v>
      </c>
      <c r="AK70" s="6">
        <f t="shared" si="15"/>
        <v>3.6878955416673905E-05</v>
      </c>
      <c r="AL70" s="6">
        <f t="shared" si="16"/>
        <v>0</v>
      </c>
      <c r="AM70" s="6">
        <f t="shared" si="17"/>
        <v>0</v>
      </c>
      <c r="AN70" s="6">
        <f t="shared" si="18"/>
        <v>0</v>
      </c>
      <c r="AO70" s="6">
        <f t="shared" si="19"/>
        <v>0.0001506056908620389</v>
      </c>
      <c r="AP70" s="6">
        <f t="shared" si="20"/>
        <v>0</v>
      </c>
    </row>
    <row r="71" spans="1:42" ht="11.25">
      <c r="A71" s="38" t="s">
        <v>193</v>
      </c>
      <c r="B71" s="67" t="s">
        <v>48</v>
      </c>
      <c r="C71" s="17" t="s">
        <v>149</v>
      </c>
      <c r="E71" s="2" t="s">
        <v>285</v>
      </c>
      <c r="I71" s="173">
        <v>104.5</v>
      </c>
      <c r="J71" s="173">
        <v>0</v>
      </c>
      <c r="K71" s="173">
        <v>2</v>
      </c>
      <c r="L71" s="173">
        <v>102.5</v>
      </c>
      <c r="M71" s="148">
        <v>771</v>
      </c>
      <c r="N71" s="148">
        <v>0</v>
      </c>
      <c r="O71" s="148">
        <v>0</v>
      </c>
      <c r="P71" s="2">
        <f>85226-3950</f>
        <v>81276</v>
      </c>
      <c r="Q71" s="17"/>
      <c r="R71" s="17">
        <v>681446</v>
      </c>
      <c r="T71" s="6">
        <f t="shared" si="21"/>
        <v>0</v>
      </c>
      <c r="U71" s="6">
        <f t="shared" si="22"/>
        <v>0</v>
      </c>
      <c r="V71" s="6">
        <f t="shared" si="23"/>
        <v>0</v>
      </c>
      <c r="W71" s="6">
        <f t="shared" si="24"/>
        <v>0</v>
      </c>
      <c r="X71" s="6">
        <f t="shared" si="25"/>
        <v>0</v>
      </c>
      <c r="Y71" s="6">
        <f t="shared" si="26"/>
        <v>0.011153852722180474</v>
      </c>
      <c r="Z71" s="6">
        <f t="shared" si="27"/>
        <v>0</v>
      </c>
      <c r="AA71" s="6">
        <f t="shared" si="28"/>
        <v>0.0003689778207431952</v>
      </c>
      <c r="AB71" s="6">
        <f t="shared" si="29"/>
        <v>0.025958699076630076</v>
      </c>
      <c r="AC71" s="6">
        <f t="shared" si="30"/>
        <v>0.0009172153105243737</v>
      </c>
      <c r="AD71" s="6">
        <f t="shared" si="31"/>
        <v>0</v>
      </c>
      <c r="AE71" s="6">
        <f t="shared" si="32"/>
        <v>0</v>
      </c>
      <c r="AF71" s="6">
        <f t="shared" si="33"/>
        <v>0.013883183895288037</v>
      </c>
      <c r="AG71" s="6">
        <f t="shared" si="34"/>
        <v>0</v>
      </c>
      <c r="AH71" s="6">
        <v>0</v>
      </c>
      <c r="AI71" s="6">
        <v>0</v>
      </c>
      <c r="AJ71" s="6">
        <v>0</v>
      </c>
      <c r="AK71" s="6">
        <f t="shared" si="15"/>
        <v>0.00045860765526218683</v>
      </c>
      <c r="AL71" s="6">
        <f t="shared" si="16"/>
        <v>0.0001844889103715976</v>
      </c>
      <c r="AM71" s="6">
        <f t="shared" si="17"/>
        <v>0.005576926361090237</v>
      </c>
      <c r="AN71" s="6">
        <f t="shared" si="18"/>
        <v>0.0001844889103715976</v>
      </c>
      <c r="AO71" s="6">
        <f t="shared" si="19"/>
        <v>0.0016811854276311791</v>
      </c>
      <c r="AP71" s="6">
        <f t="shared" si="20"/>
        <v>0</v>
      </c>
    </row>
    <row r="72" spans="1:42" ht="11.25">
      <c r="A72" s="38" t="s">
        <v>193</v>
      </c>
      <c r="B72" s="67" t="s">
        <v>49</v>
      </c>
      <c r="C72" s="17" t="s">
        <v>150</v>
      </c>
      <c r="E72" s="2" t="s">
        <v>285</v>
      </c>
      <c r="I72" s="173">
        <v>1</v>
      </c>
      <c r="J72" s="173">
        <v>0</v>
      </c>
      <c r="K72" s="173">
        <v>0</v>
      </c>
      <c r="L72" s="173">
        <v>1</v>
      </c>
      <c r="M72" s="148">
        <v>68</v>
      </c>
      <c r="N72" s="148">
        <v>0</v>
      </c>
      <c r="O72" s="148">
        <v>4</v>
      </c>
      <c r="P72" s="2">
        <v>19130</v>
      </c>
      <c r="Q72" s="17"/>
      <c r="R72" s="17">
        <v>46349</v>
      </c>
      <c r="T72" s="6">
        <f t="shared" si="21"/>
        <v>0</v>
      </c>
      <c r="U72" s="6">
        <f t="shared" si="22"/>
        <v>0</v>
      </c>
      <c r="V72" s="6">
        <f t="shared" si="23"/>
        <v>0</v>
      </c>
      <c r="W72" s="6">
        <f t="shared" si="24"/>
        <v>0</v>
      </c>
      <c r="X72" s="6">
        <f t="shared" si="25"/>
        <v>0</v>
      </c>
      <c r="Y72" s="6">
        <f t="shared" si="26"/>
        <v>0.0001067354327481385</v>
      </c>
      <c r="Z72" s="6">
        <f t="shared" si="27"/>
        <v>0</v>
      </c>
      <c r="AA72" s="6">
        <f t="shared" si="28"/>
        <v>0</v>
      </c>
      <c r="AB72" s="6">
        <f t="shared" si="29"/>
        <v>0.0002532556007476105</v>
      </c>
      <c r="AC72" s="6">
        <f t="shared" si="30"/>
        <v>8.089577317205889E-05</v>
      </c>
      <c r="AD72" s="6">
        <f t="shared" si="31"/>
        <v>0</v>
      </c>
      <c r="AE72" s="6">
        <f t="shared" si="32"/>
        <v>7.461016190405134E-05</v>
      </c>
      <c r="AF72" s="6">
        <f t="shared" si="33"/>
        <v>0.003267696588376152</v>
      </c>
      <c r="AG72" s="6">
        <f t="shared" si="34"/>
        <v>0</v>
      </c>
      <c r="AH72" s="6">
        <v>0</v>
      </c>
      <c r="AI72" s="6">
        <v>0</v>
      </c>
      <c r="AJ72" s="6">
        <v>0</v>
      </c>
      <c r="AK72" s="6">
        <f t="shared" si="15"/>
        <v>4.0447886586029446E-05</v>
      </c>
      <c r="AL72" s="6">
        <f t="shared" si="16"/>
        <v>0</v>
      </c>
      <c r="AM72" s="6">
        <f t="shared" si="17"/>
        <v>5.336771637406925E-05</v>
      </c>
      <c r="AN72" s="6">
        <f t="shared" si="18"/>
        <v>0</v>
      </c>
      <c r="AO72" s="6">
        <f t="shared" si="19"/>
        <v>0.00011434693781352818</v>
      </c>
      <c r="AP72" s="6">
        <f t="shared" si="20"/>
        <v>0</v>
      </c>
    </row>
    <row r="73" spans="1:42" ht="11.25">
      <c r="A73" s="38" t="s">
        <v>193</v>
      </c>
      <c r="B73" s="67" t="s">
        <v>50</v>
      </c>
      <c r="C73" s="17" t="s">
        <v>151</v>
      </c>
      <c r="E73" s="2" t="s">
        <v>285</v>
      </c>
      <c r="I73" s="173">
        <v>66.84</v>
      </c>
      <c r="J73" s="173">
        <v>0</v>
      </c>
      <c r="K73" s="173">
        <v>2</v>
      </c>
      <c r="L73" s="173">
        <v>64.84</v>
      </c>
      <c r="M73" s="148">
        <v>3698</v>
      </c>
      <c r="N73" s="148">
        <v>73</v>
      </c>
      <c r="O73" s="148">
        <v>0</v>
      </c>
      <c r="P73" s="2">
        <v>9853</v>
      </c>
      <c r="Q73" s="17"/>
      <c r="R73" s="17">
        <v>3406561</v>
      </c>
      <c r="T73" s="6">
        <f aca="true" t="shared" si="35" ref="T73:T91">D73/D$93</f>
        <v>0</v>
      </c>
      <c r="U73" s="6">
        <f aca="true" t="shared" si="36" ref="U73:U91">E73/E$93</f>
        <v>0</v>
      </c>
      <c r="V73" s="6">
        <f aca="true" t="shared" si="37" ref="V73:V91">F73/F$93</f>
        <v>0</v>
      </c>
      <c r="W73" s="6">
        <f aca="true" t="shared" si="38" ref="W73:W91">G73/G$93</f>
        <v>0</v>
      </c>
      <c r="X73" s="6">
        <f aca="true" t="shared" si="39" ref="X73:X91">H73/H$93</f>
        <v>0</v>
      </c>
      <c r="Y73" s="6">
        <f aca="true" t="shared" si="40" ref="Y73:Y91">I73/I$93</f>
        <v>0.007134196324885578</v>
      </c>
      <c r="Z73" s="6">
        <f aca="true" t="shared" si="41" ref="Z73:Z91">J73/J$93</f>
        <v>0</v>
      </c>
      <c r="AA73" s="6">
        <f aca="true" t="shared" si="42" ref="AA73:AA91">K73/K$93</f>
        <v>0.0003689778207431952</v>
      </c>
      <c r="AB73" s="6">
        <f aca="true" t="shared" si="43" ref="AB73:AB91">L73/L$93</f>
        <v>0.016421093152475065</v>
      </c>
      <c r="AC73" s="6">
        <f aca="true" t="shared" si="44" ref="AC73:AC91">M73/M$93</f>
        <v>0.004399302488092262</v>
      </c>
      <c r="AD73" s="6">
        <f aca="true" t="shared" si="45" ref="AD73:AD91">N73/N$93</f>
        <v>0.0003395787920484602</v>
      </c>
      <c r="AE73" s="6">
        <f aca="true" t="shared" si="46" ref="AE73:AE91">O73/O$93</f>
        <v>0</v>
      </c>
      <c r="AF73" s="6">
        <f aca="true" t="shared" si="47" ref="AF73:AF91">P73/P$93</f>
        <v>0.0016830430990731953</v>
      </c>
      <c r="AG73" s="6">
        <f aca="true" t="shared" si="48" ref="AG73:AG91">Q73/Q$93</f>
        <v>0</v>
      </c>
      <c r="AH73" s="6">
        <v>0</v>
      </c>
      <c r="AI73" s="6">
        <v>0</v>
      </c>
      <c r="AJ73" s="6">
        <v>0</v>
      </c>
      <c r="AK73" s="6">
        <f t="shared" si="15"/>
        <v>0.002369440640070361</v>
      </c>
      <c r="AL73" s="6">
        <f t="shared" si="16"/>
        <v>0.0001844889103715976</v>
      </c>
      <c r="AM73" s="6">
        <f t="shared" si="17"/>
        <v>0.003567098162442789</v>
      </c>
      <c r="AN73" s="6">
        <f t="shared" si="18"/>
        <v>0.0001844889103715976</v>
      </c>
      <c r="AO73" s="6">
        <f t="shared" si="19"/>
        <v>0.008404276658072243</v>
      </c>
      <c r="AP73" s="6">
        <f t="shared" si="20"/>
        <v>0</v>
      </c>
    </row>
    <row r="74" spans="1:42" ht="11.25">
      <c r="A74" s="38" t="s">
        <v>193</v>
      </c>
      <c r="B74" s="67" t="s">
        <v>51</v>
      </c>
      <c r="C74" s="17" t="s">
        <v>152</v>
      </c>
      <c r="E74" s="2" t="s">
        <v>285</v>
      </c>
      <c r="I74" s="173">
        <v>3</v>
      </c>
      <c r="J74" s="173">
        <v>0</v>
      </c>
      <c r="K74" s="173">
        <v>2</v>
      </c>
      <c r="L74" s="173">
        <v>1</v>
      </c>
      <c r="M74" s="148">
        <v>134</v>
      </c>
      <c r="N74" s="148">
        <v>0</v>
      </c>
      <c r="O74" s="148">
        <v>0</v>
      </c>
      <c r="P74" s="2">
        <v>409</v>
      </c>
      <c r="Q74" s="17"/>
      <c r="R74" s="17">
        <v>155157</v>
      </c>
      <c r="T74" s="6">
        <f t="shared" si="35"/>
        <v>0</v>
      </c>
      <c r="U74" s="6">
        <f t="shared" si="36"/>
        <v>0</v>
      </c>
      <c r="V74" s="6">
        <f t="shared" si="37"/>
        <v>0</v>
      </c>
      <c r="W74" s="6">
        <f t="shared" si="38"/>
        <v>0</v>
      </c>
      <c r="X74" s="6">
        <f t="shared" si="39"/>
        <v>0</v>
      </c>
      <c r="Y74" s="6">
        <f t="shared" si="40"/>
        <v>0.0003202062982444155</v>
      </c>
      <c r="Z74" s="6">
        <f t="shared" si="41"/>
        <v>0</v>
      </c>
      <c r="AA74" s="6">
        <f t="shared" si="42"/>
        <v>0.0003689778207431952</v>
      </c>
      <c r="AB74" s="6">
        <f t="shared" si="43"/>
        <v>0.0002532556007476105</v>
      </c>
      <c r="AC74" s="6">
        <f t="shared" si="44"/>
        <v>0.00015941225889788075</v>
      </c>
      <c r="AD74" s="6">
        <f t="shared" si="45"/>
        <v>0</v>
      </c>
      <c r="AE74" s="6">
        <f t="shared" si="46"/>
        <v>0</v>
      </c>
      <c r="AF74" s="6">
        <f t="shared" si="47"/>
        <v>6.986345554865898E-05</v>
      </c>
      <c r="AG74" s="6">
        <f t="shared" si="48"/>
        <v>0</v>
      </c>
      <c r="AH74" s="6">
        <v>0</v>
      </c>
      <c r="AI74" s="6">
        <v>0</v>
      </c>
      <c r="AJ74" s="6">
        <v>0</v>
      </c>
      <c r="AK74" s="6">
        <f aca="true" t="shared" si="49" ref="AK74:AK91">(AC74+AD74)/2</f>
        <v>7.970612944894038E-05</v>
      </c>
      <c r="AL74" s="6">
        <f aca="true" t="shared" si="50" ref="AL74:AL91">(AA74+U74)/2</f>
        <v>0.0001844889103715976</v>
      </c>
      <c r="AM74" s="6">
        <f aca="true" t="shared" si="51" ref="AM74:AM91">(Y74+U74)/2</f>
        <v>0.00016010314912220775</v>
      </c>
      <c r="AN74" s="6">
        <f t="shared" si="18"/>
        <v>0.0001844889103715976</v>
      </c>
      <c r="AO74" s="6">
        <f t="shared" si="19"/>
        <v>0.0003827855580559147</v>
      </c>
      <c r="AP74" s="6">
        <f aca="true" t="shared" si="52" ref="AP74:AP91">(Z74+X74)/2</f>
        <v>0</v>
      </c>
    </row>
    <row r="75" spans="1:42" ht="11.25">
      <c r="A75" s="38" t="s">
        <v>193</v>
      </c>
      <c r="B75" s="67" t="s">
        <v>52</v>
      </c>
      <c r="C75" s="17" t="s">
        <v>153</v>
      </c>
      <c r="I75" s="173">
        <v>1099.74</v>
      </c>
      <c r="J75" s="173">
        <v>0</v>
      </c>
      <c r="K75" s="173">
        <v>30</v>
      </c>
      <c r="L75" s="173">
        <v>1069.74</v>
      </c>
      <c r="M75" s="148">
        <f>60799-M105</f>
        <v>34097.4</v>
      </c>
      <c r="N75" s="148">
        <v>148</v>
      </c>
      <c r="O75" s="148">
        <v>17</v>
      </c>
      <c r="P75" s="2">
        <v>248064</v>
      </c>
      <c r="Q75" s="17"/>
      <c r="R75" s="17">
        <v>27413267</v>
      </c>
      <c r="T75" s="6">
        <f t="shared" si="35"/>
        <v>0</v>
      </c>
      <c r="U75" s="6">
        <f t="shared" si="36"/>
        <v>0</v>
      </c>
      <c r="V75" s="6">
        <f t="shared" si="37"/>
        <v>0</v>
      </c>
      <c r="W75" s="6">
        <f t="shared" si="38"/>
        <v>0</v>
      </c>
      <c r="X75" s="6">
        <f t="shared" si="39"/>
        <v>0</v>
      </c>
      <c r="Y75" s="6">
        <f t="shared" si="40"/>
        <v>0.11738122481043783</v>
      </c>
      <c r="Z75" s="6">
        <f t="shared" si="41"/>
        <v>0</v>
      </c>
      <c r="AA75" s="6">
        <f t="shared" si="42"/>
        <v>0.005534667311147928</v>
      </c>
      <c r="AB75" s="6">
        <f t="shared" si="43"/>
        <v>0.2709176463437489</v>
      </c>
      <c r="AC75" s="6">
        <f t="shared" si="44"/>
        <v>0.04056375788466119</v>
      </c>
      <c r="AD75" s="6">
        <f t="shared" si="45"/>
        <v>0.0006884611126461933</v>
      </c>
      <c r="AE75" s="6">
        <f t="shared" si="46"/>
        <v>0.0003170931880922182</v>
      </c>
      <c r="AF75" s="6">
        <f t="shared" si="47"/>
        <v>0.04237312527438274</v>
      </c>
      <c r="AG75" s="6">
        <f t="shared" si="48"/>
        <v>0</v>
      </c>
      <c r="AH75" s="6">
        <v>0</v>
      </c>
      <c r="AI75" s="6">
        <v>0</v>
      </c>
      <c r="AJ75" s="6">
        <v>0</v>
      </c>
      <c r="AK75" s="6">
        <f t="shared" si="49"/>
        <v>0.02062610949865369</v>
      </c>
      <c r="AL75" s="6">
        <f t="shared" si="50"/>
        <v>0.002767333655573964</v>
      </c>
      <c r="AM75" s="6">
        <f t="shared" si="51"/>
        <v>0.05869061240521892</v>
      </c>
      <c r="AN75" s="6">
        <f aca="true" t="shared" si="53" ref="AN75:AN91">(X75+AA75)/2</f>
        <v>0.002767333655573964</v>
      </c>
      <c r="AO75" s="6">
        <f aca="true" t="shared" si="54" ref="AO75:AO91">R75/R$93</f>
        <v>0.06763086877634132</v>
      </c>
      <c r="AP75" s="6">
        <f t="shared" si="52"/>
        <v>0</v>
      </c>
    </row>
    <row r="76" spans="1:42" ht="11.25">
      <c r="A76" s="38" t="s">
        <v>193</v>
      </c>
      <c r="B76" s="131" t="s">
        <v>194</v>
      </c>
      <c r="C76" s="52" t="s">
        <v>154</v>
      </c>
      <c r="E76" s="2" t="s">
        <v>285</v>
      </c>
      <c r="I76" s="173"/>
      <c r="J76" s="173" t="s">
        <v>285</v>
      </c>
      <c r="K76" s="173" t="s">
        <v>285</v>
      </c>
      <c r="L76" s="173" t="s">
        <v>285</v>
      </c>
      <c r="M76" s="148">
        <v>236</v>
      </c>
      <c r="N76" s="148">
        <v>0</v>
      </c>
      <c r="O76" s="148">
        <v>0</v>
      </c>
      <c r="P76" s="2" t="s">
        <v>285</v>
      </c>
      <c r="Q76" s="17"/>
      <c r="R76" s="17">
        <v>187408</v>
      </c>
      <c r="T76" s="6">
        <f t="shared" si="35"/>
        <v>0</v>
      </c>
      <c r="U76" s="6">
        <f t="shared" si="36"/>
        <v>0</v>
      </c>
      <c r="V76" s="6">
        <f t="shared" si="37"/>
        <v>0</v>
      </c>
      <c r="W76" s="6">
        <f t="shared" si="38"/>
        <v>0</v>
      </c>
      <c r="X76" s="6">
        <f t="shared" si="39"/>
        <v>0</v>
      </c>
      <c r="Y76" s="6">
        <f t="shared" si="40"/>
        <v>0</v>
      </c>
      <c r="Z76" s="6">
        <f t="shared" si="41"/>
        <v>0</v>
      </c>
      <c r="AA76" s="6">
        <f t="shared" si="42"/>
        <v>0</v>
      </c>
      <c r="AB76" s="6">
        <f t="shared" si="43"/>
        <v>0</v>
      </c>
      <c r="AC76" s="6">
        <f t="shared" si="44"/>
        <v>0.0002807559186559691</v>
      </c>
      <c r="AD76" s="6">
        <f t="shared" si="45"/>
        <v>0</v>
      </c>
      <c r="AE76" s="6">
        <f t="shared" si="46"/>
        <v>0</v>
      </c>
      <c r="AF76" s="6">
        <f t="shared" si="47"/>
        <v>0</v>
      </c>
      <c r="AG76" s="6">
        <f t="shared" si="48"/>
        <v>0</v>
      </c>
      <c r="AH76" s="6">
        <v>0</v>
      </c>
      <c r="AI76" s="6">
        <v>0</v>
      </c>
      <c r="AJ76" s="6">
        <v>0</v>
      </c>
      <c r="AK76" s="6">
        <f t="shared" si="49"/>
        <v>0.00014037795932798455</v>
      </c>
      <c r="AL76" s="6">
        <f t="shared" si="50"/>
        <v>0</v>
      </c>
      <c r="AM76" s="6">
        <f t="shared" si="51"/>
        <v>0</v>
      </c>
      <c r="AN76" s="6">
        <f t="shared" si="53"/>
        <v>0</v>
      </c>
      <c r="AO76" s="6">
        <f t="shared" si="54"/>
        <v>0.00046235152693170704</v>
      </c>
      <c r="AP76" s="6">
        <f t="shared" si="52"/>
        <v>0</v>
      </c>
    </row>
    <row r="77" spans="1:42" ht="11.25">
      <c r="A77" s="38" t="s">
        <v>193</v>
      </c>
      <c r="B77" s="66" t="s">
        <v>53</v>
      </c>
      <c r="C77" s="57" t="s">
        <v>157</v>
      </c>
      <c r="E77" s="2" t="s">
        <v>285</v>
      </c>
      <c r="I77" s="173">
        <v>21.25</v>
      </c>
      <c r="J77" s="173">
        <v>0</v>
      </c>
      <c r="K77" s="173">
        <v>9.45</v>
      </c>
      <c r="L77" s="173">
        <v>11.8</v>
      </c>
      <c r="M77" s="148">
        <v>1971</v>
      </c>
      <c r="N77" s="148">
        <v>5</v>
      </c>
      <c r="O77" s="148">
        <v>546</v>
      </c>
      <c r="P77" s="2">
        <v>6928</v>
      </c>
      <c r="Q77" s="17"/>
      <c r="R77" s="17">
        <v>634042</v>
      </c>
      <c r="T77" s="6">
        <f t="shared" si="35"/>
        <v>0</v>
      </c>
      <c r="U77" s="6">
        <f t="shared" si="36"/>
        <v>0</v>
      </c>
      <c r="V77" s="6">
        <f t="shared" si="37"/>
        <v>0</v>
      </c>
      <c r="W77" s="6">
        <f t="shared" si="38"/>
        <v>0</v>
      </c>
      <c r="X77" s="6">
        <f t="shared" si="39"/>
        <v>0</v>
      </c>
      <c r="Y77" s="6">
        <f t="shared" si="40"/>
        <v>0.0022681279458979433</v>
      </c>
      <c r="Z77" s="6">
        <f t="shared" si="41"/>
        <v>0</v>
      </c>
      <c r="AA77" s="6">
        <f t="shared" si="42"/>
        <v>0.0017434202030115972</v>
      </c>
      <c r="AB77" s="6">
        <f t="shared" si="43"/>
        <v>0.0029884160888218043</v>
      </c>
      <c r="AC77" s="6">
        <f t="shared" si="44"/>
        <v>0.0023447877782665893</v>
      </c>
      <c r="AD77" s="6">
        <f t="shared" si="45"/>
        <v>2.3258821373182204E-05</v>
      </c>
      <c r="AE77" s="6">
        <f t="shared" si="46"/>
        <v>0.010184287099903008</v>
      </c>
      <c r="AF77" s="6">
        <f t="shared" si="47"/>
        <v>0.0011834083619587028</v>
      </c>
      <c r="AG77" s="6">
        <f t="shared" si="48"/>
        <v>0</v>
      </c>
      <c r="AH77" s="6">
        <v>0</v>
      </c>
      <c r="AI77" s="6">
        <v>0</v>
      </c>
      <c r="AJ77" s="6">
        <v>0</v>
      </c>
      <c r="AK77" s="6">
        <f t="shared" si="49"/>
        <v>0.0011840232998198857</v>
      </c>
      <c r="AL77" s="6">
        <f t="shared" si="50"/>
        <v>0.0008717101015057986</v>
      </c>
      <c r="AM77" s="6">
        <f t="shared" si="51"/>
        <v>0.0011340639729489716</v>
      </c>
      <c r="AN77" s="6">
        <f t="shared" si="53"/>
        <v>0.0008717101015057986</v>
      </c>
      <c r="AO77" s="6">
        <f t="shared" si="54"/>
        <v>0.001564235714797839</v>
      </c>
      <c r="AP77" s="6">
        <f t="shared" si="52"/>
        <v>0</v>
      </c>
    </row>
    <row r="78" spans="1:42" ht="11.25">
      <c r="A78" s="38" t="s">
        <v>193</v>
      </c>
      <c r="B78" s="67" t="s">
        <v>54</v>
      </c>
      <c r="C78" s="17" t="s">
        <v>158</v>
      </c>
      <c r="E78" s="2" t="s">
        <v>285</v>
      </c>
      <c r="I78" s="173">
        <v>23.74</v>
      </c>
      <c r="J78" s="173">
        <v>0</v>
      </c>
      <c r="K78" s="173">
        <v>13.24</v>
      </c>
      <c r="L78" s="173">
        <v>10.5</v>
      </c>
      <c r="M78" s="148">
        <v>1348</v>
      </c>
      <c r="N78" s="148">
        <v>0</v>
      </c>
      <c r="O78" s="148">
        <v>13</v>
      </c>
      <c r="P78" s="2">
        <v>15749</v>
      </c>
      <c r="Q78" s="17"/>
      <c r="R78" s="17">
        <v>1075327</v>
      </c>
      <c r="T78" s="6">
        <f t="shared" si="35"/>
        <v>0</v>
      </c>
      <c r="U78" s="6">
        <f t="shared" si="36"/>
        <v>0</v>
      </c>
      <c r="V78" s="6">
        <f t="shared" si="37"/>
        <v>0</v>
      </c>
      <c r="W78" s="6">
        <f t="shared" si="38"/>
        <v>0</v>
      </c>
      <c r="X78" s="6">
        <f t="shared" si="39"/>
        <v>0</v>
      </c>
      <c r="Y78" s="6">
        <f t="shared" si="40"/>
        <v>0.0025338991734408078</v>
      </c>
      <c r="Z78" s="6">
        <f t="shared" si="41"/>
        <v>0</v>
      </c>
      <c r="AA78" s="6">
        <f t="shared" si="42"/>
        <v>0.002442633173319952</v>
      </c>
      <c r="AB78" s="6">
        <f t="shared" si="43"/>
        <v>0.0026591838078499105</v>
      </c>
      <c r="AC78" s="6">
        <f t="shared" si="44"/>
        <v>0.0016036397387637557</v>
      </c>
      <c r="AD78" s="6">
        <f t="shared" si="45"/>
        <v>0</v>
      </c>
      <c r="AE78" s="6">
        <f t="shared" si="46"/>
        <v>0.00024248302618816686</v>
      </c>
      <c r="AF78" s="6">
        <f t="shared" si="47"/>
        <v>0.002690170076860221</v>
      </c>
      <c r="AG78" s="6">
        <f t="shared" si="48"/>
        <v>0</v>
      </c>
      <c r="AH78" s="6">
        <v>0</v>
      </c>
      <c r="AI78" s="6">
        <v>0</v>
      </c>
      <c r="AJ78" s="6">
        <v>0</v>
      </c>
      <c r="AK78" s="6">
        <f t="shared" si="49"/>
        <v>0.0008018198693818779</v>
      </c>
      <c r="AL78" s="6">
        <f t="shared" si="50"/>
        <v>0.001221316586659976</v>
      </c>
      <c r="AM78" s="6">
        <f t="shared" si="51"/>
        <v>0.0012669495867204039</v>
      </c>
      <c r="AN78" s="6">
        <f t="shared" si="53"/>
        <v>0.001221316586659976</v>
      </c>
      <c r="AO78" s="6">
        <f t="shared" si="54"/>
        <v>0.002652923463250724</v>
      </c>
      <c r="AP78" s="6">
        <f t="shared" si="52"/>
        <v>0</v>
      </c>
    </row>
    <row r="79" spans="1:42" ht="11.25">
      <c r="A79" s="38" t="s">
        <v>193</v>
      </c>
      <c r="B79" s="67" t="s">
        <v>55</v>
      </c>
      <c r="C79" s="17" t="s">
        <v>159</v>
      </c>
      <c r="E79" s="2" t="s">
        <v>285</v>
      </c>
      <c r="I79" s="173">
        <v>21</v>
      </c>
      <c r="J79" s="173">
        <v>0</v>
      </c>
      <c r="K79" s="173">
        <v>15</v>
      </c>
      <c r="L79" s="173">
        <v>6</v>
      </c>
      <c r="M79" s="148">
        <v>1763</v>
      </c>
      <c r="N79" s="148">
        <v>663</v>
      </c>
      <c r="O79" s="148">
        <v>69</v>
      </c>
      <c r="P79" s="2">
        <v>13787</v>
      </c>
      <c r="Q79" s="17"/>
      <c r="R79" s="17">
        <v>885953</v>
      </c>
      <c r="T79" s="6">
        <f t="shared" si="35"/>
        <v>0</v>
      </c>
      <c r="U79" s="6">
        <f t="shared" si="36"/>
        <v>0</v>
      </c>
      <c r="V79" s="6">
        <f t="shared" si="37"/>
        <v>0</v>
      </c>
      <c r="W79" s="6">
        <f t="shared" si="38"/>
        <v>0</v>
      </c>
      <c r="X79" s="6">
        <f t="shared" si="39"/>
        <v>0</v>
      </c>
      <c r="Y79" s="6">
        <f t="shared" si="40"/>
        <v>0.0022414440877109084</v>
      </c>
      <c r="Z79" s="6">
        <f t="shared" si="41"/>
        <v>0</v>
      </c>
      <c r="AA79" s="6">
        <f t="shared" si="42"/>
        <v>0.002767333655573964</v>
      </c>
      <c r="AB79" s="6">
        <f t="shared" si="43"/>
        <v>0.0015195336044856631</v>
      </c>
      <c r="AC79" s="6">
        <f t="shared" si="44"/>
        <v>0.0020973418838579386</v>
      </c>
      <c r="AD79" s="6">
        <f t="shared" si="45"/>
        <v>0.0030841197140839605</v>
      </c>
      <c r="AE79" s="6">
        <f t="shared" si="46"/>
        <v>0.0012870252928448857</v>
      </c>
      <c r="AF79" s="6">
        <f t="shared" si="47"/>
        <v>0.0023550304685803457</v>
      </c>
      <c r="AG79" s="6">
        <f t="shared" si="48"/>
        <v>0</v>
      </c>
      <c r="AH79" s="6">
        <v>0</v>
      </c>
      <c r="AI79" s="6">
        <v>0</v>
      </c>
      <c r="AJ79" s="6">
        <v>0</v>
      </c>
      <c r="AK79" s="6">
        <f t="shared" si="49"/>
        <v>0.0025907307989709496</v>
      </c>
      <c r="AL79" s="6">
        <f t="shared" si="50"/>
        <v>0.001383666827786982</v>
      </c>
      <c r="AM79" s="6">
        <f t="shared" si="51"/>
        <v>0.0011207220438554542</v>
      </c>
      <c r="AN79" s="6">
        <f t="shared" si="53"/>
        <v>0.001383666827786982</v>
      </c>
      <c r="AO79" s="6">
        <f t="shared" si="54"/>
        <v>0.0021857216465664573</v>
      </c>
      <c r="AP79" s="6">
        <f t="shared" si="52"/>
        <v>0</v>
      </c>
    </row>
    <row r="80" spans="1:42" ht="11.25">
      <c r="A80" s="38" t="s">
        <v>193</v>
      </c>
      <c r="B80" s="67" t="s">
        <v>56</v>
      </c>
      <c r="C80" s="17" t="s">
        <v>160</v>
      </c>
      <c r="I80" s="173"/>
      <c r="J80" s="173"/>
      <c r="K80" s="173" t="s">
        <v>285</v>
      </c>
      <c r="L80" s="173"/>
      <c r="M80" s="148"/>
      <c r="N80" s="148"/>
      <c r="O80" s="148"/>
      <c r="Q80" s="17"/>
      <c r="R80" s="17">
        <v>73</v>
      </c>
      <c r="T80" s="6">
        <f t="shared" si="35"/>
        <v>0</v>
      </c>
      <c r="U80" s="6">
        <f t="shared" si="36"/>
        <v>0</v>
      </c>
      <c r="V80" s="6">
        <f t="shared" si="37"/>
        <v>0</v>
      </c>
      <c r="W80" s="6">
        <f t="shared" si="38"/>
        <v>0</v>
      </c>
      <c r="X80" s="6">
        <f t="shared" si="39"/>
        <v>0</v>
      </c>
      <c r="Y80" s="6">
        <f t="shared" si="40"/>
        <v>0</v>
      </c>
      <c r="Z80" s="6">
        <f t="shared" si="41"/>
        <v>0</v>
      </c>
      <c r="AA80" s="6">
        <f t="shared" si="42"/>
        <v>0</v>
      </c>
      <c r="AB80" s="6">
        <f t="shared" si="43"/>
        <v>0</v>
      </c>
      <c r="AC80" s="6">
        <f t="shared" si="44"/>
        <v>0</v>
      </c>
      <c r="AD80" s="6">
        <f t="shared" si="45"/>
        <v>0</v>
      </c>
      <c r="AE80" s="6">
        <f t="shared" si="46"/>
        <v>0</v>
      </c>
      <c r="AF80" s="6">
        <f t="shared" si="47"/>
        <v>0</v>
      </c>
      <c r="AG80" s="6">
        <f t="shared" si="48"/>
        <v>0</v>
      </c>
      <c r="AH80" s="6">
        <v>0</v>
      </c>
      <c r="AI80" s="6">
        <v>0</v>
      </c>
      <c r="AJ80" s="6">
        <v>0</v>
      </c>
      <c r="AK80" s="6">
        <f t="shared" si="49"/>
        <v>0</v>
      </c>
      <c r="AL80" s="6">
        <f t="shared" si="50"/>
        <v>0</v>
      </c>
      <c r="AM80" s="6">
        <f t="shared" si="51"/>
        <v>0</v>
      </c>
      <c r="AN80" s="6">
        <f t="shared" si="53"/>
        <v>0</v>
      </c>
      <c r="AO80" s="6">
        <f t="shared" si="54"/>
        <v>1.800972288590381E-07</v>
      </c>
      <c r="AP80" s="6">
        <f t="shared" si="52"/>
        <v>0</v>
      </c>
    </row>
    <row r="81" spans="1:42" ht="11.25">
      <c r="A81" s="38" t="s">
        <v>193</v>
      </c>
      <c r="B81" s="67" t="s">
        <v>57</v>
      </c>
      <c r="C81" s="17" t="s">
        <v>161</v>
      </c>
      <c r="E81" s="2" t="s">
        <v>285</v>
      </c>
      <c r="I81" s="173">
        <v>2.77</v>
      </c>
      <c r="J81" s="173">
        <v>0</v>
      </c>
      <c r="K81" s="173">
        <v>0.97</v>
      </c>
      <c r="L81" s="173">
        <v>1.8</v>
      </c>
      <c r="M81" s="148">
        <v>134</v>
      </c>
      <c r="N81" s="148">
        <v>28</v>
      </c>
      <c r="O81" s="148">
        <v>-1</v>
      </c>
      <c r="P81" s="2" t="s">
        <v>285</v>
      </c>
      <c r="Q81" s="17"/>
      <c r="R81" s="17">
        <v>96234</v>
      </c>
      <c r="T81" s="6">
        <f t="shared" si="35"/>
        <v>0</v>
      </c>
      <c r="U81" s="6">
        <f t="shared" si="36"/>
        <v>0</v>
      </c>
      <c r="V81" s="6">
        <f t="shared" si="37"/>
        <v>0</v>
      </c>
      <c r="W81" s="6">
        <f t="shared" si="38"/>
        <v>0</v>
      </c>
      <c r="X81" s="6">
        <f t="shared" si="39"/>
        <v>0</v>
      </c>
      <c r="Y81" s="6">
        <f t="shared" si="40"/>
        <v>0.00029565714871234366</v>
      </c>
      <c r="Z81" s="6">
        <f t="shared" si="41"/>
        <v>0</v>
      </c>
      <c r="AA81" s="6">
        <f t="shared" si="42"/>
        <v>0.00017895424306044966</v>
      </c>
      <c r="AB81" s="6">
        <f t="shared" si="43"/>
        <v>0.00045586008134569894</v>
      </c>
      <c r="AC81" s="6">
        <f t="shared" si="44"/>
        <v>0.00015941225889788075</v>
      </c>
      <c r="AD81" s="6">
        <f t="shared" si="45"/>
        <v>0.00013024939968982036</v>
      </c>
      <c r="AE81" s="6">
        <f t="shared" si="46"/>
        <v>-1.8652540476012836E-05</v>
      </c>
      <c r="AF81" s="6">
        <f t="shared" si="47"/>
        <v>0</v>
      </c>
      <c r="AG81" s="6">
        <f t="shared" si="48"/>
        <v>0</v>
      </c>
      <c r="AH81" s="6">
        <v>0</v>
      </c>
      <c r="AI81" s="6">
        <v>0</v>
      </c>
      <c r="AJ81" s="6">
        <v>0</v>
      </c>
      <c r="AK81" s="6">
        <f t="shared" si="49"/>
        <v>0.00014483082929385056</v>
      </c>
      <c r="AL81" s="6">
        <f t="shared" si="50"/>
        <v>8.947712153022483E-05</v>
      </c>
      <c r="AM81" s="6">
        <f t="shared" si="51"/>
        <v>0.00014782857435617183</v>
      </c>
      <c r="AN81" s="6">
        <f t="shared" si="53"/>
        <v>8.947712153022483E-05</v>
      </c>
      <c r="AO81" s="6">
        <f t="shared" si="54"/>
        <v>0.00023741748934274893</v>
      </c>
      <c r="AP81" s="6">
        <f t="shared" si="52"/>
        <v>0</v>
      </c>
    </row>
    <row r="82" spans="1:42" ht="11.25">
      <c r="A82" s="38" t="s">
        <v>193</v>
      </c>
      <c r="B82" s="67" t="s">
        <v>58</v>
      </c>
      <c r="C82" s="17" t="s">
        <v>162</v>
      </c>
      <c r="E82" s="2" t="s">
        <v>285</v>
      </c>
      <c r="I82" s="173">
        <v>35.2</v>
      </c>
      <c r="J82" s="173">
        <v>0</v>
      </c>
      <c r="K82" s="173">
        <v>19.2</v>
      </c>
      <c r="L82" s="173">
        <v>16</v>
      </c>
      <c r="M82" s="148">
        <f>19256-M106</f>
        <v>2976.2000000000007</v>
      </c>
      <c r="N82" s="148">
        <f>11355-N106</f>
        <v>665.1000000000004</v>
      </c>
      <c r="O82" s="148">
        <f>0</f>
        <v>0</v>
      </c>
      <c r="P82" s="2">
        <v>11426</v>
      </c>
      <c r="Q82" s="17"/>
      <c r="R82" s="17">
        <v>1537499</v>
      </c>
      <c r="T82" s="6">
        <f t="shared" si="35"/>
        <v>0</v>
      </c>
      <c r="U82" s="6">
        <f t="shared" si="36"/>
        <v>0</v>
      </c>
      <c r="V82" s="6">
        <f t="shared" si="37"/>
        <v>0</v>
      </c>
      <c r="W82" s="6">
        <f t="shared" si="38"/>
        <v>0</v>
      </c>
      <c r="X82" s="6">
        <f t="shared" si="39"/>
        <v>0</v>
      </c>
      <c r="Y82" s="6">
        <f t="shared" si="40"/>
        <v>0.0037570872327344755</v>
      </c>
      <c r="Z82" s="6">
        <f t="shared" si="41"/>
        <v>0</v>
      </c>
      <c r="AA82" s="6">
        <f t="shared" si="42"/>
        <v>0.0035421870791346737</v>
      </c>
      <c r="AB82" s="6">
        <f t="shared" si="43"/>
        <v>0.004052089611961768</v>
      </c>
      <c r="AC82" s="6">
        <f t="shared" si="44"/>
        <v>0.0035406176487453194</v>
      </c>
      <c r="AD82" s="6">
        <f t="shared" si="45"/>
        <v>0.003093888419060699</v>
      </c>
      <c r="AE82" s="6">
        <f t="shared" si="46"/>
        <v>0</v>
      </c>
      <c r="AF82" s="6">
        <f t="shared" si="47"/>
        <v>0.0019517355576992115</v>
      </c>
      <c r="AG82" s="6">
        <f t="shared" si="48"/>
        <v>0</v>
      </c>
      <c r="AH82" s="6">
        <v>0</v>
      </c>
      <c r="AI82" s="6">
        <v>0</v>
      </c>
      <c r="AJ82" s="6">
        <v>0</v>
      </c>
      <c r="AK82" s="6">
        <f t="shared" si="49"/>
        <v>0.003317253033903009</v>
      </c>
      <c r="AL82" s="6">
        <f t="shared" si="50"/>
        <v>0.0017710935395673368</v>
      </c>
      <c r="AM82" s="6">
        <f t="shared" si="51"/>
        <v>0.0018785436163672377</v>
      </c>
      <c r="AN82" s="6">
        <f t="shared" si="53"/>
        <v>0.0017710935395673368</v>
      </c>
      <c r="AO82" s="6">
        <f t="shared" si="54"/>
        <v>0.003793141222925236</v>
      </c>
      <c r="AP82" s="6">
        <f t="shared" si="52"/>
        <v>0</v>
      </c>
    </row>
    <row r="83" spans="1:42" ht="11.25">
      <c r="A83" s="38" t="s">
        <v>193</v>
      </c>
      <c r="B83" s="67" t="s">
        <v>59</v>
      </c>
      <c r="C83" s="17" t="s">
        <v>163</v>
      </c>
      <c r="E83" s="2" t="s">
        <v>285</v>
      </c>
      <c r="I83" s="173">
        <v>9</v>
      </c>
      <c r="J83" s="173">
        <v>0</v>
      </c>
      <c r="K83" s="173">
        <v>6</v>
      </c>
      <c r="L83" s="173">
        <v>3</v>
      </c>
      <c r="M83" s="148">
        <v>389</v>
      </c>
      <c r="N83" s="148">
        <v>13</v>
      </c>
      <c r="O83" s="148">
        <v>5</v>
      </c>
      <c r="P83" s="2" t="s">
        <v>285</v>
      </c>
      <c r="Q83" s="17"/>
      <c r="R83" s="17">
        <v>320476</v>
      </c>
      <c r="T83" s="6">
        <f t="shared" si="35"/>
        <v>0</v>
      </c>
      <c r="U83" s="6">
        <f t="shared" si="36"/>
        <v>0</v>
      </c>
      <c r="V83" s="6">
        <f t="shared" si="37"/>
        <v>0</v>
      </c>
      <c r="W83" s="6">
        <f t="shared" si="38"/>
        <v>0</v>
      </c>
      <c r="X83" s="6">
        <f t="shared" si="39"/>
        <v>0</v>
      </c>
      <c r="Y83" s="6">
        <f t="shared" si="40"/>
        <v>0.0009606188947332465</v>
      </c>
      <c r="Z83" s="6">
        <f t="shared" si="41"/>
        <v>0</v>
      </c>
      <c r="AA83" s="6">
        <f t="shared" si="42"/>
        <v>0.0011069334622295856</v>
      </c>
      <c r="AB83" s="6">
        <f t="shared" si="43"/>
        <v>0.0007597668022428316</v>
      </c>
      <c r="AC83" s="6">
        <f t="shared" si="44"/>
        <v>0.0004627714082931016</v>
      </c>
      <c r="AD83" s="6">
        <f t="shared" si="45"/>
        <v>6.047293557027373E-05</v>
      </c>
      <c r="AE83" s="6">
        <f t="shared" si="46"/>
        <v>9.326270238006417E-05</v>
      </c>
      <c r="AF83" s="6">
        <f t="shared" si="47"/>
        <v>0</v>
      </c>
      <c r="AG83" s="6">
        <f t="shared" si="48"/>
        <v>0</v>
      </c>
      <c r="AH83" s="6">
        <v>0</v>
      </c>
      <c r="AI83" s="6">
        <v>0</v>
      </c>
      <c r="AJ83" s="6">
        <v>0</v>
      </c>
      <c r="AK83" s="6">
        <f t="shared" si="49"/>
        <v>0.0002616221719316877</v>
      </c>
      <c r="AL83" s="6">
        <f t="shared" si="50"/>
        <v>0.0005534667311147928</v>
      </c>
      <c r="AM83" s="6">
        <f t="shared" si="51"/>
        <v>0.00048030944736662324</v>
      </c>
      <c r="AN83" s="6">
        <f t="shared" si="53"/>
        <v>0.0005534667311147928</v>
      </c>
      <c r="AO83" s="6">
        <f t="shared" si="54"/>
        <v>0.0007906416372031383</v>
      </c>
      <c r="AP83" s="6">
        <f t="shared" si="52"/>
        <v>0</v>
      </c>
    </row>
    <row r="84" spans="1:42" ht="11.25">
      <c r="A84" s="38" t="s">
        <v>193</v>
      </c>
      <c r="B84" s="67" t="s">
        <v>60</v>
      </c>
      <c r="C84" s="17" t="s">
        <v>164</v>
      </c>
      <c r="E84" s="2" t="s">
        <v>285</v>
      </c>
      <c r="I84" s="173">
        <v>162.35</v>
      </c>
      <c r="J84" s="173">
        <v>0</v>
      </c>
      <c r="K84" s="173">
        <v>40.9</v>
      </c>
      <c r="L84" s="173">
        <v>121.45</v>
      </c>
      <c r="M84" s="148">
        <v>193</v>
      </c>
      <c r="N84" s="148">
        <v>3</v>
      </c>
      <c r="O84" s="148">
        <v>0</v>
      </c>
      <c r="Q84" s="17"/>
      <c r="R84" s="17">
        <v>101204</v>
      </c>
      <c r="T84" s="6">
        <f t="shared" si="35"/>
        <v>0</v>
      </c>
      <c r="U84" s="6">
        <f t="shared" si="36"/>
        <v>0</v>
      </c>
      <c r="V84" s="6">
        <f t="shared" si="37"/>
        <v>0</v>
      </c>
      <c r="W84" s="6">
        <f t="shared" si="38"/>
        <v>0</v>
      </c>
      <c r="X84" s="6">
        <f t="shared" si="39"/>
        <v>0</v>
      </c>
      <c r="Y84" s="6">
        <f t="shared" si="40"/>
        <v>0.017328497506660285</v>
      </c>
      <c r="Z84" s="6">
        <f t="shared" si="41"/>
        <v>0</v>
      </c>
      <c r="AA84" s="6">
        <f t="shared" si="42"/>
        <v>0.007545596434198341</v>
      </c>
      <c r="AB84" s="6">
        <f t="shared" si="43"/>
        <v>0.030757892710797298</v>
      </c>
      <c r="AC84" s="6">
        <f t="shared" si="44"/>
        <v>0.00022960123856187304</v>
      </c>
      <c r="AD84" s="6">
        <f t="shared" si="45"/>
        <v>1.3955292823909324E-05</v>
      </c>
      <c r="AE84" s="6">
        <f t="shared" si="46"/>
        <v>0</v>
      </c>
      <c r="AF84" s="6">
        <f t="shared" si="47"/>
        <v>0</v>
      </c>
      <c r="AG84" s="6">
        <f t="shared" si="48"/>
        <v>0</v>
      </c>
      <c r="AH84" s="6">
        <v>0</v>
      </c>
      <c r="AI84" s="6">
        <v>0</v>
      </c>
      <c r="AJ84" s="6">
        <v>0</v>
      </c>
      <c r="AK84" s="6">
        <f t="shared" si="49"/>
        <v>0.00012177826569289118</v>
      </c>
      <c r="AL84" s="6">
        <f t="shared" si="50"/>
        <v>0.0037727982170991706</v>
      </c>
      <c r="AM84" s="6">
        <f t="shared" si="51"/>
        <v>0.008664248753330142</v>
      </c>
      <c r="AN84" s="6">
        <f t="shared" si="53"/>
        <v>0.0037727982170991706</v>
      </c>
      <c r="AO84" s="6">
        <f t="shared" si="54"/>
        <v>0.00024967890341712456</v>
      </c>
      <c r="AP84" s="6">
        <f t="shared" si="52"/>
        <v>0</v>
      </c>
    </row>
    <row r="85" spans="1:42" ht="11.25">
      <c r="A85" s="38" t="s">
        <v>191</v>
      </c>
      <c r="B85" s="131" t="s">
        <v>195</v>
      </c>
      <c r="C85" s="52" t="s">
        <v>165</v>
      </c>
      <c r="E85" s="2" t="s">
        <v>285</v>
      </c>
      <c r="I85" s="173">
        <v>38.93</v>
      </c>
      <c r="J85" s="173">
        <v>0</v>
      </c>
      <c r="K85" s="173">
        <v>22</v>
      </c>
      <c r="L85" s="173">
        <v>16.93</v>
      </c>
      <c r="M85" s="148">
        <v>313</v>
      </c>
      <c r="N85" s="148">
        <v>0</v>
      </c>
      <c r="O85" s="148">
        <v>0</v>
      </c>
      <c r="Q85" s="17">
        <v>1</v>
      </c>
      <c r="R85" s="17">
        <v>247551</v>
      </c>
      <c r="T85" s="6">
        <f t="shared" si="35"/>
        <v>0</v>
      </c>
      <c r="U85" s="6">
        <f t="shared" si="36"/>
        <v>0</v>
      </c>
      <c r="V85" s="6">
        <f t="shared" si="37"/>
        <v>0</v>
      </c>
      <c r="W85" s="6">
        <f t="shared" si="38"/>
        <v>0</v>
      </c>
      <c r="X85" s="6">
        <f t="shared" si="39"/>
        <v>0</v>
      </c>
      <c r="Y85" s="6">
        <f t="shared" si="40"/>
        <v>0.004155210396885032</v>
      </c>
      <c r="Z85" s="6">
        <f t="shared" si="41"/>
        <v>0</v>
      </c>
      <c r="AA85" s="6">
        <f t="shared" si="42"/>
        <v>0.004058756028175147</v>
      </c>
      <c r="AB85" s="6">
        <f t="shared" si="43"/>
        <v>0.004287617320657046</v>
      </c>
      <c r="AC85" s="6">
        <f t="shared" si="44"/>
        <v>0.0003723584853360946</v>
      </c>
      <c r="AD85" s="6">
        <f t="shared" si="45"/>
        <v>0</v>
      </c>
      <c r="AE85" s="6">
        <f t="shared" si="46"/>
        <v>0</v>
      </c>
      <c r="AF85" s="6">
        <f t="shared" si="47"/>
        <v>0</v>
      </c>
      <c r="AG85" s="6">
        <f t="shared" si="48"/>
        <v>1</v>
      </c>
      <c r="AH85" s="6">
        <v>0</v>
      </c>
      <c r="AI85" s="6">
        <v>0</v>
      </c>
      <c r="AJ85" s="6">
        <v>0</v>
      </c>
      <c r="AK85" s="6">
        <f t="shared" si="49"/>
        <v>0.0001861792426680473</v>
      </c>
      <c r="AL85" s="6">
        <f t="shared" si="50"/>
        <v>0.0020293780140875736</v>
      </c>
      <c r="AM85" s="6">
        <f t="shared" si="51"/>
        <v>0.002077605198442516</v>
      </c>
      <c r="AN85" s="6">
        <f t="shared" si="53"/>
        <v>0.0020293780140875736</v>
      </c>
      <c r="AO85" s="6">
        <f t="shared" si="54"/>
        <v>0.0006107294397436129</v>
      </c>
      <c r="AP85" s="6">
        <f t="shared" si="52"/>
        <v>0</v>
      </c>
    </row>
    <row r="86" spans="1:42" ht="11.25">
      <c r="A86" s="38" t="s">
        <v>193</v>
      </c>
      <c r="B86" s="130" t="s">
        <v>241</v>
      </c>
      <c r="C86" s="16" t="s">
        <v>244</v>
      </c>
      <c r="I86" s="173">
        <v>0</v>
      </c>
      <c r="J86" s="173"/>
      <c r="K86" s="173"/>
      <c r="L86" s="173"/>
      <c r="M86" s="149"/>
      <c r="N86" s="148"/>
      <c r="O86" s="148"/>
      <c r="Q86" s="17"/>
      <c r="R86" s="176"/>
      <c r="T86" s="6">
        <f t="shared" si="35"/>
        <v>0</v>
      </c>
      <c r="U86" s="6">
        <f t="shared" si="36"/>
        <v>0</v>
      </c>
      <c r="V86" s="6">
        <f t="shared" si="37"/>
        <v>0</v>
      </c>
      <c r="W86" s="6">
        <f t="shared" si="38"/>
        <v>0</v>
      </c>
      <c r="X86" s="6">
        <f t="shared" si="39"/>
        <v>0</v>
      </c>
      <c r="Y86" s="6">
        <f t="shared" si="40"/>
        <v>0</v>
      </c>
      <c r="Z86" s="6">
        <f t="shared" si="41"/>
        <v>0</v>
      </c>
      <c r="AA86" s="6">
        <f t="shared" si="42"/>
        <v>0</v>
      </c>
      <c r="AB86" s="6">
        <f t="shared" si="43"/>
        <v>0</v>
      </c>
      <c r="AC86" s="6">
        <f t="shared" si="44"/>
        <v>0</v>
      </c>
      <c r="AD86" s="6">
        <f t="shared" si="45"/>
        <v>0</v>
      </c>
      <c r="AE86" s="6">
        <f t="shared" si="46"/>
        <v>0</v>
      </c>
      <c r="AF86" s="6">
        <f t="shared" si="47"/>
        <v>0</v>
      </c>
      <c r="AG86" s="6">
        <f t="shared" si="48"/>
        <v>0</v>
      </c>
      <c r="AH86" s="6">
        <v>0</v>
      </c>
      <c r="AI86" s="6">
        <v>0</v>
      </c>
      <c r="AJ86" s="6">
        <v>0</v>
      </c>
      <c r="AK86" s="6">
        <f t="shared" si="49"/>
        <v>0</v>
      </c>
      <c r="AL86" s="6">
        <f t="shared" si="50"/>
        <v>0</v>
      </c>
      <c r="AM86" s="6">
        <f t="shared" si="51"/>
        <v>0</v>
      </c>
      <c r="AN86" s="6">
        <f t="shared" si="53"/>
        <v>0</v>
      </c>
      <c r="AO86" s="6">
        <f t="shared" si="54"/>
        <v>0</v>
      </c>
      <c r="AP86" s="6">
        <f t="shared" si="52"/>
        <v>0</v>
      </c>
    </row>
    <row r="87" spans="1:42" ht="11.25">
      <c r="A87" s="38" t="s">
        <v>193</v>
      </c>
      <c r="B87" s="69" t="s">
        <v>242</v>
      </c>
      <c r="C87" s="17" t="s">
        <v>245</v>
      </c>
      <c r="I87" s="173">
        <v>0</v>
      </c>
      <c r="J87" s="173"/>
      <c r="K87" s="173"/>
      <c r="L87" s="173"/>
      <c r="M87" s="149"/>
      <c r="N87" s="148"/>
      <c r="O87" s="148"/>
      <c r="Q87" s="17"/>
      <c r="R87" s="176"/>
      <c r="T87" s="6">
        <f t="shared" si="35"/>
        <v>0</v>
      </c>
      <c r="U87" s="6">
        <f t="shared" si="36"/>
        <v>0</v>
      </c>
      <c r="V87" s="6">
        <f t="shared" si="37"/>
        <v>0</v>
      </c>
      <c r="W87" s="6">
        <f t="shared" si="38"/>
        <v>0</v>
      </c>
      <c r="X87" s="6">
        <f t="shared" si="39"/>
        <v>0</v>
      </c>
      <c r="Y87" s="6">
        <f t="shared" si="40"/>
        <v>0</v>
      </c>
      <c r="Z87" s="6">
        <f t="shared" si="41"/>
        <v>0</v>
      </c>
      <c r="AA87" s="6">
        <f t="shared" si="42"/>
        <v>0</v>
      </c>
      <c r="AB87" s="6">
        <f t="shared" si="43"/>
        <v>0</v>
      </c>
      <c r="AC87" s="6">
        <f t="shared" si="44"/>
        <v>0</v>
      </c>
      <c r="AD87" s="6">
        <f t="shared" si="45"/>
        <v>0</v>
      </c>
      <c r="AE87" s="6">
        <f t="shared" si="46"/>
        <v>0</v>
      </c>
      <c r="AF87" s="6">
        <f t="shared" si="47"/>
        <v>0</v>
      </c>
      <c r="AG87" s="6">
        <f t="shared" si="48"/>
        <v>0</v>
      </c>
      <c r="AH87" s="6">
        <v>0</v>
      </c>
      <c r="AI87" s="6">
        <v>0</v>
      </c>
      <c r="AJ87" s="6">
        <v>0</v>
      </c>
      <c r="AK87" s="6">
        <f t="shared" si="49"/>
        <v>0</v>
      </c>
      <c r="AL87" s="6">
        <f t="shared" si="50"/>
        <v>0</v>
      </c>
      <c r="AM87" s="6">
        <f t="shared" si="51"/>
        <v>0</v>
      </c>
      <c r="AN87" s="6">
        <f t="shared" si="53"/>
        <v>0</v>
      </c>
      <c r="AO87" s="6">
        <f t="shared" si="54"/>
        <v>0</v>
      </c>
      <c r="AP87" s="6">
        <f t="shared" si="52"/>
        <v>0</v>
      </c>
    </row>
    <row r="88" spans="1:42" ht="11.25">
      <c r="A88" s="38" t="s">
        <v>193</v>
      </c>
      <c r="B88" s="69" t="s">
        <v>243</v>
      </c>
      <c r="C88" s="17" t="s">
        <v>246</v>
      </c>
      <c r="I88" s="173">
        <v>0</v>
      </c>
      <c r="J88" s="173"/>
      <c r="K88" s="173"/>
      <c r="L88" s="173"/>
      <c r="M88" s="149"/>
      <c r="N88" s="148"/>
      <c r="O88" s="148"/>
      <c r="Q88" s="17"/>
      <c r="R88" s="176"/>
      <c r="T88" s="6">
        <f t="shared" si="35"/>
        <v>0</v>
      </c>
      <c r="U88" s="6">
        <f t="shared" si="36"/>
        <v>0</v>
      </c>
      <c r="V88" s="6">
        <f t="shared" si="37"/>
        <v>0</v>
      </c>
      <c r="W88" s="6">
        <f t="shared" si="38"/>
        <v>0</v>
      </c>
      <c r="X88" s="6">
        <f t="shared" si="39"/>
        <v>0</v>
      </c>
      <c r="Y88" s="6">
        <f t="shared" si="40"/>
        <v>0</v>
      </c>
      <c r="Z88" s="6">
        <f t="shared" si="41"/>
        <v>0</v>
      </c>
      <c r="AA88" s="6">
        <f t="shared" si="42"/>
        <v>0</v>
      </c>
      <c r="AB88" s="6">
        <f t="shared" si="43"/>
        <v>0</v>
      </c>
      <c r="AC88" s="6">
        <f t="shared" si="44"/>
        <v>0</v>
      </c>
      <c r="AD88" s="6">
        <f t="shared" si="45"/>
        <v>0</v>
      </c>
      <c r="AE88" s="6">
        <f t="shared" si="46"/>
        <v>0</v>
      </c>
      <c r="AF88" s="6">
        <f t="shared" si="47"/>
        <v>0</v>
      </c>
      <c r="AG88" s="6">
        <f t="shared" si="48"/>
        <v>0</v>
      </c>
      <c r="AH88" s="6">
        <v>0</v>
      </c>
      <c r="AI88" s="6">
        <v>0</v>
      </c>
      <c r="AJ88" s="6">
        <v>0</v>
      </c>
      <c r="AK88" s="6">
        <f t="shared" si="49"/>
        <v>0</v>
      </c>
      <c r="AL88" s="6">
        <f t="shared" si="50"/>
        <v>0</v>
      </c>
      <c r="AM88" s="6">
        <f t="shared" si="51"/>
        <v>0</v>
      </c>
      <c r="AN88" s="6">
        <f t="shared" si="53"/>
        <v>0</v>
      </c>
      <c r="AO88" s="6">
        <f t="shared" si="54"/>
        <v>0</v>
      </c>
      <c r="AP88" s="6">
        <f t="shared" si="52"/>
        <v>0</v>
      </c>
    </row>
    <row r="89" spans="1:42" ht="11.25">
      <c r="A89" s="38" t="s">
        <v>193</v>
      </c>
      <c r="B89" s="67" t="s">
        <v>61</v>
      </c>
      <c r="C89" s="17" t="s">
        <v>166</v>
      </c>
      <c r="E89" s="2" t="s">
        <v>285</v>
      </c>
      <c r="I89" s="173"/>
      <c r="J89" s="173" t="s">
        <v>285</v>
      </c>
      <c r="K89" s="173" t="s">
        <v>285</v>
      </c>
      <c r="L89" s="173" t="s">
        <v>285</v>
      </c>
      <c r="M89" s="148">
        <v>1876</v>
      </c>
      <c r="N89" s="148">
        <v>0</v>
      </c>
      <c r="O89" s="148">
        <v>0</v>
      </c>
      <c r="P89" s="2" t="s">
        <v>285</v>
      </c>
      <c r="Q89" s="17"/>
      <c r="R89" s="176">
        <v>0</v>
      </c>
      <c r="T89" s="6">
        <f t="shared" si="35"/>
        <v>0</v>
      </c>
      <c r="U89" s="6">
        <f t="shared" si="36"/>
        <v>0</v>
      </c>
      <c r="V89" s="6">
        <f t="shared" si="37"/>
        <v>0</v>
      </c>
      <c r="W89" s="6">
        <f t="shared" si="38"/>
        <v>0</v>
      </c>
      <c r="X89" s="6">
        <f t="shared" si="39"/>
        <v>0</v>
      </c>
      <c r="Y89" s="6">
        <f t="shared" si="40"/>
        <v>0</v>
      </c>
      <c r="Z89" s="6">
        <f t="shared" si="41"/>
        <v>0</v>
      </c>
      <c r="AA89" s="6">
        <f t="shared" si="42"/>
        <v>0</v>
      </c>
      <c r="AB89" s="6">
        <f t="shared" si="43"/>
        <v>0</v>
      </c>
      <c r="AC89" s="6">
        <f t="shared" si="44"/>
        <v>0.002231771624570331</v>
      </c>
      <c r="AD89" s="6">
        <f t="shared" si="45"/>
        <v>0</v>
      </c>
      <c r="AE89" s="6">
        <f t="shared" si="46"/>
        <v>0</v>
      </c>
      <c r="AF89" s="6">
        <f t="shared" si="47"/>
        <v>0</v>
      </c>
      <c r="AG89" s="6">
        <f t="shared" si="48"/>
        <v>0</v>
      </c>
      <c r="AH89" s="6">
        <v>0</v>
      </c>
      <c r="AI89" s="6">
        <v>0</v>
      </c>
      <c r="AJ89" s="6">
        <v>0</v>
      </c>
      <c r="AK89" s="6">
        <f t="shared" si="49"/>
        <v>0.0011158858122851654</v>
      </c>
      <c r="AL89" s="6">
        <f t="shared" si="50"/>
        <v>0</v>
      </c>
      <c r="AM89" s="6">
        <f t="shared" si="51"/>
        <v>0</v>
      </c>
      <c r="AN89" s="6">
        <f t="shared" si="53"/>
        <v>0</v>
      </c>
      <c r="AO89" s="6">
        <f t="shared" si="54"/>
        <v>0</v>
      </c>
      <c r="AP89" s="6">
        <f t="shared" si="52"/>
        <v>0</v>
      </c>
    </row>
    <row r="90" spans="1:42" ht="11.25">
      <c r="A90" s="38" t="s">
        <v>193</v>
      </c>
      <c r="B90" s="67" t="s">
        <v>62</v>
      </c>
      <c r="C90" s="17" t="s">
        <v>167</v>
      </c>
      <c r="E90" s="2" t="s">
        <v>285</v>
      </c>
      <c r="I90" s="173"/>
      <c r="J90" s="173" t="s">
        <v>285</v>
      </c>
      <c r="K90" s="173" t="s">
        <v>285</v>
      </c>
      <c r="L90" s="173" t="s">
        <v>285</v>
      </c>
      <c r="M90" s="148">
        <v>900</v>
      </c>
      <c r="N90" s="148">
        <v>0</v>
      </c>
      <c r="O90" s="148">
        <v>0</v>
      </c>
      <c r="P90" s="2" t="s">
        <v>285</v>
      </c>
      <c r="Q90" s="17"/>
      <c r="R90" s="176">
        <v>0</v>
      </c>
      <c r="T90" s="6">
        <f t="shared" si="35"/>
        <v>0</v>
      </c>
      <c r="U90" s="6">
        <f t="shared" si="36"/>
        <v>0</v>
      </c>
      <c r="V90" s="6">
        <f t="shared" si="37"/>
        <v>0</v>
      </c>
      <c r="W90" s="6">
        <f t="shared" si="38"/>
        <v>0</v>
      </c>
      <c r="X90" s="6">
        <f t="shared" si="39"/>
        <v>0</v>
      </c>
      <c r="Y90" s="6">
        <f t="shared" si="40"/>
        <v>0</v>
      </c>
      <c r="Z90" s="6">
        <f t="shared" si="41"/>
        <v>0</v>
      </c>
      <c r="AA90" s="6">
        <f t="shared" si="42"/>
        <v>0</v>
      </c>
      <c r="AB90" s="6">
        <f t="shared" si="43"/>
        <v>0</v>
      </c>
      <c r="AC90" s="6">
        <f t="shared" si="44"/>
        <v>0.0010706793508066619</v>
      </c>
      <c r="AD90" s="6">
        <f t="shared" si="45"/>
        <v>0</v>
      </c>
      <c r="AE90" s="6">
        <f t="shared" si="46"/>
        <v>0</v>
      </c>
      <c r="AF90" s="6">
        <f t="shared" si="47"/>
        <v>0</v>
      </c>
      <c r="AG90" s="6">
        <f t="shared" si="48"/>
        <v>0</v>
      </c>
      <c r="AH90" s="6">
        <v>0</v>
      </c>
      <c r="AI90" s="6">
        <v>0</v>
      </c>
      <c r="AJ90" s="6">
        <v>0</v>
      </c>
      <c r="AK90" s="6">
        <f t="shared" si="49"/>
        <v>0.0005353396754033309</v>
      </c>
      <c r="AL90" s="6">
        <f t="shared" si="50"/>
        <v>0</v>
      </c>
      <c r="AM90" s="6">
        <f t="shared" si="51"/>
        <v>0</v>
      </c>
      <c r="AN90" s="6">
        <f t="shared" si="53"/>
        <v>0</v>
      </c>
      <c r="AO90" s="6">
        <f t="shared" si="54"/>
        <v>0</v>
      </c>
      <c r="AP90" s="6">
        <f t="shared" si="52"/>
        <v>0</v>
      </c>
    </row>
    <row r="91" spans="1:42" ht="11.25">
      <c r="A91" s="84" t="s">
        <v>193</v>
      </c>
      <c r="B91" s="67" t="s">
        <v>63</v>
      </c>
      <c r="C91" s="17" t="s">
        <v>168</v>
      </c>
      <c r="I91" s="173">
        <v>0</v>
      </c>
      <c r="J91" s="173"/>
      <c r="K91" s="173"/>
      <c r="L91" s="173"/>
      <c r="M91" s="148">
        <v>6036</v>
      </c>
      <c r="N91" s="148"/>
      <c r="O91" s="148"/>
      <c r="Q91" s="17"/>
      <c r="R91" s="176">
        <v>3358900</v>
      </c>
      <c r="T91" s="6">
        <f t="shared" si="35"/>
        <v>0</v>
      </c>
      <c r="U91" s="6">
        <f t="shared" si="36"/>
        <v>0</v>
      </c>
      <c r="V91" s="6">
        <f t="shared" si="37"/>
        <v>0</v>
      </c>
      <c r="W91" s="6">
        <f t="shared" si="38"/>
        <v>0</v>
      </c>
      <c r="X91" s="6">
        <f t="shared" si="39"/>
        <v>0</v>
      </c>
      <c r="Y91" s="6">
        <f t="shared" si="40"/>
        <v>0</v>
      </c>
      <c r="Z91" s="6">
        <f t="shared" si="41"/>
        <v>0</v>
      </c>
      <c r="AA91" s="6">
        <f t="shared" si="42"/>
        <v>0</v>
      </c>
      <c r="AB91" s="6">
        <f t="shared" si="43"/>
        <v>0</v>
      </c>
      <c r="AC91" s="6">
        <f t="shared" si="44"/>
        <v>0.007180689512743345</v>
      </c>
      <c r="AD91" s="6">
        <f t="shared" si="45"/>
        <v>0</v>
      </c>
      <c r="AE91" s="6">
        <f t="shared" si="46"/>
        <v>0</v>
      </c>
      <c r="AF91" s="6">
        <f t="shared" si="47"/>
        <v>0</v>
      </c>
      <c r="AG91" s="6">
        <f t="shared" si="48"/>
        <v>0</v>
      </c>
      <c r="AH91" s="6">
        <v>0</v>
      </c>
      <c r="AI91" s="6">
        <v>0</v>
      </c>
      <c r="AJ91" s="6">
        <v>0</v>
      </c>
      <c r="AK91" s="6">
        <f t="shared" si="49"/>
        <v>0.0035903447563716724</v>
      </c>
      <c r="AL91" s="6">
        <f t="shared" si="50"/>
        <v>0</v>
      </c>
      <c r="AM91" s="6">
        <f t="shared" si="51"/>
        <v>0</v>
      </c>
      <c r="AN91" s="6">
        <f t="shared" si="53"/>
        <v>0</v>
      </c>
      <c r="AO91" s="6">
        <f t="shared" si="54"/>
        <v>0.008286692904309905</v>
      </c>
      <c r="AP91" s="6">
        <f t="shared" si="52"/>
        <v>0</v>
      </c>
    </row>
    <row r="92" spans="4:41" ht="11.25">
      <c r="D92" s="14"/>
      <c r="E92" s="14"/>
      <c r="F92" s="14"/>
      <c r="G92" s="14"/>
      <c r="H92" s="14"/>
      <c r="I92" s="83"/>
      <c r="J92" s="83"/>
      <c r="K92" s="83"/>
      <c r="L92" s="83"/>
      <c r="M92" s="113"/>
      <c r="N92" s="113"/>
      <c r="O92" s="113"/>
      <c r="P92" s="46"/>
      <c r="Q92" s="17"/>
      <c r="R92" s="14"/>
      <c r="S92" s="14"/>
      <c r="T92" s="14"/>
      <c r="U92" s="14"/>
      <c r="V92" s="14"/>
      <c r="W92" s="14"/>
      <c r="AO92" s="6"/>
    </row>
    <row r="93" spans="3:42" ht="11.25">
      <c r="C93" s="2" t="s">
        <v>173</v>
      </c>
      <c r="D93" s="34">
        <f>SUM(D10:D91)</f>
        <v>1115530</v>
      </c>
      <c r="E93" s="34">
        <f aca="true" t="shared" si="55" ref="E93:Q93">SUM(E10:E91)</f>
        <v>37684</v>
      </c>
      <c r="F93" s="34">
        <f t="shared" si="55"/>
        <v>7010</v>
      </c>
      <c r="G93" s="34">
        <f t="shared" si="55"/>
        <v>28114</v>
      </c>
      <c r="H93" s="34">
        <f t="shared" si="55"/>
        <v>9570</v>
      </c>
      <c r="I93" s="34">
        <f t="shared" si="55"/>
        <v>9368.960000000003</v>
      </c>
      <c r="J93" s="34">
        <f t="shared" si="55"/>
        <v>1887.84</v>
      </c>
      <c r="K93" s="34">
        <f t="shared" si="55"/>
        <v>5420.379999999999</v>
      </c>
      <c r="L93" s="34">
        <f t="shared" si="55"/>
        <v>3948.5800000000004</v>
      </c>
      <c r="M93" s="122">
        <f t="shared" si="55"/>
        <v>840587.7999999999</v>
      </c>
      <c r="N93" s="122">
        <f t="shared" si="55"/>
        <v>214972.2</v>
      </c>
      <c r="O93" s="122">
        <f t="shared" si="55"/>
        <v>53611.99999999999</v>
      </c>
      <c r="P93" s="34">
        <f t="shared" si="55"/>
        <v>5854276.7</v>
      </c>
      <c r="Q93" s="35">
        <f t="shared" si="55"/>
        <v>1</v>
      </c>
      <c r="R93" s="34">
        <f>SUM(R10:R91)</f>
        <v>405336608.8</v>
      </c>
      <c r="S93" s="14"/>
      <c r="T93" s="78">
        <f aca="true" t="shared" si="56" ref="T93:AP93">SUM(T10:T92)</f>
        <v>1</v>
      </c>
      <c r="U93" s="78">
        <f t="shared" si="56"/>
        <v>0.9999999999999999</v>
      </c>
      <c r="V93" s="78">
        <f t="shared" si="56"/>
        <v>1</v>
      </c>
      <c r="W93" s="78">
        <f t="shared" si="56"/>
        <v>1</v>
      </c>
      <c r="X93" s="6">
        <f t="shared" si="56"/>
        <v>0.9999999999999999</v>
      </c>
      <c r="Y93" s="6">
        <f t="shared" si="56"/>
        <v>0.9999999999999999</v>
      </c>
      <c r="Z93" s="6">
        <f t="shared" si="56"/>
        <v>1</v>
      </c>
      <c r="AA93" s="6">
        <f t="shared" si="56"/>
        <v>1.0000000000000002</v>
      </c>
      <c r="AB93" s="6">
        <f t="shared" si="56"/>
        <v>1.0000000000000002</v>
      </c>
      <c r="AC93" s="6">
        <f t="shared" si="56"/>
        <v>1.0000000000000002</v>
      </c>
      <c r="AD93" s="6">
        <f t="shared" si="56"/>
        <v>1.0000000000000002</v>
      </c>
      <c r="AE93" s="6">
        <f t="shared" si="56"/>
        <v>1.0000000000000002</v>
      </c>
      <c r="AF93" s="6">
        <f t="shared" si="56"/>
        <v>1.0000000000000002</v>
      </c>
      <c r="AG93" s="6">
        <f t="shared" si="56"/>
        <v>1</v>
      </c>
      <c r="AH93" s="6">
        <f>SUM(AH10:AH92)</f>
        <v>1.0000000000000002</v>
      </c>
      <c r="AI93" s="6">
        <f t="shared" si="56"/>
        <v>1</v>
      </c>
      <c r="AJ93" s="6">
        <f t="shared" si="56"/>
        <v>1</v>
      </c>
      <c r="AK93" s="6">
        <f t="shared" si="56"/>
        <v>1.0000000000000002</v>
      </c>
      <c r="AL93" s="6">
        <f t="shared" si="56"/>
        <v>1</v>
      </c>
      <c r="AM93" s="6">
        <f t="shared" si="56"/>
        <v>0.9999999999999999</v>
      </c>
      <c r="AN93" s="6">
        <f t="shared" si="56"/>
        <v>1.0000000000000002</v>
      </c>
      <c r="AO93" s="6">
        <f t="shared" si="56"/>
        <v>0.9999999999999997</v>
      </c>
      <c r="AP93" s="6">
        <f t="shared" si="56"/>
        <v>0.9999999999999999</v>
      </c>
    </row>
    <row r="94" spans="4:42" ht="11.25">
      <c r="D94" s="14"/>
      <c r="E94" s="14"/>
      <c r="F94" s="14"/>
      <c r="G94" s="14"/>
      <c r="H94" s="14"/>
      <c r="I94" s="83"/>
      <c r="J94" s="83"/>
      <c r="K94" s="83"/>
      <c r="L94" s="83"/>
      <c r="M94" s="14"/>
      <c r="N94" s="14"/>
      <c r="O94" s="14"/>
      <c r="P94" s="14"/>
      <c r="Q94" s="35"/>
      <c r="R94" s="177"/>
      <c r="T94" s="6"/>
      <c r="U94" s="6"/>
      <c r="V94" s="6"/>
      <c r="W94" s="6"/>
      <c r="X94" s="6"/>
      <c r="Y94" s="6"/>
      <c r="Z94" s="6"/>
      <c r="AA94" s="6"/>
      <c r="AB94" s="6"/>
      <c r="AC94" s="6"/>
      <c r="AD94" s="6"/>
      <c r="AE94" s="6"/>
      <c r="AF94" s="6"/>
      <c r="AG94" s="6"/>
      <c r="AH94" s="6"/>
      <c r="AI94" s="6"/>
      <c r="AJ94" s="6"/>
      <c r="AK94" s="6"/>
      <c r="AL94" s="6"/>
      <c r="AM94" s="6"/>
      <c r="AN94" s="6"/>
      <c r="AO94" s="11"/>
      <c r="AP94" s="11"/>
    </row>
    <row r="95" spans="4:42" ht="11.25">
      <c r="D95" s="14"/>
      <c r="E95" s="14"/>
      <c r="F95" s="14"/>
      <c r="G95" s="14"/>
      <c r="H95" s="14"/>
      <c r="I95" s="83"/>
      <c r="J95" s="83"/>
      <c r="K95" s="83"/>
      <c r="L95" s="83"/>
      <c r="M95" s="14"/>
      <c r="N95" s="14"/>
      <c r="O95" s="14"/>
      <c r="P95" s="14"/>
      <c r="Q95" s="17"/>
      <c r="R95" s="17"/>
      <c r="T95" s="6"/>
      <c r="U95" s="6"/>
      <c r="V95" s="6"/>
      <c r="W95" s="6"/>
      <c r="X95" s="6"/>
      <c r="Y95" s="6"/>
      <c r="Z95" s="6"/>
      <c r="AA95" s="6"/>
      <c r="AB95" s="6"/>
      <c r="AC95" s="6"/>
      <c r="AD95" s="6"/>
      <c r="AE95" s="6"/>
      <c r="AF95" s="6"/>
      <c r="AG95" s="6"/>
      <c r="AH95" s="6"/>
      <c r="AI95" s="6"/>
      <c r="AJ95" s="6"/>
      <c r="AK95" s="6"/>
      <c r="AL95" s="6"/>
      <c r="AM95" s="6"/>
      <c r="AN95" s="6"/>
      <c r="AO95" s="11"/>
      <c r="AP95" s="11"/>
    </row>
    <row r="96" spans="4:42" ht="11.25">
      <c r="D96" s="14"/>
      <c r="E96" s="14"/>
      <c r="F96" s="14"/>
      <c r="G96" s="14"/>
      <c r="H96" s="14"/>
      <c r="I96" s="83"/>
      <c r="J96" s="83"/>
      <c r="K96" s="83"/>
      <c r="L96" s="83"/>
      <c r="M96" s="14"/>
      <c r="N96" s="14"/>
      <c r="O96" s="14"/>
      <c r="P96" s="14"/>
      <c r="Q96" s="17"/>
      <c r="R96" s="17"/>
      <c r="T96" s="6"/>
      <c r="U96" s="6"/>
      <c r="V96" s="6"/>
      <c r="W96" s="6"/>
      <c r="X96" s="6"/>
      <c r="Y96" s="6"/>
      <c r="Z96" s="6"/>
      <c r="AA96" s="6"/>
      <c r="AB96" s="6"/>
      <c r="AC96" s="6"/>
      <c r="AD96" s="6"/>
      <c r="AE96" s="6"/>
      <c r="AF96" s="6"/>
      <c r="AG96" s="6"/>
      <c r="AH96" s="6"/>
      <c r="AI96" s="6"/>
      <c r="AJ96" s="6"/>
      <c r="AK96" s="6"/>
      <c r="AL96" s="6"/>
      <c r="AM96" s="6"/>
      <c r="AN96" s="6"/>
      <c r="AO96" s="11"/>
      <c r="AP96" s="11"/>
    </row>
    <row r="97" spans="4:42" ht="11.25">
      <c r="D97" s="15"/>
      <c r="E97" s="15"/>
      <c r="F97" s="15"/>
      <c r="G97" s="15"/>
      <c r="H97" s="15"/>
      <c r="I97" s="85"/>
      <c r="J97" s="85"/>
      <c r="K97" s="85"/>
      <c r="L97" s="85"/>
      <c r="M97" s="15"/>
      <c r="N97" s="15"/>
      <c r="O97" s="15"/>
      <c r="P97" s="15"/>
      <c r="Q97" s="52"/>
      <c r="R97" s="52"/>
      <c r="T97" s="6"/>
      <c r="U97" s="6"/>
      <c r="V97" s="6"/>
      <c r="W97" s="6"/>
      <c r="X97" s="6"/>
      <c r="Y97" s="6"/>
      <c r="Z97" s="6"/>
      <c r="AA97" s="6"/>
      <c r="AB97" s="6"/>
      <c r="AC97" s="6"/>
      <c r="AD97" s="6"/>
      <c r="AE97" s="6"/>
      <c r="AF97" s="6"/>
      <c r="AG97" s="6"/>
      <c r="AH97" s="6"/>
      <c r="AI97" s="6"/>
      <c r="AJ97" s="6"/>
      <c r="AK97" s="6"/>
      <c r="AL97" s="6"/>
      <c r="AM97" s="6"/>
      <c r="AN97" s="6"/>
      <c r="AO97" s="11"/>
      <c r="AP97" s="11"/>
    </row>
    <row r="98" spans="1:3" ht="11.25">
      <c r="A98" s="14"/>
      <c r="B98" s="14"/>
      <c r="C98" s="14"/>
    </row>
    <row r="99" spans="1:3" ht="11.25">
      <c r="A99" s="14"/>
      <c r="B99" s="14"/>
      <c r="C99" s="14"/>
    </row>
    <row r="100" spans="1:16" ht="11.25">
      <c r="A100" s="1"/>
      <c r="B100" s="1"/>
      <c r="C100" s="1"/>
      <c r="I100" s="65"/>
      <c r="J100" s="65"/>
      <c r="K100" s="65"/>
      <c r="L100" s="65"/>
      <c r="M100" s="64"/>
      <c r="N100" s="64"/>
      <c r="O100" s="64"/>
      <c r="P100" s="64"/>
    </row>
    <row r="101" spans="1:15" ht="11.25">
      <c r="A101" s="1"/>
      <c r="B101" s="3"/>
      <c r="C101" s="1"/>
      <c r="D101" s="3"/>
      <c r="E101" s="3"/>
      <c r="F101" s="3"/>
      <c r="G101" s="3"/>
      <c r="H101" s="3"/>
      <c r="I101" s="70"/>
      <c r="J101" s="70"/>
      <c r="K101" s="70"/>
      <c r="L101" s="70"/>
      <c r="M101" s="3"/>
      <c r="N101" s="3"/>
      <c r="O101" s="3"/>
    </row>
    <row r="102" spans="1:42" ht="11.25">
      <c r="A102" s="1"/>
      <c r="B102" s="1"/>
      <c r="C102" s="1"/>
      <c r="I102" s="65"/>
      <c r="J102" s="65"/>
      <c r="K102" s="65"/>
      <c r="L102" s="65"/>
      <c r="M102" s="5" t="s">
        <v>294</v>
      </c>
      <c r="N102" s="3"/>
      <c r="O102" s="3"/>
      <c r="P102" s="3"/>
      <c r="Q102" s="12"/>
      <c r="AO102" s="9"/>
      <c r="AP102" s="67" t="s">
        <v>0</v>
      </c>
    </row>
    <row r="103" spans="1:42" ht="11.25">
      <c r="A103" s="1"/>
      <c r="B103" s="1"/>
      <c r="C103" s="1"/>
      <c r="I103" s="1" t="s">
        <v>252</v>
      </c>
      <c r="J103" s="5"/>
      <c r="K103" s="5"/>
      <c r="M103" s="5"/>
      <c r="N103" s="3"/>
      <c r="O103" s="3"/>
      <c r="P103" s="3"/>
      <c r="Q103" s="12"/>
      <c r="AO103" s="9"/>
      <c r="AP103" s="67" t="s">
        <v>1</v>
      </c>
    </row>
    <row r="104" spans="1:42" ht="11.25">
      <c r="A104" s="1"/>
      <c r="B104" s="1"/>
      <c r="C104" s="1"/>
      <c r="D104" s="3"/>
      <c r="I104" s="1" t="s">
        <v>43</v>
      </c>
      <c r="J104" s="5" t="s">
        <v>88</v>
      </c>
      <c r="K104" s="5"/>
      <c r="M104" s="91">
        <v>5031.7</v>
      </c>
      <c r="N104" s="91">
        <v>1525.1</v>
      </c>
      <c r="O104" s="91">
        <v>340.1</v>
      </c>
      <c r="P104" s="3"/>
      <c r="Q104" s="12"/>
      <c r="AO104" s="9"/>
      <c r="AP104" s="67" t="s">
        <v>2</v>
      </c>
    </row>
    <row r="105" spans="1:42" ht="11.25">
      <c r="A105" s="1"/>
      <c r="B105" s="1"/>
      <c r="C105" s="1"/>
      <c r="D105" s="3"/>
      <c r="I105" s="1" t="s">
        <v>196</v>
      </c>
      <c r="J105" s="5" t="s">
        <v>197</v>
      </c>
      <c r="K105" s="5"/>
      <c r="M105" s="91">
        <v>26701.6</v>
      </c>
      <c r="N105" s="3"/>
      <c r="O105" s="3"/>
      <c r="P105" s="3"/>
      <c r="Q105" s="12"/>
      <c r="AO105" s="9"/>
      <c r="AP105" s="67" t="s">
        <v>3</v>
      </c>
    </row>
    <row r="106" spans="1:42" ht="11.25">
      <c r="A106" s="1"/>
      <c r="B106" s="1"/>
      <c r="I106" s="1" t="s">
        <v>58</v>
      </c>
      <c r="J106" s="5" t="s">
        <v>198</v>
      </c>
      <c r="K106" s="5"/>
      <c r="M106" s="91">
        <v>16279.8</v>
      </c>
      <c r="N106" s="91">
        <v>10689.9</v>
      </c>
      <c r="O106" s="91">
        <v>1711.4</v>
      </c>
      <c r="AO106" s="9"/>
      <c r="AP106" s="38" t="s">
        <v>4</v>
      </c>
    </row>
    <row r="107" spans="41:42" ht="11.25">
      <c r="AO107" s="9"/>
      <c r="AP107" s="67" t="s">
        <v>5</v>
      </c>
    </row>
    <row r="108" spans="3:42" ht="12.75">
      <c r="C108" s="1"/>
      <c r="M108" s="87"/>
      <c r="N108"/>
      <c r="O108" s="88"/>
      <c r="P108" s="88"/>
      <c r="Q108" s="88"/>
      <c r="R108" s="88"/>
      <c r="S108" s="88"/>
      <c r="AO108" s="9"/>
      <c r="AP108" s="67" t="s">
        <v>6</v>
      </c>
    </row>
    <row r="109" spans="1:42" ht="12.75">
      <c r="A109" s="1"/>
      <c r="B109" s="1"/>
      <c r="C109" s="1"/>
      <c r="I109" s="5"/>
      <c r="J109" s="5"/>
      <c r="K109" s="5"/>
      <c r="M109" s="87"/>
      <c r="N109"/>
      <c r="O109" s="88"/>
      <c r="P109" s="88"/>
      <c r="Q109" s="88"/>
      <c r="R109" s="88"/>
      <c r="S109" s="88"/>
      <c r="AO109" s="9"/>
      <c r="AP109" s="67" t="s">
        <v>7</v>
      </c>
    </row>
    <row r="110" spans="1:42" ht="12.75">
      <c r="A110" s="1"/>
      <c r="B110" s="1"/>
      <c r="C110" s="1"/>
      <c r="I110" s="5"/>
      <c r="J110" s="5"/>
      <c r="K110" s="5"/>
      <c r="M110" s="87"/>
      <c r="N110"/>
      <c r="O110" s="88"/>
      <c r="P110" s="88"/>
      <c r="Q110" s="88"/>
      <c r="R110" s="88"/>
      <c r="S110" s="88"/>
      <c r="AO110" s="9"/>
      <c r="AP110" s="67" t="s">
        <v>8</v>
      </c>
    </row>
    <row r="111" spans="1:42" ht="12.75">
      <c r="A111" s="1"/>
      <c r="B111" s="1"/>
      <c r="C111" s="1"/>
      <c r="I111" s="5"/>
      <c r="J111" s="5"/>
      <c r="K111" s="5"/>
      <c r="M111" s="87"/>
      <c r="N111"/>
      <c r="O111" s="88"/>
      <c r="P111" s="88"/>
      <c r="Q111" s="88"/>
      <c r="R111" s="88"/>
      <c r="S111" s="88"/>
      <c r="AO111" s="9"/>
      <c r="AP111" s="67" t="s">
        <v>9</v>
      </c>
    </row>
    <row r="112" spans="1:42" ht="11.25">
      <c r="A112" s="1"/>
      <c r="B112" s="1"/>
      <c r="C112" s="1"/>
      <c r="I112" s="5"/>
      <c r="J112" s="5"/>
      <c r="K112" s="5"/>
      <c r="M112" s="89"/>
      <c r="O112" s="90"/>
      <c r="P112" s="90"/>
      <c r="Q112" s="90"/>
      <c r="R112" s="90"/>
      <c r="S112" s="90"/>
      <c r="AO112" s="9"/>
      <c r="AP112" s="67" t="s">
        <v>10</v>
      </c>
    </row>
    <row r="113" spans="1:42" ht="11.25">
      <c r="A113" s="1"/>
      <c r="B113" s="1"/>
      <c r="C113" s="1"/>
      <c r="D113" s="3"/>
      <c r="I113" s="5"/>
      <c r="J113" s="5"/>
      <c r="K113" s="5"/>
      <c r="L113" s="5"/>
      <c r="M113" s="89"/>
      <c r="O113" s="91"/>
      <c r="P113" s="91"/>
      <c r="Q113" s="91"/>
      <c r="R113" s="91"/>
      <c r="S113" s="91"/>
      <c r="AO113" s="9"/>
      <c r="AP113" s="67" t="s">
        <v>11</v>
      </c>
    </row>
    <row r="114" spans="1:42" ht="11.25">
      <c r="A114" s="1"/>
      <c r="B114" s="1"/>
      <c r="C114" s="1"/>
      <c r="D114" s="3"/>
      <c r="M114" s="89"/>
      <c r="O114" s="91"/>
      <c r="P114" s="91"/>
      <c r="Q114" s="91"/>
      <c r="R114" s="91"/>
      <c r="S114" s="91"/>
      <c r="AO114" s="9"/>
      <c r="AP114" s="67">
        <v>54</v>
      </c>
    </row>
    <row r="115" spans="1:42" ht="11.25">
      <c r="A115" s="1"/>
      <c r="B115" s="1"/>
      <c r="C115" s="1"/>
      <c r="D115" s="3"/>
      <c r="M115" s="89"/>
      <c r="O115" s="91"/>
      <c r="P115" s="91"/>
      <c r="Q115" s="91"/>
      <c r="R115" s="91"/>
      <c r="S115" s="91"/>
      <c r="AO115" s="9"/>
      <c r="AP115" s="67" t="s">
        <v>12</v>
      </c>
    </row>
    <row r="116" spans="1:42" ht="11.25">
      <c r="A116" s="1"/>
      <c r="B116" s="1"/>
      <c r="C116" s="1"/>
      <c r="M116" s="89"/>
      <c r="O116" s="91"/>
      <c r="P116" s="91"/>
      <c r="Q116" s="91"/>
      <c r="R116" s="91"/>
      <c r="S116" s="91"/>
      <c r="AO116" s="9"/>
      <c r="AP116" s="67" t="s">
        <v>13</v>
      </c>
    </row>
    <row r="117" spans="1:42" ht="11.25">
      <c r="A117" s="1"/>
      <c r="B117" s="1"/>
      <c r="C117" s="1"/>
      <c r="I117" s="5"/>
      <c r="J117" s="5"/>
      <c r="K117" s="5"/>
      <c r="L117" s="5"/>
      <c r="M117" s="89"/>
      <c r="O117" s="91"/>
      <c r="P117" s="91"/>
      <c r="Q117" s="91"/>
      <c r="R117" s="91"/>
      <c r="S117" s="91"/>
      <c r="AO117" s="9"/>
      <c r="AP117" s="67">
        <v>66</v>
      </c>
    </row>
    <row r="118" spans="1:42" ht="11.25">
      <c r="A118" s="1"/>
      <c r="B118" s="1"/>
      <c r="C118" s="1"/>
      <c r="M118" s="92"/>
      <c r="O118" s="91"/>
      <c r="P118" s="91"/>
      <c r="Q118" s="91"/>
      <c r="R118" s="91"/>
      <c r="S118" s="91"/>
      <c r="AN118" s="19"/>
      <c r="AO118" s="9"/>
      <c r="AP118" s="67" t="s">
        <v>14</v>
      </c>
    </row>
    <row r="119" spans="1:42" ht="11.25">
      <c r="A119" s="1"/>
      <c r="B119" s="1"/>
      <c r="C119" s="1"/>
      <c r="I119" s="5"/>
      <c r="J119" s="5"/>
      <c r="K119" s="5"/>
      <c r="L119" s="5"/>
      <c r="M119" s="3"/>
      <c r="N119" s="3"/>
      <c r="O119" s="3"/>
      <c r="AO119" s="9"/>
      <c r="AP119" s="67" t="s">
        <v>15</v>
      </c>
    </row>
    <row r="120" spans="2:42" ht="11.25">
      <c r="B120" s="1"/>
      <c r="C120" s="1"/>
      <c r="I120" s="5"/>
      <c r="J120" s="5"/>
      <c r="K120" s="5"/>
      <c r="L120" s="5"/>
      <c r="M120" s="3"/>
      <c r="N120" s="3"/>
      <c r="O120" s="3"/>
      <c r="R120" s="10"/>
      <c r="AO120" s="9"/>
      <c r="AP120" s="67" t="s">
        <v>16</v>
      </c>
    </row>
    <row r="121" spans="2:42" ht="11.25">
      <c r="B121" s="1"/>
      <c r="C121" s="1"/>
      <c r="M121" s="3"/>
      <c r="N121" s="3"/>
      <c r="O121" s="3"/>
      <c r="AN121" s="19"/>
      <c r="AO121" s="9"/>
      <c r="AP121" s="67" t="s">
        <v>17</v>
      </c>
    </row>
    <row r="122" spans="2:42" ht="11.25">
      <c r="B122" s="1"/>
      <c r="C122" s="1"/>
      <c r="M122" s="3"/>
      <c r="N122" s="3"/>
      <c r="O122" s="3"/>
      <c r="AO122" s="9"/>
      <c r="AP122" s="67" t="s">
        <v>18</v>
      </c>
    </row>
    <row r="123" spans="2:42" ht="11.25">
      <c r="B123" s="1"/>
      <c r="C123" s="1"/>
      <c r="M123" s="3"/>
      <c r="N123" s="3"/>
      <c r="O123" s="3"/>
      <c r="R123" s="10"/>
      <c r="AO123" s="9"/>
      <c r="AP123" s="67" t="s">
        <v>19</v>
      </c>
    </row>
    <row r="124" spans="2:42" ht="11.25">
      <c r="B124" s="1"/>
      <c r="C124" s="1"/>
      <c r="M124" s="3"/>
      <c r="N124" s="3"/>
      <c r="O124" s="3"/>
      <c r="AN124" s="14"/>
      <c r="AO124" s="45"/>
      <c r="AP124" s="67" t="s">
        <v>20</v>
      </c>
    </row>
    <row r="125" spans="2:42" ht="11.25">
      <c r="B125" s="1"/>
      <c r="C125" s="1"/>
      <c r="M125" s="3"/>
      <c r="N125" s="3"/>
      <c r="O125" s="3"/>
      <c r="AN125" s="14"/>
      <c r="AO125" s="45"/>
      <c r="AP125" s="66" t="s">
        <v>21</v>
      </c>
    </row>
    <row r="126" spans="1:42" ht="11.25">
      <c r="A126" s="1"/>
      <c r="B126" s="1"/>
      <c r="C126" s="1"/>
      <c r="I126" s="5"/>
      <c r="J126" s="5"/>
      <c r="K126" s="5"/>
      <c r="L126" s="5"/>
      <c r="M126" s="3"/>
      <c r="N126" s="3"/>
      <c r="O126" s="3"/>
      <c r="P126" s="3"/>
      <c r="AN126" s="14"/>
      <c r="AO126" s="45"/>
      <c r="AP126" s="67" t="s">
        <v>22</v>
      </c>
    </row>
    <row r="127" spans="1:42" ht="11.25">
      <c r="A127" s="1"/>
      <c r="B127" s="1"/>
      <c r="C127" s="1"/>
      <c r="M127" s="3"/>
      <c r="N127" s="3"/>
      <c r="O127" s="3"/>
      <c r="P127" s="3"/>
      <c r="AN127" s="14"/>
      <c r="AO127" s="45"/>
      <c r="AP127" s="67" t="s">
        <v>23</v>
      </c>
    </row>
    <row r="128" spans="1:42" ht="11.25">
      <c r="A128" s="1"/>
      <c r="B128" s="8"/>
      <c r="C128" s="1"/>
      <c r="I128" s="5"/>
      <c r="J128" s="5"/>
      <c r="K128" s="5"/>
      <c r="L128" s="5"/>
      <c r="M128" s="3"/>
      <c r="AN128" s="14"/>
      <c r="AO128" s="45"/>
      <c r="AP128" s="67" t="s">
        <v>24</v>
      </c>
    </row>
    <row r="129" spans="1:42" ht="11.25">
      <c r="A129" s="1"/>
      <c r="B129" s="1"/>
      <c r="I129" s="5"/>
      <c r="J129" s="5"/>
      <c r="K129" s="5"/>
      <c r="L129" s="5"/>
      <c r="M129" s="3"/>
      <c r="N129" s="3"/>
      <c r="O129" s="3"/>
      <c r="P129" s="3"/>
      <c r="R129" s="10"/>
      <c r="AN129" s="14"/>
      <c r="AO129" s="45"/>
      <c r="AP129" s="17" t="s">
        <v>25</v>
      </c>
    </row>
    <row r="130" spans="9:42" ht="11.25">
      <c r="I130" s="5"/>
      <c r="J130" s="5"/>
      <c r="K130" s="5"/>
      <c r="L130" s="5"/>
      <c r="AN130" s="14"/>
      <c r="AO130" s="45"/>
      <c r="AP130" s="68" t="s">
        <v>26</v>
      </c>
    </row>
    <row r="131" spans="9:42" ht="11.25">
      <c r="I131" s="5"/>
      <c r="J131" s="5"/>
      <c r="K131" s="5"/>
      <c r="L131" s="5"/>
      <c r="AN131" s="14"/>
      <c r="AO131" s="45"/>
      <c r="AP131" s="66" t="s">
        <v>27</v>
      </c>
    </row>
    <row r="132" spans="40:42" ht="11.25">
      <c r="AN132" s="14"/>
      <c r="AO132" s="45"/>
      <c r="AP132" s="69" t="s">
        <v>28</v>
      </c>
    </row>
    <row r="133" spans="1:42" ht="11.25">
      <c r="A133" s="1"/>
      <c r="D133" s="3"/>
      <c r="E133" s="3"/>
      <c r="F133" s="3"/>
      <c r="G133" s="3"/>
      <c r="H133" s="3"/>
      <c r="I133" s="3"/>
      <c r="J133" s="3"/>
      <c r="K133" s="3"/>
      <c r="L133" s="3"/>
      <c r="M133" s="3"/>
      <c r="N133" s="3"/>
      <c r="O133" s="3"/>
      <c r="P133" s="3"/>
      <c r="Q133" s="3"/>
      <c r="R133" s="3"/>
      <c r="AN133" s="14"/>
      <c r="AO133" s="45"/>
      <c r="AP133" s="69" t="s">
        <v>29</v>
      </c>
    </row>
    <row r="134" spans="1:42" ht="11.25">
      <c r="A134" s="1"/>
      <c r="AN134" s="14"/>
      <c r="AO134" s="45"/>
      <c r="AP134" s="17" t="s">
        <v>199</v>
      </c>
    </row>
    <row r="135" spans="40:42" ht="11.25">
      <c r="AN135" s="14"/>
      <c r="AO135" s="45"/>
      <c r="AP135" s="17" t="s">
        <v>200</v>
      </c>
    </row>
    <row r="136" spans="40:42" ht="11.25">
      <c r="AN136" s="14"/>
      <c r="AO136" s="77"/>
      <c r="AP136" s="17" t="s">
        <v>201</v>
      </c>
    </row>
    <row r="137" spans="41:42" ht="11.25">
      <c r="AO137" s="41"/>
      <c r="AP137" s="67" t="s">
        <v>30</v>
      </c>
    </row>
    <row r="138" spans="41:42" ht="11.25">
      <c r="AO138" s="9"/>
      <c r="AP138" s="69" t="s">
        <v>257</v>
      </c>
    </row>
    <row r="139" spans="41:42" ht="11.25">
      <c r="AO139" s="9"/>
      <c r="AP139" s="67" t="s">
        <v>31</v>
      </c>
    </row>
    <row r="140" spans="41:42" ht="11.25">
      <c r="AO140" s="9"/>
      <c r="AP140" s="67" t="s">
        <v>32</v>
      </c>
    </row>
    <row r="141" spans="41:42" ht="11.25">
      <c r="AO141" s="9"/>
      <c r="AP141" s="67" t="s">
        <v>33</v>
      </c>
    </row>
    <row r="142" spans="41:42" ht="11.25">
      <c r="AO142" s="9"/>
      <c r="AP142" s="67" t="s">
        <v>34</v>
      </c>
    </row>
    <row r="143" spans="41:42" ht="11.25">
      <c r="AO143" s="9"/>
      <c r="AP143" s="68" t="s">
        <v>35</v>
      </c>
    </row>
    <row r="144" spans="41:42" ht="11.25">
      <c r="AO144" s="9"/>
      <c r="AP144" s="67" t="s">
        <v>36</v>
      </c>
    </row>
    <row r="145" spans="41:42" ht="11.25">
      <c r="AO145" s="9"/>
      <c r="AP145" s="69" t="s">
        <v>240</v>
      </c>
    </row>
    <row r="146" spans="41:42" ht="11.25">
      <c r="AO146" s="9"/>
      <c r="AP146" s="69" t="s">
        <v>267</v>
      </c>
    </row>
    <row r="147" spans="41:42" ht="11.25">
      <c r="AO147" s="9"/>
      <c r="AP147" s="69" t="s">
        <v>236</v>
      </c>
    </row>
    <row r="148" spans="41:42" ht="11.25">
      <c r="AO148" s="9"/>
      <c r="AP148" s="67" t="s">
        <v>37</v>
      </c>
    </row>
    <row r="149" spans="41:42" ht="11.25">
      <c r="AO149" s="9"/>
      <c r="AP149" s="67" t="s">
        <v>38</v>
      </c>
    </row>
    <row r="150" spans="40:42" ht="11.25">
      <c r="AN150" s="14"/>
      <c r="AO150" s="45"/>
      <c r="AP150" s="69" t="s">
        <v>282</v>
      </c>
    </row>
    <row r="151" spans="40:42" ht="11.25">
      <c r="AN151" s="14"/>
      <c r="AO151" s="45"/>
      <c r="AP151" s="67" t="s">
        <v>39</v>
      </c>
    </row>
    <row r="152" spans="41:42" ht="11.25">
      <c r="AO152" s="9"/>
      <c r="AP152" s="17" t="s">
        <v>40</v>
      </c>
    </row>
    <row r="153" spans="41:42" ht="11.25">
      <c r="AO153" s="9"/>
      <c r="AP153" s="69" t="s">
        <v>239</v>
      </c>
    </row>
    <row r="154" spans="41:42" ht="11.25">
      <c r="AO154" s="9"/>
      <c r="AP154" s="99" t="s">
        <v>237</v>
      </c>
    </row>
    <row r="155" spans="41:42" ht="11.25">
      <c r="AO155" s="9"/>
      <c r="AP155" s="66" t="s">
        <v>41</v>
      </c>
    </row>
    <row r="156" spans="41:42" ht="11.25">
      <c r="AO156" s="9"/>
      <c r="AP156" s="67">
        <v>2629</v>
      </c>
    </row>
    <row r="157" spans="41:42" ht="11.25">
      <c r="AO157" s="9"/>
      <c r="AP157" s="67">
        <v>2635</v>
      </c>
    </row>
    <row r="158" spans="41:42" ht="11.25">
      <c r="AO158" s="9"/>
      <c r="AP158" s="68" t="s">
        <v>43</v>
      </c>
    </row>
    <row r="159" spans="41:42" ht="11.25">
      <c r="AO159" s="9"/>
      <c r="AP159" s="66" t="s">
        <v>44</v>
      </c>
    </row>
    <row r="160" spans="41:42" ht="11.25">
      <c r="AO160" s="9"/>
      <c r="AP160" s="67" t="s">
        <v>45</v>
      </c>
    </row>
    <row r="161" spans="41:42" ht="11.25">
      <c r="AO161" s="9"/>
      <c r="AP161" s="67" t="s">
        <v>46</v>
      </c>
    </row>
    <row r="162" spans="41:42" ht="11.25">
      <c r="AO162" s="9"/>
      <c r="AP162" s="67" t="s">
        <v>47</v>
      </c>
    </row>
    <row r="163" spans="41:42" ht="11.25">
      <c r="AO163" s="9"/>
      <c r="AP163" s="67" t="s">
        <v>48</v>
      </c>
    </row>
    <row r="164" spans="41:42" ht="11.25">
      <c r="AO164" s="9"/>
      <c r="AP164" s="67" t="s">
        <v>49</v>
      </c>
    </row>
    <row r="165" spans="41:42" ht="11.25">
      <c r="AO165" s="9"/>
      <c r="AP165" s="67" t="s">
        <v>50</v>
      </c>
    </row>
    <row r="166" spans="41:42" ht="11.25">
      <c r="AO166" s="9"/>
      <c r="AP166" s="67" t="s">
        <v>51</v>
      </c>
    </row>
    <row r="167" spans="41:42" ht="11.25">
      <c r="AO167" s="9"/>
      <c r="AP167" s="67" t="s">
        <v>52</v>
      </c>
    </row>
    <row r="168" spans="41:42" ht="11.25">
      <c r="AO168" s="9"/>
      <c r="AP168" s="131" t="s">
        <v>194</v>
      </c>
    </row>
    <row r="169" spans="41:42" ht="11.25">
      <c r="AO169" s="9"/>
      <c r="AP169" s="66" t="s">
        <v>53</v>
      </c>
    </row>
    <row r="170" spans="41:42" ht="11.25">
      <c r="AO170" s="9"/>
      <c r="AP170" s="67" t="s">
        <v>54</v>
      </c>
    </row>
    <row r="171" spans="41:42" ht="11.25">
      <c r="AO171" s="9"/>
      <c r="AP171" s="67" t="s">
        <v>55</v>
      </c>
    </row>
    <row r="172" spans="41:42" ht="11.25">
      <c r="AO172" s="9"/>
      <c r="AP172" s="67" t="s">
        <v>56</v>
      </c>
    </row>
    <row r="173" spans="41:42" ht="11.25">
      <c r="AO173" s="9"/>
      <c r="AP173" s="67" t="s">
        <v>57</v>
      </c>
    </row>
    <row r="174" spans="41:42" ht="11.25">
      <c r="AO174" s="9"/>
      <c r="AP174" s="67" t="s">
        <v>58</v>
      </c>
    </row>
    <row r="175" spans="41:42" ht="11.25">
      <c r="AO175" s="9"/>
      <c r="AP175" s="67" t="s">
        <v>59</v>
      </c>
    </row>
    <row r="176" spans="41:42" ht="11.25">
      <c r="AO176" s="9"/>
      <c r="AP176" s="67" t="s">
        <v>60</v>
      </c>
    </row>
    <row r="177" spans="41:42" ht="11.25">
      <c r="AO177" s="9"/>
      <c r="AP177" s="131" t="s">
        <v>195</v>
      </c>
    </row>
    <row r="178" spans="41:42" ht="11.25">
      <c r="AO178" s="9"/>
      <c r="AP178" s="130" t="s">
        <v>241</v>
      </c>
    </row>
    <row r="179" spans="41:42" ht="11.25">
      <c r="AO179" s="9"/>
      <c r="AP179" s="69" t="s">
        <v>242</v>
      </c>
    </row>
    <row r="180" ht="11.25">
      <c r="AP180" s="69" t="s">
        <v>243</v>
      </c>
    </row>
    <row r="181" ht="11.25">
      <c r="AP181" s="67" t="s">
        <v>61</v>
      </c>
    </row>
    <row r="182" ht="11.25">
      <c r="AP182" s="67" t="s">
        <v>62</v>
      </c>
    </row>
    <row r="183" ht="11.25">
      <c r="AP183" s="67" t="s">
        <v>63</v>
      </c>
    </row>
    <row r="184" ht="11.25">
      <c r="AP184" s="7"/>
    </row>
    <row r="185" ht="11.25">
      <c r="AP185" s="7"/>
    </row>
    <row r="187" spans="50:89" ht="11.25">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row>
    <row r="188" spans="43:49" ht="11.25">
      <c r="AQ188" s="3"/>
      <c r="AR188" s="3"/>
      <c r="AS188" s="3"/>
      <c r="AT188" s="3"/>
      <c r="AU188" s="3"/>
      <c r="AV188" s="3"/>
      <c r="AW188" s="3"/>
    </row>
    <row r="189" ht="11.25">
      <c r="AP189" s="67" t="s">
        <v>0</v>
      </c>
    </row>
    <row r="190" ht="11.25">
      <c r="AP190" s="67" t="s">
        <v>1</v>
      </c>
    </row>
    <row r="191" ht="11.25">
      <c r="AP191" s="67" t="s">
        <v>2</v>
      </c>
    </row>
    <row r="192" ht="11.25">
      <c r="AP192" s="67" t="s">
        <v>3</v>
      </c>
    </row>
    <row r="193" ht="11.25">
      <c r="AP193" s="38" t="s">
        <v>4</v>
      </c>
    </row>
    <row r="194" ht="11.25">
      <c r="AP194" s="67" t="s">
        <v>5</v>
      </c>
    </row>
    <row r="195" ht="11.25">
      <c r="AP195" s="67" t="s">
        <v>6</v>
      </c>
    </row>
    <row r="196" ht="11.25">
      <c r="AP196" s="67" t="s">
        <v>7</v>
      </c>
    </row>
    <row r="197" ht="11.25">
      <c r="AP197" s="67" t="s">
        <v>8</v>
      </c>
    </row>
    <row r="198" ht="11.25">
      <c r="AP198" s="67" t="s">
        <v>9</v>
      </c>
    </row>
    <row r="199" ht="11.25">
      <c r="AP199" s="67" t="s">
        <v>10</v>
      </c>
    </row>
    <row r="200" ht="11.25">
      <c r="AP200" s="67" t="s">
        <v>11</v>
      </c>
    </row>
    <row r="201" ht="11.25">
      <c r="AP201" s="67">
        <v>54</v>
      </c>
    </row>
    <row r="202" ht="11.25">
      <c r="AP202" s="67" t="s">
        <v>12</v>
      </c>
    </row>
    <row r="203" ht="11.25">
      <c r="AP203" s="67" t="s">
        <v>13</v>
      </c>
    </row>
    <row r="204" ht="11.25">
      <c r="AP204" s="67">
        <v>66</v>
      </c>
    </row>
    <row r="205" ht="11.25">
      <c r="AP205" s="67" t="s">
        <v>14</v>
      </c>
    </row>
    <row r="206" ht="11.25">
      <c r="AP206" s="67" t="s">
        <v>15</v>
      </c>
    </row>
    <row r="207" ht="11.25">
      <c r="AP207" s="67" t="s">
        <v>16</v>
      </c>
    </row>
    <row r="208" ht="11.25">
      <c r="AP208" s="67" t="s">
        <v>17</v>
      </c>
    </row>
    <row r="209" ht="11.25">
      <c r="AP209" s="67" t="s">
        <v>18</v>
      </c>
    </row>
    <row r="210" ht="11.25">
      <c r="AP210" s="67" t="s">
        <v>19</v>
      </c>
    </row>
    <row r="211" ht="11.25">
      <c r="AP211" s="67" t="s">
        <v>20</v>
      </c>
    </row>
    <row r="212" spans="40:42" ht="11.25">
      <c r="AN212" s="14"/>
      <c r="AO212" s="14"/>
      <c r="AP212" s="66" t="s">
        <v>21</v>
      </c>
    </row>
    <row r="213" spans="40:42" ht="11.25">
      <c r="AN213" s="14"/>
      <c r="AO213" s="176"/>
      <c r="AP213" s="174" t="s">
        <v>22</v>
      </c>
    </row>
    <row r="214" ht="11.25">
      <c r="AP214" s="67" t="s">
        <v>23</v>
      </c>
    </row>
    <row r="215" ht="11.25">
      <c r="AP215" s="67" t="s">
        <v>24</v>
      </c>
    </row>
    <row r="216" ht="11.25">
      <c r="AP216" s="17" t="s">
        <v>25</v>
      </c>
    </row>
    <row r="217" ht="11.25">
      <c r="AP217" s="68" t="s">
        <v>26</v>
      </c>
    </row>
    <row r="218" ht="11.25">
      <c r="AP218" s="66" t="s">
        <v>27</v>
      </c>
    </row>
    <row r="219" ht="11.25">
      <c r="AP219" s="69" t="s">
        <v>28</v>
      </c>
    </row>
    <row r="220" ht="11.25">
      <c r="AP220" s="69" t="s">
        <v>29</v>
      </c>
    </row>
    <row r="221" ht="11.25">
      <c r="AP221" s="17" t="s">
        <v>199</v>
      </c>
    </row>
    <row r="222" ht="11.25">
      <c r="AP222" s="17" t="s">
        <v>200</v>
      </c>
    </row>
    <row r="223" ht="11.25">
      <c r="AP223" s="17" t="s">
        <v>201</v>
      </c>
    </row>
    <row r="224" ht="11.25">
      <c r="AP224" s="67" t="s">
        <v>30</v>
      </c>
    </row>
    <row r="225" ht="11.25">
      <c r="AP225" s="69" t="s">
        <v>257</v>
      </c>
    </row>
    <row r="226" ht="11.25">
      <c r="AP226" s="67" t="s">
        <v>31</v>
      </c>
    </row>
    <row r="227" ht="11.25">
      <c r="AP227" s="67" t="s">
        <v>32</v>
      </c>
    </row>
    <row r="228" ht="11.25">
      <c r="AP228" s="67" t="s">
        <v>33</v>
      </c>
    </row>
    <row r="229" ht="11.25">
      <c r="AP229" s="67" t="s">
        <v>34</v>
      </c>
    </row>
    <row r="230" ht="11.25">
      <c r="AP230" s="68" t="s">
        <v>35</v>
      </c>
    </row>
    <row r="231" ht="11.25">
      <c r="AP231" s="67" t="s">
        <v>36</v>
      </c>
    </row>
    <row r="232" ht="11.25">
      <c r="AP232" s="69" t="s">
        <v>240</v>
      </c>
    </row>
    <row r="233" ht="11.25">
      <c r="AP233" s="69" t="s">
        <v>267</v>
      </c>
    </row>
    <row r="234" ht="11.25">
      <c r="AP234" s="69" t="s">
        <v>236</v>
      </c>
    </row>
    <row r="235" ht="11.25">
      <c r="AP235" s="67" t="s">
        <v>37</v>
      </c>
    </row>
    <row r="236" ht="11.25">
      <c r="AP236" s="67" t="s">
        <v>38</v>
      </c>
    </row>
    <row r="237" ht="11.25">
      <c r="AP237" s="69" t="s">
        <v>282</v>
      </c>
    </row>
    <row r="238" ht="11.25">
      <c r="AP238" s="67" t="s">
        <v>39</v>
      </c>
    </row>
    <row r="239" ht="11.25">
      <c r="AP239" s="17" t="s">
        <v>40</v>
      </c>
    </row>
    <row r="240" ht="11.25">
      <c r="AP240" s="69" t="s">
        <v>239</v>
      </c>
    </row>
    <row r="241" ht="11.25">
      <c r="AP241" s="99" t="s">
        <v>237</v>
      </c>
    </row>
    <row r="242" ht="11.25">
      <c r="AP242" s="66" t="s">
        <v>41</v>
      </c>
    </row>
    <row r="243" ht="11.25">
      <c r="AP243" s="67">
        <v>2629</v>
      </c>
    </row>
    <row r="244" ht="11.25">
      <c r="AP244" s="67">
        <v>2635</v>
      </c>
    </row>
    <row r="245" ht="11.25">
      <c r="AP245" s="68" t="s">
        <v>43</v>
      </c>
    </row>
    <row r="246" ht="11.25">
      <c r="AP246" s="66" t="s">
        <v>44</v>
      </c>
    </row>
    <row r="247" ht="11.25">
      <c r="AP247" s="67" t="s">
        <v>45</v>
      </c>
    </row>
    <row r="248" ht="11.25">
      <c r="AP248" s="67" t="s">
        <v>46</v>
      </c>
    </row>
    <row r="249" ht="11.25">
      <c r="AP249" s="67" t="s">
        <v>47</v>
      </c>
    </row>
    <row r="250" ht="11.25">
      <c r="AP250" s="67" t="s">
        <v>48</v>
      </c>
    </row>
    <row r="251" ht="11.25">
      <c r="AP251" s="67" t="s">
        <v>49</v>
      </c>
    </row>
    <row r="252" ht="11.25">
      <c r="AP252" s="67" t="s">
        <v>50</v>
      </c>
    </row>
    <row r="253" ht="11.25">
      <c r="AP253" s="67" t="s">
        <v>51</v>
      </c>
    </row>
    <row r="254" ht="11.25">
      <c r="AP254" s="67" t="s">
        <v>52</v>
      </c>
    </row>
    <row r="255" ht="11.25">
      <c r="AP255" s="131" t="s">
        <v>194</v>
      </c>
    </row>
    <row r="256" ht="11.25">
      <c r="AP256" s="66" t="s">
        <v>53</v>
      </c>
    </row>
    <row r="257" ht="11.25">
      <c r="AP257" s="67" t="s">
        <v>54</v>
      </c>
    </row>
    <row r="258" ht="11.25">
      <c r="AP258" s="67" t="s">
        <v>55</v>
      </c>
    </row>
    <row r="259" ht="11.25">
      <c r="AP259" s="67" t="s">
        <v>56</v>
      </c>
    </row>
    <row r="260" ht="11.25">
      <c r="AP260" s="67" t="s">
        <v>57</v>
      </c>
    </row>
    <row r="261" ht="11.25">
      <c r="AP261" s="67" t="s">
        <v>58</v>
      </c>
    </row>
    <row r="262" ht="11.25">
      <c r="AP262" s="67" t="s">
        <v>59</v>
      </c>
    </row>
    <row r="263" ht="11.25">
      <c r="AP263" s="67" t="s">
        <v>60</v>
      </c>
    </row>
    <row r="264" ht="11.25">
      <c r="AP264" s="131" t="s">
        <v>195</v>
      </c>
    </row>
    <row r="265" ht="11.25">
      <c r="AP265" s="130" t="s">
        <v>241</v>
      </c>
    </row>
    <row r="266" ht="11.25">
      <c r="AP266" s="69" t="s">
        <v>242</v>
      </c>
    </row>
    <row r="267" ht="11.25">
      <c r="AP267" s="69" t="s">
        <v>243</v>
      </c>
    </row>
    <row r="268" ht="11.25">
      <c r="AP268" s="67" t="s">
        <v>61</v>
      </c>
    </row>
    <row r="269" ht="11.25">
      <c r="AP269" s="67" t="s">
        <v>62</v>
      </c>
    </row>
    <row r="270" ht="11.25">
      <c r="AP270" s="67" t="s">
        <v>63</v>
      </c>
    </row>
    <row r="271" ht="11.25">
      <c r="AP271" s="37"/>
    </row>
    <row r="272" ht="11.25">
      <c r="AP272" s="1" t="s">
        <v>234</v>
      </c>
    </row>
    <row r="273" ht="11.25">
      <c r="AP273" s="67" t="s">
        <v>0</v>
      </c>
    </row>
    <row r="274" ht="11.25">
      <c r="AP274" s="67" t="s">
        <v>1</v>
      </c>
    </row>
    <row r="275" ht="11.25">
      <c r="AP275" s="67" t="s">
        <v>2</v>
      </c>
    </row>
    <row r="276" ht="11.25">
      <c r="AP276" s="67" t="s">
        <v>3</v>
      </c>
    </row>
    <row r="277" ht="11.25">
      <c r="AP277" s="38" t="s">
        <v>4</v>
      </c>
    </row>
    <row r="278" ht="11.25">
      <c r="AP278" s="67" t="s">
        <v>5</v>
      </c>
    </row>
    <row r="279" ht="11.25">
      <c r="AP279" s="67" t="s">
        <v>6</v>
      </c>
    </row>
    <row r="280" ht="11.25">
      <c r="AP280" s="67" t="s">
        <v>7</v>
      </c>
    </row>
    <row r="281" ht="11.25">
      <c r="AP281" s="67" t="s">
        <v>8</v>
      </c>
    </row>
    <row r="282" ht="11.25">
      <c r="AP282" s="67" t="s">
        <v>9</v>
      </c>
    </row>
    <row r="283" ht="11.25">
      <c r="AP283" s="67" t="s">
        <v>10</v>
      </c>
    </row>
    <row r="284" ht="11.25">
      <c r="AP284" s="67" t="s">
        <v>11</v>
      </c>
    </row>
    <row r="285" ht="11.25">
      <c r="AP285" s="67">
        <v>54</v>
      </c>
    </row>
    <row r="286" ht="11.25">
      <c r="AP286" s="67" t="s">
        <v>12</v>
      </c>
    </row>
    <row r="287" ht="11.25">
      <c r="AP287" s="67" t="s">
        <v>13</v>
      </c>
    </row>
    <row r="288" ht="11.25">
      <c r="AP288" s="67">
        <v>66</v>
      </c>
    </row>
    <row r="289" ht="11.25">
      <c r="AP289" s="67" t="s">
        <v>14</v>
      </c>
    </row>
    <row r="290" ht="11.25">
      <c r="AP290" s="67" t="s">
        <v>15</v>
      </c>
    </row>
    <row r="291" ht="11.25">
      <c r="AP291" s="67" t="s">
        <v>16</v>
      </c>
    </row>
    <row r="292" ht="11.25">
      <c r="AP292" s="67" t="s">
        <v>17</v>
      </c>
    </row>
    <row r="293" ht="11.25">
      <c r="AP293" s="67" t="s">
        <v>18</v>
      </c>
    </row>
    <row r="294" ht="11.25">
      <c r="AP294" s="67" t="s">
        <v>19</v>
      </c>
    </row>
    <row r="295" spans="42:48" ht="12" thickBot="1">
      <c r="AP295" s="67" t="s">
        <v>20</v>
      </c>
      <c r="AQ295" s="123"/>
      <c r="AR295" s="123"/>
      <c r="AS295" s="123"/>
      <c r="AT295" s="123"/>
      <c r="AU295" s="123"/>
      <c r="AV295" s="123"/>
    </row>
    <row r="296" ht="11.25">
      <c r="AP296" s="66" t="s">
        <v>21</v>
      </c>
    </row>
    <row r="297" ht="11.25">
      <c r="AP297" s="67" t="s">
        <v>22</v>
      </c>
    </row>
    <row r="298" ht="11.25">
      <c r="AP298" s="67" t="s">
        <v>23</v>
      </c>
    </row>
    <row r="299" ht="11.25">
      <c r="AP299" s="67" t="s">
        <v>24</v>
      </c>
    </row>
    <row r="300" ht="11.25">
      <c r="AP300" s="17" t="s">
        <v>25</v>
      </c>
    </row>
    <row r="301" ht="11.25">
      <c r="AP301" s="68" t="s">
        <v>26</v>
      </c>
    </row>
    <row r="302" ht="11.25">
      <c r="AP302" s="66" t="s">
        <v>27</v>
      </c>
    </row>
    <row r="303" ht="11.25">
      <c r="AP303" s="69" t="s">
        <v>28</v>
      </c>
    </row>
    <row r="304" ht="11.25">
      <c r="AP304" s="69" t="s">
        <v>29</v>
      </c>
    </row>
    <row r="305" ht="11.25">
      <c r="AP305" s="17" t="s">
        <v>199</v>
      </c>
    </row>
    <row r="306" ht="11.25">
      <c r="AP306" s="17" t="s">
        <v>200</v>
      </c>
    </row>
    <row r="307" ht="11.25">
      <c r="AP307" s="17" t="s">
        <v>201</v>
      </c>
    </row>
    <row r="308" ht="11.25">
      <c r="AP308" s="67" t="s">
        <v>30</v>
      </c>
    </row>
    <row r="309" ht="11.25">
      <c r="AP309" s="69" t="s">
        <v>257</v>
      </c>
    </row>
    <row r="310" ht="11.25">
      <c r="AP310" s="67" t="s">
        <v>31</v>
      </c>
    </row>
    <row r="311" ht="11.25">
      <c r="AP311" s="67" t="s">
        <v>32</v>
      </c>
    </row>
    <row r="312" ht="11.25">
      <c r="AP312" s="67" t="s">
        <v>33</v>
      </c>
    </row>
    <row r="313" ht="11.25">
      <c r="AP313" s="67" t="s">
        <v>34</v>
      </c>
    </row>
    <row r="314" ht="11.25">
      <c r="AP314" s="68" t="s">
        <v>35</v>
      </c>
    </row>
    <row r="315" ht="11.25">
      <c r="AP315" s="67" t="s">
        <v>36</v>
      </c>
    </row>
    <row r="316" ht="11.25">
      <c r="AP316" s="69" t="s">
        <v>240</v>
      </c>
    </row>
    <row r="317" ht="11.25">
      <c r="AP317" s="69" t="s">
        <v>267</v>
      </c>
    </row>
    <row r="318" ht="11.25">
      <c r="AP318" s="69" t="s">
        <v>236</v>
      </c>
    </row>
    <row r="319" ht="11.25">
      <c r="AP319" s="67" t="s">
        <v>37</v>
      </c>
    </row>
    <row r="320" ht="11.25">
      <c r="AP320" s="67" t="s">
        <v>38</v>
      </c>
    </row>
    <row r="321" ht="11.25">
      <c r="AP321" s="69" t="s">
        <v>282</v>
      </c>
    </row>
    <row r="322" ht="11.25">
      <c r="AP322" s="67" t="s">
        <v>39</v>
      </c>
    </row>
    <row r="323" ht="11.25">
      <c r="AP323" s="17" t="s">
        <v>40</v>
      </c>
    </row>
    <row r="324" ht="11.25">
      <c r="AP324" s="69" t="s">
        <v>239</v>
      </c>
    </row>
    <row r="325" ht="11.25">
      <c r="AP325" s="99" t="s">
        <v>237</v>
      </c>
    </row>
    <row r="326" spans="3:42" ht="11.25">
      <c r="C326" s="7"/>
      <c r="AP326" s="66" t="s">
        <v>41</v>
      </c>
    </row>
    <row r="327" spans="2:42" ht="11.25">
      <c r="B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67">
        <v>2629</v>
      </c>
    </row>
    <row r="328" ht="11.25">
      <c r="AP328" s="67">
        <v>2635</v>
      </c>
    </row>
    <row r="329" ht="11.25">
      <c r="AP329" s="68" t="s">
        <v>43</v>
      </c>
    </row>
    <row r="330" ht="11.25">
      <c r="AP330" s="66" t="s">
        <v>44</v>
      </c>
    </row>
    <row r="331" ht="11.25">
      <c r="AP331" s="67" t="s">
        <v>45</v>
      </c>
    </row>
    <row r="332" ht="11.25">
      <c r="AP332" s="67" t="s">
        <v>46</v>
      </c>
    </row>
    <row r="333" ht="11.25">
      <c r="AP333" s="67" t="s">
        <v>47</v>
      </c>
    </row>
    <row r="334" ht="11.25">
      <c r="AP334" s="67" t="s">
        <v>48</v>
      </c>
    </row>
    <row r="335" ht="11.25">
      <c r="AP335" s="67" t="s">
        <v>49</v>
      </c>
    </row>
    <row r="336" ht="11.25">
      <c r="AP336" s="67" t="s">
        <v>50</v>
      </c>
    </row>
    <row r="337" ht="11.25">
      <c r="AP337" s="67" t="s">
        <v>51</v>
      </c>
    </row>
    <row r="338" ht="11.25">
      <c r="AP338" s="67" t="s">
        <v>52</v>
      </c>
    </row>
    <row r="339" ht="11.25">
      <c r="AP339" s="131" t="s">
        <v>194</v>
      </c>
    </row>
    <row r="340" ht="11.25">
      <c r="AP340" s="66" t="s">
        <v>53</v>
      </c>
    </row>
    <row r="341" ht="11.25">
      <c r="AP341" s="67" t="s">
        <v>54</v>
      </c>
    </row>
    <row r="342" ht="11.25">
      <c r="AP342" s="67" t="s">
        <v>55</v>
      </c>
    </row>
    <row r="343" ht="11.25">
      <c r="AP343" s="67" t="s">
        <v>56</v>
      </c>
    </row>
    <row r="344" ht="11.25">
      <c r="AP344" s="67" t="s">
        <v>57</v>
      </c>
    </row>
    <row r="345" ht="11.25">
      <c r="AP345" s="67" t="s">
        <v>58</v>
      </c>
    </row>
    <row r="346" ht="11.25">
      <c r="AP346" s="67" t="s">
        <v>59</v>
      </c>
    </row>
    <row r="347" ht="11.25">
      <c r="AP347" s="67" t="s">
        <v>60</v>
      </c>
    </row>
    <row r="348" ht="11.25">
      <c r="AP348" s="131" t="s">
        <v>195</v>
      </c>
    </row>
    <row r="349" ht="11.25">
      <c r="AP349" s="130" t="s">
        <v>241</v>
      </c>
    </row>
    <row r="350" ht="11.25">
      <c r="AP350" s="69" t="s">
        <v>242</v>
      </c>
    </row>
    <row r="351" ht="11.25">
      <c r="AP351" s="69" t="s">
        <v>243</v>
      </c>
    </row>
    <row r="352" ht="11.25">
      <c r="AP352" s="67" t="s">
        <v>61</v>
      </c>
    </row>
    <row r="353" ht="11.25">
      <c r="AP353" s="67" t="s">
        <v>62</v>
      </c>
    </row>
    <row r="354" ht="11.25">
      <c r="AP354" s="67" t="s">
        <v>63</v>
      </c>
    </row>
  </sheetData>
  <mergeCells count="45">
    <mergeCell ref="V5:V8"/>
    <mergeCell ref="U5:U8"/>
    <mergeCell ref="T5:T8"/>
    <mergeCell ref="Z5:Z8"/>
    <mergeCell ref="Y5:Y8"/>
    <mergeCell ref="X5:X8"/>
    <mergeCell ref="W5:W8"/>
    <mergeCell ref="AD5:AD8"/>
    <mergeCell ref="AC5:AC8"/>
    <mergeCell ref="AB5:AB8"/>
    <mergeCell ref="AA5:AA8"/>
    <mergeCell ref="AH5:AH8"/>
    <mergeCell ref="AG5:AG8"/>
    <mergeCell ref="AF5:AF8"/>
    <mergeCell ref="AE5:AE8"/>
    <mergeCell ref="E6:E8"/>
    <mergeCell ref="O6:O8"/>
    <mergeCell ref="AP5:AP8"/>
    <mergeCell ref="AO5:AO8"/>
    <mergeCell ref="AN5:AN8"/>
    <mergeCell ref="AM5:AM8"/>
    <mergeCell ref="AL5:AL8"/>
    <mergeCell ref="AK5:AK8"/>
    <mergeCell ref="AJ5:AJ8"/>
    <mergeCell ref="AI5:AI8"/>
    <mergeCell ref="R5:R8"/>
    <mergeCell ref="Q5:Q8"/>
    <mergeCell ref="A9:C9"/>
    <mergeCell ref="A5:A8"/>
    <mergeCell ref="B5:B8"/>
    <mergeCell ref="C5:C8"/>
    <mergeCell ref="D5:D8"/>
    <mergeCell ref="N6:N8"/>
    <mergeCell ref="M6:M8"/>
    <mergeCell ref="L6:L8"/>
    <mergeCell ref="E5:H5"/>
    <mergeCell ref="I5:L5"/>
    <mergeCell ref="M5:O5"/>
    <mergeCell ref="P6:P8"/>
    <mergeCell ref="K6:K8"/>
    <mergeCell ref="J6:J8"/>
    <mergeCell ref="I6:I8"/>
    <mergeCell ref="H6:H8"/>
    <mergeCell ref="G6:G8"/>
    <mergeCell ref="F6:F8"/>
  </mergeCells>
  <printOptions/>
  <pageMargins left="0.25" right="0.25" top="0.21" bottom="0.25" header="0.21" footer="0.25"/>
  <pageSetup horizontalDpi="300" verticalDpi="300" orientation="landscape" scale="8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UIUC-DMI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dc:creator>
  <cp:keywords/>
  <dc:description/>
  <cp:lastModifiedBy>Carol Livingstone</cp:lastModifiedBy>
  <cp:lastPrinted>2002-06-07T15:28:22Z</cp:lastPrinted>
  <dcterms:created xsi:type="dcterms:W3CDTF">1997-10-29T14:53:16Z</dcterms:created>
  <dcterms:modified xsi:type="dcterms:W3CDTF">2002-06-29T14:07:49Z</dcterms:modified>
  <cp:category/>
  <cp:version/>
  <cp:contentType/>
  <cp:contentStatus/>
</cp:coreProperties>
</file>