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725" activeTab="0"/>
  </bookViews>
  <sheets>
    <sheet name="Data" sheetId="1" r:id="rId1"/>
    <sheet name="Graph" sheetId="2" r:id="rId2"/>
  </sheets>
  <definedNames>
    <definedName name="\A">'Data'!#REF!</definedName>
    <definedName name="__123Graph_A" hidden="1">'Data'!$L$17:$AL$17</definedName>
    <definedName name="__123Graph_AENROLL2" hidden="1">'Data'!$L$34:$AL$34</definedName>
    <definedName name="__123Graph_AENROLL3" hidden="1">'Data'!$L$17:$AL$17</definedName>
    <definedName name="__123Graph_AGRAD2" hidden="1">'Data'!$L$33:$AL$33</definedName>
    <definedName name="__123Graph_B" hidden="1">'Data'!$L$15:$AL$15</definedName>
    <definedName name="__123Graph_BENROLL1" hidden="1">'Data'!$L$26:$AL$26</definedName>
    <definedName name="__123Graph_BENROLL2" hidden="1">'Data'!$L$50:$AL$50</definedName>
    <definedName name="__123Graph_BENROLL3" hidden="1">'Data'!$L$15:$AL$15</definedName>
    <definedName name="__123Graph_BGRAD1" hidden="1">'Data'!$L$25:$AL$25</definedName>
    <definedName name="__123Graph_BGRAD2" hidden="1">'Data'!$L$49:$AL$49</definedName>
    <definedName name="__123Graph_CENROLL1" hidden="1">'Data'!$L$30:$AL$30</definedName>
    <definedName name="__123Graph_CENROLL2" hidden="1">'Data'!$L$22:$AL$22</definedName>
    <definedName name="__123Graph_CGRAD1" hidden="1">'Data'!$L$29:$AL$29</definedName>
    <definedName name="__123Graph_CGRAD2" hidden="1">'Data'!$L$21:$AL$21</definedName>
    <definedName name="__123Graph_DENROLL2" hidden="1">'Data'!$L$26:$AL$26</definedName>
    <definedName name="__123Graph_DGRAD2" hidden="1">'Data'!$L$25:$AL$25</definedName>
    <definedName name="__123Graph_EENROLL1" hidden="1">'Data'!$L$57:$AL$57</definedName>
    <definedName name="__123Graph_EGRAD1" hidden="1">'Data'!$L$56:$AL$56</definedName>
    <definedName name="__123Graph_LBL_A" hidden="1">'Data'!$N$107:$AJ$107</definedName>
    <definedName name="__123Graph_LBL_AENROLL2" hidden="1">'Data'!$L$111:$AJ$111</definedName>
    <definedName name="__123Graph_LBL_AENROLL3" hidden="1">'Data'!$N$107:$AJ$107</definedName>
    <definedName name="__123Graph_LBL_AGRAD2" hidden="1">'Data'!$P$111:$AJ$111</definedName>
    <definedName name="__123Graph_LBL_B" hidden="1">'Data'!$N$106:$AJ$106</definedName>
    <definedName name="__123Graph_LBL_BENROLL1" hidden="1">'Data'!$K$109:$AJ$109</definedName>
    <definedName name="__123Graph_LBL_BENROLL2" hidden="1">'Data'!$K$116:$AJ$116</definedName>
    <definedName name="__123Graph_LBL_BENROLL3" hidden="1">'Data'!$N$106:$AJ$106</definedName>
    <definedName name="__123Graph_LBL_BGRAD1" hidden="1">'Data'!$S$109:$AJ$109</definedName>
    <definedName name="__123Graph_LBL_BGRAD2" hidden="1">'Data'!$P$116:$AJ$116</definedName>
    <definedName name="__123Graph_LBL_CENROLL1" hidden="1">'Data'!$L$110:$AJ$110</definedName>
    <definedName name="__123Graph_LBL_CENROLL2" hidden="1">'Data'!$L$108:$AJ$108</definedName>
    <definedName name="__123Graph_LBL_CGRAD1" hidden="1">'Data'!$S$110:$AJ$110</definedName>
    <definedName name="__123Graph_LBL_CGRAD2" hidden="1">'Data'!$P$108:$AJ$108</definedName>
    <definedName name="__123Graph_LBL_DENROLL1" hidden="1">'Data'!$L$117:$AJ$117</definedName>
    <definedName name="__123Graph_LBL_DENROLL2" hidden="1">'Data'!$L$109:$AJ$109</definedName>
    <definedName name="__123Graph_LBL_DGRAD1" hidden="1">'Data'!$Q$117:$AJ$117</definedName>
    <definedName name="__123Graph_LBL_DGRAD2" hidden="1">'Data'!$P$109:$AJ$109</definedName>
    <definedName name="__123Graph_LBL_EENROLL1" hidden="1">'Data'!$L$117:$AJ$117</definedName>
    <definedName name="__123Graph_LBL_EGRAD1" hidden="1">'Data'!$S$117:$AJ$117</definedName>
    <definedName name="__123Graph_X" hidden="1">'Data'!$L$7:$AL$7</definedName>
    <definedName name="__123Graph_XENROLL1" hidden="1">'Data'!$L$7:$AL$7</definedName>
    <definedName name="__123Graph_XENROLL2" hidden="1">'Data'!$L$7:$AL$7</definedName>
    <definedName name="__123Graph_XENROLL3" hidden="1">'Data'!$L$7:$AL$7</definedName>
    <definedName name="__123Graph_XGRAD1" hidden="1">'Data'!$L$7:$AL$7</definedName>
    <definedName name="__123Graph_XGRAD2" hidden="1">'Data'!$L$7:$AL$7</definedName>
    <definedName name="_xlnm.Print_Area" localSheetId="0">'Data'!$A$1:$AY$98</definedName>
    <definedName name="Print_Area_MI" localSheetId="0">'Data'!$A$1:$AL$98</definedName>
    <definedName name="_xlnm.Print_Titles" localSheetId="0">'Data'!$A:$A,'Data'!$7:$7</definedName>
    <definedName name="Q">'Data'!$O$26</definedName>
    <definedName name="W">'Data'!$K$22:$Z$22</definedName>
  </definedNames>
  <calcPr fullCalcOnLoad="1"/>
</workbook>
</file>

<file path=xl/sharedStrings.xml><?xml version="1.0" encoding="utf-8"?>
<sst xmlns="http://schemas.openxmlformats.org/spreadsheetml/2006/main" count="118" uniqueCount="71">
  <si>
    <t>GRAD</t>
  </si>
  <si>
    <t>TOTAL</t>
  </si>
  <si>
    <t>Grad students</t>
  </si>
  <si>
    <t>All students</t>
  </si>
  <si>
    <t>AGR</t>
  </si>
  <si>
    <t>CBA</t>
  </si>
  <si>
    <t>EDU</t>
  </si>
  <si>
    <t>ENG</t>
  </si>
  <si>
    <t>FAA</t>
  </si>
  <si>
    <t>CMC</t>
  </si>
  <si>
    <t>LAW</t>
  </si>
  <si>
    <t>LAS</t>
  </si>
  <si>
    <t>ALS</t>
  </si>
  <si>
    <t>VETMED</t>
  </si>
  <si>
    <t>ILIR</t>
  </si>
  <si>
    <t>SW</t>
  </si>
  <si>
    <t>OTHER (Grad college unassigned, Medicine, Nursing, etc.)</t>
  </si>
  <si>
    <t>Grad unassigned</t>
  </si>
  <si>
    <t>Nursing ugrad</t>
  </si>
  <si>
    <t>Medicine (prof)</t>
  </si>
  <si>
    <t>Total</t>
  </si>
  <si>
    <t>Data for undergraduate and professional data was available by college; grad student enrollment was by curriculum within the grad college, so these were</t>
  </si>
  <si>
    <t>added up manually to get college totals.  Since many of the old curricula no longer exist, errors in assignment to college may have occurred.</t>
  </si>
  <si>
    <t>Old enrollment figures for Urbana Fall Term</t>
  </si>
  <si>
    <t>c:/data/xls/oldenrol.xls</t>
  </si>
  <si>
    <t>Undergrad</t>
  </si>
  <si>
    <t>Grad</t>
  </si>
  <si>
    <t>Professional</t>
  </si>
  <si>
    <t>Total minus Chicago</t>
  </si>
  <si>
    <t>Sources:</t>
  </si>
  <si>
    <t>Dentistry (prof)</t>
  </si>
  <si>
    <t>Pharmacy (prof)</t>
  </si>
  <si>
    <t>Board of Trustees Proceedings</t>
  </si>
  <si>
    <t>UOSCR Grey Book</t>
  </si>
  <si>
    <t>Management Information Data</t>
  </si>
  <si>
    <t>* 1950 data shows 456 professional students; this includes Law &amp; Medicine, but the breakdown is unknown</t>
  </si>
  <si>
    <t>OAR records</t>
  </si>
  <si>
    <t>OAR</t>
  </si>
  <si>
    <t>Source:</t>
  </si>
  <si>
    <t>By College</t>
  </si>
  <si>
    <t>Total other</t>
  </si>
  <si>
    <t>Div Sp Svcs War Veterans</t>
  </si>
  <si>
    <t>Year:</t>
  </si>
  <si>
    <t>-OAR records.  These do not clearly distinguish students in Medicine, Dentistry, Pharmacy, and Nursing  in Chicago.</t>
  </si>
  <si>
    <t>-Board of Trustees Proceedings, 1900-1950. Students in Architecture and Music are counted in FAA, students in Ceramics and Ceramic Eng are counted in Engineering, Journalism is counted under Communications</t>
  </si>
  <si>
    <t>-UOSCR Grey Book Enrollment Tables for 1959-1974</t>
  </si>
  <si>
    <t>-Campus Profile for 1975 on</t>
  </si>
  <si>
    <t>UIUC Colleges Combined, excluding Chicago Professional schools originally counted in Urbana</t>
  </si>
  <si>
    <t>ALL Colleges Combined, including Chicago Professional schools counted in Urbana</t>
  </si>
  <si>
    <t>DMI PN 2000/073</t>
  </si>
  <si>
    <t>If a curriculum moved from one college to another (e.g. Atmospheric Science moved from Grad College to LAS), it may be counted in the wrong college for some years</t>
  </si>
  <si>
    <t>Continuing Ed ugrad</t>
  </si>
  <si>
    <t>Continuing Ed grad</t>
  </si>
  <si>
    <t>Division of General Studies</t>
  </si>
  <si>
    <t>Ugrad other (Provost)</t>
  </si>
  <si>
    <t>**As of Fall 2017, the enrollments no longer separate out "extramural" students.</t>
  </si>
  <si>
    <t>School of Information Sciences</t>
  </si>
  <si>
    <t>Carle Illinois Medicine</t>
  </si>
  <si>
    <t>AGRICULTURE, CONSUMER, &amp; ENV SCIENCES</t>
  </si>
  <si>
    <t>BUSINESS</t>
  </si>
  <si>
    <t>EDUCATION</t>
  </si>
  <si>
    <t>ENGINEERING</t>
  </si>
  <si>
    <t>FINE &amp; APPLIED ARTS</t>
  </si>
  <si>
    <t>MEDIA</t>
  </si>
  <si>
    <t>LIBERAL ARTS &amp; SCIENCES</t>
  </si>
  <si>
    <t>APPLIED HEALTH SCIENCES</t>
  </si>
  <si>
    <t>VETERINARY MEDICINE</t>
  </si>
  <si>
    <t>ARMED FORCES</t>
  </si>
  <si>
    <t>AVIATION</t>
  </si>
  <si>
    <t>INSTITUTE OF LABOR &amp; INDUSTRIAL RELATIONS</t>
  </si>
  <si>
    <t>SOCIAL WORK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</si>
</sst>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_)"/>
    <numFmt numFmtId="165" formatCode="0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Courier"/>
      <family val="0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 quotePrefix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165" fontId="2" fillId="0" borderId="10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Student Enrollment, University of Illinois at Urbana-Champaign
Fall Semester, 1870-2023 (10th day of Class)
Excludes Chicago and Global Campus
</a:t>
            </a:r>
          </a:p>
        </c:rich>
      </c:tx>
      <c:layout>
        <c:manualLayout>
          <c:xMode val="factor"/>
          <c:yMode val="factor"/>
          <c:x val="0.00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6125"/>
          <c:w val="0.96275"/>
          <c:h val="0.75025"/>
        </c:manualLayout>
      </c:layout>
      <c:scatterChart>
        <c:scatterStyle val="smoothMarker"/>
        <c:varyColors val="0"/>
        <c:ser>
          <c:idx val="0"/>
          <c:order val="0"/>
          <c:tx>
            <c:v>Total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Data!$N$107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Data!$O$107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Data!$P$107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Data!$Q$107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Data!$R$107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Data!$S$107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Data!$T$107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Data!$U$107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Data!$V$107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Data!$W$107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Data!$X$107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Data!$Y$107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Data!$Z$107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Data!$AA$107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Data!$AB$107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Data!$AC$107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Data!$AD$107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Data!$AE$107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Data!$AF$107</c:f>
                  <c:strCache>
                    <c:ptCount val="1"/>
                    <c:pt idx="0">
                      <c:v>All students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Data!$AG$107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Data!$AH$107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Data!$AI$107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Data!$AJ$107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Data!$B$7:$BW$7</c:f>
              <c:numCache>
                <c:ptCount val="74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</c:numCache>
            </c:numRef>
          </c:xVal>
          <c:yVal>
            <c:numRef>
              <c:f>Data!$B$12:$BW$12</c:f>
              <c:numCache>
                <c:ptCount val="74"/>
                <c:pt idx="0">
                  <c:v>278</c:v>
                </c:pt>
                <c:pt idx="1">
                  <c:v>379</c:v>
                </c:pt>
                <c:pt idx="2">
                  <c:v>519</c:v>
                </c:pt>
                <c:pt idx="3">
                  <c:v>2505</c:v>
                </c:pt>
                <c:pt idx="4">
                  <c:v>3793</c:v>
                </c:pt>
                <c:pt idx="5">
                  <c:v>8007</c:v>
                </c:pt>
                <c:pt idx="6">
                  <c:v>12861</c:v>
                </c:pt>
                <c:pt idx="7">
                  <c:v>13591</c:v>
                </c:pt>
                <c:pt idx="8">
                  <c:v>16956</c:v>
                </c:pt>
                <c:pt idx="9">
                  <c:v>20219</c:v>
                </c:pt>
                <c:pt idx="10">
                  <c:v>21955</c:v>
                </c:pt>
                <c:pt idx="11">
                  <c:v>23059</c:v>
                </c:pt>
                <c:pt idx="12">
                  <c:v>24169</c:v>
                </c:pt>
                <c:pt idx="13">
                  <c:v>25611</c:v>
                </c:pt>
                <c:pt idx="14">
                  <c:v>27020</c:v>
                </c:pt>
                <c:pt idx="15">
                  <c:v>27941</c:v>
                </c:pt>
                <c:pt idx="16">
                  <c:v>29120</c:v>
                </c:pt>
                <c:pt idx="17">
                  <c:v>30407</c:v>
                </c:pt>
                <c:pt idx="18">
                  <c:v>31850</c:v>
                </c:pt>
                <c:pt idx="19">
                  <c:v>32759</c:v>
                </c:pt>
                <c:pt idx="20">
                  <c:v>34018</c:v>
                </c:pt>
                <c:pt idx="21">
                  <c:v>32280</c:v>
                </c:pt>
                <c:pt idx="22">
                  <c:v>33825</c:v>
                </c:pt>
                <c:pt idx="23">
                  <c:v>34619</c:v>
                </c:pt>
                <c:pt idx="24">
                  <c:v>34967</c:v>
                </c:pt>
                <c:pt idx="25">
                  <c:v>35004</c:v>
                </c:pt>
                <c:pt idx="26">
                  <c:v>33434</c:v>
                </c:pt>
                <c:pt idx="27">
                  <c:v>33817</c:v>
                </c:pt>
                <c:pt idx="28">
                  <c:v>33684</c:v>
                </c:pt>
                <c:pt idx="29">
                  <c:v>34376</c:v>
                </c:pt>
                <c:pt idx="30">
                  <c:v>34792</c:v>
                </c:pt>
                <c:pt idx="31">
                  <c:v>35152</c:v>
                </c:pt>
                <c:pt idx="32">
                  <c:v>34914</c:v>
                </c:pt>
                <c:pt idx="33">
                  <c:v>34632</c:v>
                </c:pt>
                <c:pt idx="34">
                  <c:v>34760</c:v>
                </c:pt>
                <c:pt idx="35">
                  <c:v>35997</c:v>
                </c:pt>
                <c:pt idx="36">
                  <c:v>36329</c:v>
                </c:pt>
                <c:pt idx="37">
                  <c:v>36340</c:v>
                </c:pt>
                <c:pt idx="38">
                  <c:v>36036</c:v>
                </c:pt>
                <c:pt idx="39">
                  <c:v>35032</c:v>
                </c:pt>
                <c:pt idx="40">
                  <c:v>35768</c:v>
                </c:pt>
                <c:pt idx="41">
                  <c:v>36139</c:v>
                </c:pt>
                <c:pt idx="42">
                  <c:v>35815</c:v>
                </c:pt>
                <c:pt idx="43">
                  <c:v>36436</c:v>
                </c:pt>
                <c:pt idx="44">
                  <c:v>36191</c:v>
                </c:pt>
                <c:pt idx="45">
                  <c:v>36465</c:v>
                </c:pt>
                <c:pt idx="46">
                  <c:v>36164</c:v>
                </c:pt>
                <c:pt idx="47">
                  <c:v>36019</c:v>
                </c:pt>
                <c:pt idx="48">
                  <c:v>36303</c:v>
                </c:pt>
                <c:pt idx="49">
                  <c:v>36690</c:v>
                </c:pt>
                <c:pt idx="50">
                  <c:v>36936</c:v>
                </c:pt>
                <c:pt idx="51">
                  <c:v>37684</c:v>
                </c:pt>
                <c:pt idx="52">
                  <c:v>38263</c:v>
                </c:pt>
                <c:pt idx="53">
                  <c:v>38872</c:v>
                </c:pt>
                <c:pt idx="54">
                  <c:v>39626</c:v>
                </c:pt>
                <c:pt idx="55">
                  <c:v>40670</c:v>
                </c:pt>
                <c:pt idx="56">
                  <c:v>41342</c:v>
                </c:pt>
                <c:pt idx="57">
                  <c:v>40923</c:v>
                </c:pt>
                <c:pt idx="58">
                  <c:v>41496</c:v>
                </c:pt>
                <c:pt idx="59">
                  <c:v>41918</c:v>
                </c:pt>
                <c:pt idx="60">
                  <c:v>41949</c:v>
                </c:pt>
                <c:pt idx="61">
                  <c:v>42606</c:v>
                </c:pt>
                <c:pt idx="62">
                  <c:v>42883</c:v>
                </c:pt>
                <c:pt idx="63">
                  <c:v>43398</c:v>
                </c:pt>
                <c:pt idx="64">
                  <c:v>43603</c:v>
                </c:pt>
                <c:pt idx="65">
                  <c:v>44087</c:v>
                </c:pt>
                <c:pt idx="66">
                  <c:v>44880</c:v>
                </c:pt>
                <c:pt idx="67">
                  <c:v>47826</c:v>
                </c:pt>
                <c:pt idx="68">
                  <c:v>49339</c:v>
                </c:pt>
                <c:pt idx="69">
                  <c:v>51196</c:v>
                </c:pt>
                <c:pt idx="70">
                  <c:v>52331</c:v>
                </c:pt>
                <c:pt idx="71">
                  <c:v>56257</c:v>
                </c:pt>
                <c:pt idx="72">
                  <c:v>56644</c:v>
                </c:pt>
                <c:pt idx="73">
                  <c:v>56403</c:v>
                </c:pt>
              </c:numCache>
            </c:numRef>
          </c:yVal>
          <c:smooth val="1"/>
        </c:ser>
        <c:ser>
          <c:idx val="1"/>
          <c:order val="1"/>
          <c:tx>
            <c:v>Grad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Data!$N$106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Data!$O$106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Data!$P$106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Data!$Q$106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Data!$R$106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Data!$S$106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Data!$T$106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Data!$U$106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Data!$V$106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Data!$W$106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Data!$X$106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Data!$Y$106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Data!$Z$106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Data!$AA$106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Data!$AB$106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Data!$AC$106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Data!$AD$106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Data!$AE$106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Data!$AF$106</c:f>
                  <c:strCache>
                    <c:ptCount val="1"/>
                    <c:pt idx="0">
                      <c:v>Grad students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Data!$AG$106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Data!$AH$106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Data!$AI$106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Data!$AJ$106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Data!$B$7:$BW$7</c:f>
              <c:numCache>
                <c:ptCount val="74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</c:numCache>
            </c:numRef>
          </c:xVal>
          <c:yVal>
            <c:numRef>
              <c:f>Data!$B$10:$BW$10</c:f>
              <c:numCache>
                <c:ptCount val="74"/>
                <c:pt idx="4">
                  <c:v>357</c:v>
                </c:pt>
                <c:pt idx="5">
                  <c:v>452</c:v>
                </c:pt>
                <c:pt idx="6">
                  <c:v>1280</c:v>
                </c:pt>
                <c:pt idx="7">
                  <c:v>1534</c:v>
                </c:pt>
                <c:pt idx="8">
                  <c:v>3670</c:v>
                </c:pt>
                <c:pt idx="9">
                  <c:v>4241</c:v>
                </c:pt>
                <c:pt idx="10">
                  <c:v>4524</c:v>
                </c:pt>
                <c:pt idx="11">
                  <c:v>4789</c:v>
                </c:pt>
                <c:pt idx="12">
                  <c:v>5134</c:v>
                </c:pt>
                <c:pt idx="13">
                  <c:v>5751</c:v>
                </c:pt>
                <c:pt idx="14">
                  <c:v>6380</c:v>
                </c:pt>
                <c:pt idx="15">
                  <c:v>7078</c:v>
                </c:pt>
                <c:pt idx="16">
                  <c:v>7498</c:v>
                </c:pt>
                <c:pt idx="17">
                  <c:v>7494</c:v>
                </c:pt>
                <c:pt idx="18">
                  <c:v>8048</c:v>
                </c:pt>
                <c:pt idx="19">
                  <c:v>8462</c:v>
                </c:pt>
                <c:pt idx="20">
                  <c:v>8458</c:v>
                </c:pt>
                <c:pt idx="21">
                  <c:v>8127</c:v>
                </c:pt>
                <c:pt idx="22">
                  <c:v>8117</c:v>
                </c:pt>
                <c:pt idx="23">
                  <c:v>7894</c:v>
                </c:pt>
                <c:pt idx="24">
                  <c:v>8199</c:v>
                </c:pt>
                <c:pt idx="25">
                  <c:v>8264</c:v>
                </c:pt>
                <c:pt idx="26">
                  <c:v>7704</c:v>
                </c:pt>
                <c:pt idx="27">
                  <c:v>7518</c:v>
                </c:pt>
                <c:pt idx="28">
                  <c:v>7305</c:v>
                </c:pt>
                <c:pt idx="29">
                  <c:v>7296</c:v>
                </c:pt>
                <c:pt idx="30">
                  <c:v>7343</c:v>
                </c:pt>
                <c:pt idx="31">
                  <c:v>7583</c:v>
                </c:pt>
                <c:pt idx="32">
                  <c:v>7631</c:v>
                </c:pt>
                <c:pt idx="33">
                  <c:v>7667</c:v>
                </c:pt>
                <c:pt idx="34">
                  <c:v>7706</c:v>
                </c:pt>
                <c:pt idx="35">
                  <c:v>7839</c:v>
                </c:pt>
                <c:pt idx="36">
                  <c:v>8186</c:v>
                </c:pt>
                <c:pt idx="37">
                  <c:v>8353</c:v>
                </c:pt>
                <c:pt idx="38">
                  <c:v>8269</c:v>
                </c:pt>
                <c:pt idx="39">
                  <c:v>8173</c:v>
                </c:pt>
                <c:pt idx="40">
                  <c:v>8415</c:v>
                </c:pt>
                <c:pt idx="41">
                  <c:v>8841</c:v>
                </c:pt>
                <c:pt idx="42">
                  <c:v>9038</c:v>
                </c:pt>
                <c:pt idx="43">
                  <c:v>9176</c:v>
                </c:pt>
                <c:pt idx="44">
                  <c:v>8915</c:v>
                </c:pt>
                <c:pt idx="45">
                  <c:v>8822</c:v>
                </c:pt>
                <c:pt idx="46">
                  <c:v>8480</c:v>
                </c:pt>
                <c:pt idx="47">
                  <c:v>8202</c:v>
                </c:pt>
                <c:pt idx="48">
                  <c:v>7910</c:v>
                </c:pt>
                <c:pt idx="49">
                  <c:v>7874</c:v>
                </c:pt>
                <c:pt idx="50">
                  <c:v>8055</c:v>
                </c:pt>
                <c:pt idx="51">
                  <c:v>8509</c:v>
                </c:pt>
                <c:pt idx="52">
                  <c:v>8966</c:v>
                </c:pt>
                <c:pt idx="53">
                  <c:v>9218</c:v>
                </c:pt>
                <c:pt idx="54">
                  <c:v>9267</c:v>
                </c:pt>
                <c:pt idx="55">
                  <c:v>9188</c:v>
                </c:pt>
                <c:pt idx="56">
                  <c:v>9362</c:v>
                </c:pt>
                <c:pt idx="57">
                  <c:v>9225</c:v>
                </c:pt>
                <c:pt idx="58">
                  <c:v>9290</c:v>
                </c:pt>
                <c:pt idx="59">
                  <c:v>9630</c:v>
                </c:pt>
                <c:pt idx="60">
                  <c:v>9584</c:v>
                </c:pt>
                <c:pt idx="61">
                  <c:v>9551</c:v>
                </c:pt>
                <c:pt idx="62">
                  <c:v>9881</c:v>
                </c:pt>
                <c:pt idx="63">
                  <c:v>10080</c:v>
                </c:pt>
                <c:pt idx="64">
                  <c:v>10037</c:v>
                </c:pt>
                <c:pt idx="65">
                  <c:v>10245</c:v>
                </c:pt>
                <c:pt idx="66">
                  <c:v>10428</c:v>
                </c:pt>
                <c:pt idx="67">
                  <c:v>13210</c:v>
                </c:pt>
                <c:pt idx="68">
                  <c:v>14672</c:v>
                </c:pt>
                <c:pt idx="69">
                  <c:v>16319</c:v>
                </c:pt>
                <c:pt idx="70">
                  <c:v>17802</c:v>
                </c:pt>
                <c:pt idx="71">
                  <c:v>20525</c:v>
                </c:pt>
                <c:pt idx="72">
                  <c:v>20409</c:v>
                </c:pt>
                <c:pt idx="73">
                  <c:v>19583</c:v>
                </c:pt>
              </c:numCache>
            </c:numRef>
          </c:yVal>
          <c:smooth val="1"/>
        </c:ser>
        <c:ser>
          <c:idx val="2"/>
          <c:order val="2"/>
          <c:tx>
            <c:v>Undergraduates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Data!$B$7:$BW$7</c:f>
              <c:numCache>
                <c:ptCount val="74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</c:numCache>
            </c:numRef>
          </c:xVal>
          <c:yVal>
            <c:numRef>
              <c:f>Data!$B$9:$BW$9</c:f>
              <c:numCache>
                <c:ptCount val="74"/>
                <c:pt idx="4">
                  <c:v>3281</c:v>
                </c:pt>
                <c:pt idx="5">
                  <c:v>7427</c:v>
                </c:pt>
                <c:pt idx="6">
                  <c:v>10455</c:v>
                </c:pt>
                <c:pt idx="7">
                  <c:v>11370</c:v>
                </c:pt>
                <c:pt idx="8">
                  <c:v>13036</c:v>
                </c:pt>
                <c:pt idx="9">
                  <c:v>15561</c:v>
                </c:pt>
                <c:pt idx="10">
                  <c:v>17003</c:v>
                </c:pt>
                <c:pt idx="11">
                  <c:v>17829</c:v>
                </c:pt>
                <c:pt idx="12">
                  <c:v>18551</c:v>
                </c:pt>
                <c:pt idx="13">
                  <c:v>19274</c:v>
                </c:pt>
                <c:pt idx="14">
                  <c:v>19958</c:v>
                </c:pt>
                <c:pt idx="15">
                  <c:v>20114</c:v>
                </c:pt>
                <c:pt idx="16">
                  <c:v>20786</c:v>
                </c:pt>
                <c:pt idx="17">
                  <c:v>22017</c:v>
                </c:pt>
                <c:pt idx="18">
                  <c:v>22949</c:v>
                </c:pt>
                <c:pt idx="19">
                  <c:v>23431</c:v>
                </c:pt>
                <c:pt idx="20">
                  <c:v>24558</c:v>
                </c:pt>
                <c:pt idx="21">
                  <c:v>23105</c:v>
                </c:pt>
                <c:pt idx="22">
                  <c:v>24695</c:v>
                </c:pt>
                <c:pt idx="23">
                  <c:v>25780</c:v>
                </c:pt>
                <c:pt idx="24">
                  <c:v>25835</c:v>
                </c:pt>
                <c:pt idx="25">
                  <c:v>25775</c:v>
                </c:pt>
                <c:pt idx="26">
                  <c:v>24753</c:v>
                </c:pt>
                <c:pt idx="27">
                  <c:v>25319</c:v>
                </c:pt>
                <c:pt idx="28">
                  <c:v>25413</c:v>
                </c:pt>
                <c:pt idx="29">
                  <c:v>26127</c:v>
                </c:pt>
                <c:pt idx="30">
                  <c:v>26478</c:v>
                </c:pt>
                <c:pt idx="31">
                  <c:v>26597</c:v>
                </c:pt>
                <c:pt idx="32">
                  <c:v>26307</c:v>
                </c:pt>
                <c:pt idx="33">
                  <c:v>25989</c:v>
                </c:pt>
                <c:pt idx="34">
                  <c:v>26112</c:v>
                </c:pt>
                <c:pt idx="35">
                  <c:v>27232</c:v>
                </c:pt>
                <c:pt idx="36">
                  <c:v>27198</c:v>
                </c:pt>
                <c:pt idx="37">
                  <c:v>27065</c:v>
                </c:pt>
                <c:pt idx="38">
                  <c:v>26859</c:v>
                </c:pt>
                <c:pt idx="39">
                  <c:v>25950</c:v>
                </c:pt>
                <c:pt idx="40">
                  <c:v>26445</c:v>
                </c:pt>
                <c:pt idx="41">
                  <c:v>26366</c:v>
                </c:pt>
                <c:pt idx="42">
                  <c:v>25846</c:v>
                </c:pt>
                <c:pt idx="43">
                  <c:v>26333</c:v>
                </c:pt>
                <c:pt idx="44">
                  <c:v>26348</c:v>
                </c:pt>
                <c:pt idx="45">
                  <c:v>26673</c:v>
                </c:pt>
                <c:pt idx="46">
                  <c:v>26738</c:v>
                </c:pt>
                <c:pt idx="47">
                  <c:v>26865</c:v>
                </c:pt>
                <c:pt idx="48">
                  <c:v>27452</c:v>
                </c:pt>
                <c:pt idx="49">
                  <c:v>27855</c:v>
                </c:pt>
                <c:pt idx="50">
                  <c:v>27882</c:v>
                </c:pt>
                <c:pt idx="51">
                  <c:v>28114</c:v>
                </c:pt>
                <c:pt idx="52">
                  <c:v>28243</c:v>
                </c:pt>
                <c:pt idx="53">
                  <c:v>28589</c:v>
                </c:pt>
                <c:pt idx="54">
                  <c:v>29288</c:v>
                </c:pt>
                <c:pt idx="55">
                  <c:v>30453</c:v>
                </c:pt>
                <c:pt idx="56">
                  <c:v>30935</c:v>
                </c:pt>
                <c:pt idx="57">
                  <c:v>30688</c:v>
                </c:pt>
                <c:pt idx="58">
                  <c:v>31174</c:v>
                </c:pt>
                <c:pt idx="59">
                  <c:v>31209</c:v>
                </c:pt>
                <c:pt idx="60">
                  <c:v>31252</c:v>
                </c:pt>
                <c:pt idx="61">
                  <c:v>31932</c:v>
                </c:pt>
                <c:pt idx="62">
                  <c:v>31901</c:v>
                </c:pt>
                <c:pt idx="63">
                  <c:v>32294</c:v>
                </c:pt>
                <c:pt idx="64">
                  <c:v>32579</c:v>
                </c:pt>
                <c:pt idx="65">
                  <c:v>32878</c:v>
                </c:pt>
                <c:pt idx="66">
                  <c:v>33467</c:v>
                </c:pt>
                <c:pt idx="67">
                  <c:v>33624</c:v>
                </c:pt>
                <c:pt idx="68">
                  <c:v>33673</c:v>
                </c:pt>
                <c:pt idx="69">
                  <c:v>33850</c:v>
                </c:pt>
                <c:pt idx="70">
                  <c:v>33492</c:v>
                </c:pt>
                <c:pt idx="71">
                  <c:v>34559</c:v>
                </c:pt>
                <c:pt idx="72">
                  <c:v>34942</c:v>
                </c:pt>
                <c:pt idx="73">
                  <c:v>35467</c:v>
                </c:pt>
              </c:numCache>
            </c:numRef>
          </c:yVal>
          <c:smooth val="1"/>
        </c:ser>
        <c:axId val="42782014"/>
        <c:axId val="12592535"/>
      </c:scatterChart>
      <c:valAx>
        <c:axId val="42782014"/>
        <c:scaling>
          <c:orientation val="minMax"/>
          <c:max val="2040"/>
          <c:min val="186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92535"/>
        <c:crosses val="autoZero"/>
        <c:crossBetween val="midCat"/>
        <c:dispUnits/>
        <c:minorUnit val="1"/>
      </c:valAx>
      <c:valAx>
        <c:axId val="12592535"/>
        <c:scaling>
          <c:orientation val="minMax"/>
          <c:max val="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Undergraduates</a:t>
                </a:r>
              </a:p>
            </c:rich>
          </c:tx>
          <c:layout>
            <c:manualLayout>
              <c:xMode val="factor"/>
              <c:yMode val="factor"/>
              <c:x val="0.264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82014"/>
        <c:crossesAt val="1860"/>
        <c:crossBetween val="midCat"/>
        <c:dispUnits/>
        <c:minorUnit val="1000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0.9495</cdr:y>
    </cdr:from>
    <cdr:to>
      <cdr:x>0.91525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619750"/>
          <a:ext cx="7943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Prior to Fall 2017: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Excluded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Extramural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nd Online Students enrolled through Acad Outreach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W120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W19" sqref="BW19:BW90"/>
    </sheetView>
  </sheetViews>
  <sheetFormatPr defaultColWidth="6.625" defaultRowHeight="12.75"/>
  <cols>
    <col min="1" max="1" width="13.875" style="1" customWidth="1"/>
    <col min="2" max="4" width="4.375" style="1" customWidth="1"/>
    <col min="5" max="10" width="4.50390625" style="1" customWidth="1"/>
    <col min="11" max="11" width="4.625" style="1" customWidth="1"/>
    <col min="12" max="12" width="4.50390625" style="1" customWidth="1"/>
    <col min="13" max="18" width="4.625" style="1" customWidth="1"/>
    <col min="19" max="34" width="5.125" style="1" customWidth="1"/>
    <col min="35" max="35" width="5.375" style="1" customWidth="1"/>
    <col min="36" max="54" width="5.125" style="1" customWidth="1"/>
    <col min="55" max="55" width="6.00390625" style="1" customWidth="1"/>
    <col min="56" max="60" width="5.125" style="1" customWidth="1"/>
    <col min="61" max="16384" width="6.625" style="1" customWidth="1"/>
  </cols>
  <sheetData>
    <row r="1" spans="1:10" ht="11.25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</row>
    <row r="2" spans="1:10" ht="11.25">
      <c r="A2" s="4" t="s">
        <v>24</v>
      </c>
      <c r="B2" s="4"/>
      <c r="C2" s="4"/>
      <c r="D2" s="4"/>
      <c r="E2" s="4"/>
      <c r="F2" s="4"/>
      <c r="G2" s="4"/>
      <c r="H2" s="4"/>
      <c r="I2" s="4"/>
      <c r="J2" s="4"/>
    </row>
    <row r="3" ht="11.25">
      <c r="A3" s="1" t="s">
        <v>21</v>
      </c>
    </row>
    <row r="4" ht="11.25">
      <c r="A4" s="1" t="s">
        <v>22</v>
      </c>
    </row>
    <row r="5" ht="11.25">
      <c r="A5" s="1" t="s">
        <v>50</v>
      </c>
    </row>
    <row r="6" spans="1:55" ht="12.75" customHeight="1">
      <c r="A6" s="4" t="s">
        <v>49</v>
      </c>
      <c r="B6" s="4"/>
      <c r="BC6" s="5"/>
    </row>
    <row r="7" spans="1:75" ht="11.25">
      <c r="A7" s="6" t="s">
        <v>42</v>
      </c>
      <c r="B7" s="25">
        <v>1870</v>
      </c>
      <c r="C7" s="25">
        <v>1880</v>
      </c>
      <c r="D7" s="25">
        <v>1890</v>
      </c>
      <c r="E7" s="25">
        <v>1900</v>
      </c>
      <c r="F7" s="25">
        <v>1910</v>
      </c>
      <c r="G7" s="25">
        <v>1920</v>
      </c>
      <c r="H7" s="25">
        <v>1930</v>
      </c>
      <c r="I7" s="25">
        <v>1940</v>
      </c>
      <c r="J7" s="25">
        <v>1950</v>
      </c>
      <c r="K7" s="25">
        <v>1959</v>
      </c>
      <c r="L7" s="25">
        <v>1960</v>
      </c>
      <c r="M7" s="25">
        <v>1961</v>
      </c>
      <c r="N7" s="25">
        <v>1962</v>
      </c>
      <c r="O7" s="25">
        <v>1963</v>
      </c>
      <c r="P7" s="25">
        <v>1964</v>
      </c>
      <c r="Q7" s="25">
        <v>1965</v>
      </c>
      <c r="R7" s="25">
        <v>1966</v>
      </c>
      <c r="S7" s="25">
        <v>1967</v>
      </c>
      <c r="T7" s="25">
        <v>1968</v>
      </c>
      <c r="U7" s="25">
        <v>1969</v>
      </c>
      <c r="V7" s="25">
        <v>1970</v>
      </c>
      <c r="W7" s="25">
        <v>1971</v>
      </c>
      <c r="X7" s="25">
        <v>1972</v>
      </c>
      <c r="Y7" s="25">
        <v>1973</v>
      </c>
      <c r="Z7" s="25">
        <v>1974</v>
      </c>
      <c r="AA7" s="25">
        <v>1975</v>
      </c>
      <c r="AB7" s="25">
        <v>1976</v>
      </c>
      <c r="AC7" s="25">
        <v>1977</v>
      </c>
      <c r="AD7" s="25">
        <v>1978</v>
      </c>
      <c r="AE7" s="25">
        <v>1979</v>
      </c>
      <c r="AF7" s="25">
        <v>1980</v>
      </c>
      <c r="AG7" s="25">
        <v>1981</v>
      </c>
      <c r="AH7" s="25">
        <v>1982</v>
      </c>
      <c r="AI7" s="25">
        <v>1983</v>
      </c>
      <c r="AJ7" s="25">
        <v>1984</v>
      </c>
      <c r="AK7" s="25">
        <v>1985</v>
      </c>
      <c r="AL7" s="25">
        <v>1986</v>
      </c>
      <c r="AM7" s="25">
        <v>1987</v>
      </c>
      <c r="AN7" s="25">
        <v>1988</v>
      </c>
      <c r="AO7" s="25">
        <v>1989</v>
      </c>
      <c r="AP7" s="25">
        <v>1990</v>
      </c>
      <c r="AQ7" s="25">
        <v>1991</v>
      </c>
      <c r="AR7" s="25">
        <v>1992</v>
      </c>
      <c r="AS7" s="25">
        <v>1993</v>
      </c>
      <c r="AT7" s="25">
        <v>1994</v>
      </c>
      <c r="AU7" s="25">
        <v>1995</v>
      </c>
      <c r="AV7" s="25">
        <v>1996</v>
      </c>
      <c r="AW7" s="25">
        <v>1997</v>
      </c>
      <c r="AX7" s="25">
        <v>1998</v>
      </c>
      <c r="AY7" s="25">
        <v>1999</v>
      </c>
      <c r="AZ7" s="25">
        <v>2000</v>
      </c>
      <c r="BA7" s="25">
        <v>2001</v>
      </c>
      <c r="BB7" s="25">
        <v>2002</v>
      </c>
      <c r="BC7" s="25">
        <v>2003</v>
      </c>
      <c r="BD7" s="25">
        <v>2004</v>
      </c>
      <c r="BE7" s="25">
        <v>2005</v>
      </c>
      <c r="BF7" s="25">
        <v>2006</v>
      </c>
      <c r="BG7" s="25">
        <v>2007</v>
      </c>
      <c r="BH7" s="25">
        <v>2008</v>
      </c>
      <c r="BI7" s="25">
        <v>2009</v>
      </c>
      <c r="BJ7" s="25">
        <v>2010</v>
      </c>
      <c r="BK7" s="25">
        <v>2011</v>
      </c>
      <c r="BL7" s="25">
        <v>2012</v>
      </c>
      <c r="BM7" s="25">
        <v>2013</v>
      </c>
      <c r="BN7" s="25">
        <v>2014</v>
      </c>
      <c r="BO7" s="25">
        <v>2015</v>
      </c>
      <c r="BP7" s="25">
        <v>2016</v>
      </c>
      <c r="BQ7" s="25">
        <v>2017</v>
      </c>
      <c r="BR7" s="25">
        <v>2018</v>
      </c>
      <c r="BS7" s="25">
        <v>2019</v>
      </c>
      <c r="BT7" s="25">
        <v>2020</v>
      </c>
      <c r="BU7" s="25">
        <v>2021</v>
      </c>
      <c r="BV7" s="25">
        <v>2022</v>
      </c>
      <c r="BW7" s="25">
        <v>2023</v>
      </c>
    </row>
    <row r="8" spans="1:75" ht="11.25">
      <c r="A8" s="18" t="s">
        <v>47</v>
      </c>
      <c r="B8" s="18"/>
      <c r="C8" s="18"/>
      <c r="D8" s="18"/>
      <c r="E8" s="18"/>
      <c r="F8" s="18"/>
      <c r="G8" s="18"/>
      <c r="H8" s="18"/>
      <c r="I8" s="18"/>
      <c r="J8" s="18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</row>
    <row r="9" spans="1:75" ht="11.25">
      <c r="A9" s="20" t="s">
        <v>25</v>
      </c>
      <c r="B9" s="20"/>
      <c r="C9" s="20"/>
      <c r="D9" s="20"/>
      <c r="E9" s="19"/>
      <c r="F9" s="19">
        <f aca="true" t="shared" si="0" ref="F9:AK9">F14-F82</f>
        <v>3281</v>
      </c>
      <c r="G9" s="19">
        <f t="shared" si="0"/>
        <v>7427</v>
      </c>
      <c r="H9" s="19">
        <f t="shared" si="0"/>
        <v>10455</v>
      </c>
      <c r="I9" s="19">
        <f t="shared" si="0"/>
        <v>11370</v>
      </c>
      <c r="J9" s="19">
        <f t="shared" si="0"/>
        <v>13036</v>
      </c>
      <c r="K9" s="19">
        <f t="shared" si="0"/>
        <v>15561</v>
      </c>
      <c r="L9" s="19">
        <f t="shared" si="0"/>
        <v>17003</v>
      </c>
      <c r="M9" s="19">
        <f t="shared" si="0"/>
        <v>17829</v>
      </c>
      <c r="N9" s="19">
        <f t="shared" si="0"/>
        <v>18551</v>
      </c>
      <c r="O9" s="19">
        <f t="shared" si="0"/>
        <v>19274</v>
      </c>
      <c r="P9" s="19">
        <f t="shared" si="0"/>
        <v>19958</v>
      </c>
      <c r="Q9" s="19">
        <f t="shared" si="0"/>
        <v>20114</v>
      </c>
      <c r="R9" s="19">
        <f t="shared" si="0"/>
        <v>20786</v>
      </c>
      <c r="S9" s="19">
        <f t="shared" si="0"/>
        <v>22017</v>
      </c>
      <c r="T9" s="19">
        <f t="shared" si="0"/>
        <v>22949</v>
      </c>
      <c r="U9" s="19">
        <f t="shared" si="0"/>
        <v>23431</v>
      </c>
      <c r="V9" s="19">
        <f t="shared" si="0"/>
        <v>24558</v>
      </c>
      <c r="W9" s="19">
        <f t="shared" si="0"/>
        <v>23105</v>
      </c>
      <c r="X9" s="19">
        <f t="shared" si="0"/>
        <v>24695</v>
      </c>
      <c r="Y9" s="19">
        <f t="shared" si="0"/>
        <v>25780</v>
      </c>
      <c r="Z9" s="19">
        <f t="shared" si="0"/>
        <v>25835</v>
      </c>
      <c r="AA9" s="19">
        <f t="shared" si="0"/>
        <v>25775</v>
      </c>
      <c r="AB9" s="19">
        <f t="shared" si="0"/>
        <v>24753</v>
      </c>
      <c r="AC9" s="19">
        <f t="shared" si="0"/>
        <v>25319</v>
      </c>
      <c r="AD9" s="19">
        <f t="shared" si="0"/>
        <v>25413</v>
      </c>
      <c r="AE9" s="19">
        <f t="shared" si="0"/>
        <v>26127</v>
      </c>
      <c r="AF9" s="19">
        <f t="shared" si="0"/>
        <v>26478</v>
      </c>
      <c r="AG9" s="19">
        <f t="shared" si="0"/>
        <v>26597</v>
      </c>
      <c r="AH9" s="19">
        <f t="shared" si="0"/>
        <v>26307</v>
      </c>
      <c r="AI9" s="19">
        <f t="shared" si="0"/>
        <v>25989</v>
      </c>
      <c r="AJ9" s="19">
        <f t="shared" si="0"/>
        <v>26112</v>
      </c>
      <c r="AK9" s="19">
        <f t="shared" si="0"/>
        <v>27232</v>
      </c>
      <c r="AL9" s="19">
        <f aca="true" t="shared" si="1" ref="AL9:BF9">AL14-AL82</f>
        <v>27198</v>
      </c>
      <c r="AM9" s="19">
        <f t="shared" si="1"/>
        <v>27065</v>
      </c>
      <c r="AN9" s="19">
        <f t="shared" si="1"/>
        <v>26859</v>
      </c>
      <c r="AO9" s="19">
        <f t="shared" si="1"/>
        <v>25950</v>
      </c>
      <c r="AP9" s="19">
        <f t="shared" si="1"/>
        <v>26445</v>
      </c>
      <c r="AQ9" s="19">
        <f t="shared" si="1"/>
        <v>26366</v>
      </c>
      <c r="AR9" s="19">
        <f t="shared" si="1"/>
        <v>25846</v>
      </c>
      <c r="AS9" s="19">
        <f t="shared" si="1"/>
        <v>26333</v>
      </c>
      <c r="AT9" s="19">
        <f t="shared" si="1"/>
        <v>26348</v>
      </c>
      <c r="AU9" s="19">
        <f t="shared" si="1"/>
        <v>26673</v>
      </c>
      <c r="AV9" s="19">
        <f t="shared" si="1"/>
        <v>26738</v>
      </c>
      <c r="AW9" s="19">
        <f t="shared" si="1"/>
        <v>26865</v>
      </c>
      <c r="AX9" s="19">
        <f t="shared" si="1"/>
        <v>27452</v>
      </c>
      <c r="AY9" s="19">
        <f t="shared" si="1"/>
        <v>27855</v>
      </c>
      <c r="AZ9" s="19">
        <f t="shared" si="1"/>
        <v>27882</v>
      </c>
      <c r="BA9" s="19">
        <f t="shared" si="1"/>
        <v>28114</v>
      </c>
      <c r="BB9" s="19">
        <f t="shared" si="1"/>
        <v>28243</v>
      </c>
      <c r="BC9" s="19">
        <f t="shared" si="1"/>
        <v>28589</v>
      </c>
      <c r="BD9" s="19">
        <f t="shared" si="1"/>
        <v>29288</v>
      </c>
      <c r="BE9" s="19">
        <f t="shared" si="1"/>
        <v>30453</v>
      </c>
      <c r="BF9" s="19">
        <f t="shared" si="1"/>
        <v>30935</v>
      </c>
      <c r="BG9" s="19">
        <v>30688</v>
      </c>
      <c r="BH9" s="19">
        <v>31174</v>
      </c>
      <c r="BI9" s="19">
        <v>31209</v>
      </c>
      <c r="BJ9" s="19">
        <v>31252</v>
      </c>
      <c r="BK9" s="19">
        <v>31932</v>
      </c>
      <c r="BL9" s="19">
        <v>31901</v>
      </c>
      <c r="BM9" s="19">
        <v>32294</v>
      </c>
      <c r="BN9" s="19">
        <v>32579</v>
      </c>
      <c r="BO9" s="19">
        <v>32878</v>
      </c>
      <c r="BP9" s="19">
        <v>33467</v>
      </c>
      <c r="BQ9" s="19">
        <v>33624</v>
      </c>
      <c r="BR9" s="19">
        <v>33673</v>
      </c>
      <c r="BS9" s="19">
        <v>33850</v>
      </c>
      <c r="BT9" s="19">
        <v>33492</v>
      </c>
      <c r="BU9" s="19">
        <v>34559</v>
      </c>
      <c r="BV9" s="19">
        <v>34942</v>
      </c>
      <c r="BW9" s="19">
        <v>35467</v>
      </c>
    </row>
    <row r="10" spans="1:75" ht="11.25">
      <c r="A10" s="20" t="s">
        <v>26</v>
      </c>
      <c r="B10" s="20"/>
      <c r="C10" s="20"/>
      <c r="D10" s="20"/>
      <c r="E10" s="19"/>
      <c r="F10" s="19">
        <f aca="true" t="shared" si="2" ref="F10:AZ10">F15</f>
        <v>357</v>
      </c>
      <c r="G10" s="19">
        <f t="shared" si="2"/>
        <v>452</v>
      </c>
      <c r="H10" s="19">
        <f t="shared" si="2"/>
        <v>1280</v>
      </c>
      <c r="I10" s="19">
        <f t="shared" si="2"/>
        <v>1534</v>
      </c>
      <c r="J10" s="19">
        <f t="shared" si="2"/>
        <v>3670</v>
      </c>
      <c r="K10" s="19">
        <f t="shared" si="2"/>
        <v>4241</v>
      </c>
      <c r="L10" s="19">
        <f t="shared" si="2"/>
        <v>4524</v>
      </c>
      <c r="M10" s="19">
        <f t="shared" si="2"/>
        <v>4789</v>
      </c>
      <c r="N10" s="19">
        <f t="shared" si="2"/>
        <v>5134</v>
      </c>
      <c r="O10" s="19">
        <f t="shared" si="2"/>
        <v>5751</v>
      </c>
      <c r="P10" s="19">
        <f t="shared" si="2"/>
        <v>6380</v>
      </c>
      <c r="Q10" s="19">
        <f t="shared" si="2"/>
        <v>7078</v>
      </c>
      <c r="R10" s="19">
        <f t="shared" si="2"/>
        <v>7498</v>
      </c>
      <c r="S10" s="19">
        <f t="shared" si="2"/>
        <v>7494</v>
      </c>
      <c r="T10" s="19">
        <f t="shared" si="2"/>
        <v>8048</v>
      </c>
      <c r="U10" s="19">
        <f t="shared" si="2"/>
        <v>8462</v>
      </c>
      <c r="V10" s="19">
        <f t="shared" si="2"/>
        <v>8458</v>
      </c>
      <c r="W10" s="19">
        <f t="shared" si="2"/>
        <v>8127</v>
      </c>
      <c r="X10" s="19">
        <f t="shared" si="2"/>
        <v>8117</v>
      </c>
      <c r="Y10" s="19">
        <f t="shared" si="2"/>
        <v>7894</v>
      </c>
      <c r="Z10" s="19">
        <f t="shared" si="2"/>
        <v>8199</v>
      </c>
      <c r="AA10" s="19">
        <f t="shared" si="2"/>
        <v>8264</v>
      </c>
      <c r="AB10" s="19">
        <f t="shared" si="2"/>
        <v>7704</v>
      </c>
      <c r="AC10" s="19">
        <f t="shared" si="2"/>
        <v>7518</v>
      </c>
      <c r="AD10" s="19">
        <f t="shared" si="2"/>
        <v>7305</v>
      </c>
      <c r="AE10" s="19">
        <f t="shared" si="2"/>
        <v>7296</v>
      </c>
      <c r="AF10" s="19">
        <f t="shared" si="2"/>
        <v>7343</v>
      </c>
      <c r="AG10" s="19">
        <f t="shared" si="2"/>
        <v>7583</v>
      </c>
      <c r="AH10" s="19">
        <f t="shared" si="2"/>
        <v>7631</v>
      </c>
      <c r="AI10" s="19">
        <f t="shared" si="2"/>
        <v>7667</v>
      </c>
      <c r="AJ10" s="19">
        <f t="shared" si="2"/>
        <v>7706</v>
      </c>
      <c r="AK10" s="19">
        <f t="shared" si="2"/>
        <v>7839</v>
      </c>
      <c r="AL10" s="19">
        <f t="shared" si="2"/>
        <v>8186</v>
      </c>
      <c r="AM10" s="19">
        <f t="shared" si="2"/>
        <v>8353</v>
      </c>
      <c r="AN10" s="19">
        <f t="shared" si="2"/>
        <v>8269</v>
      </c>
      <c r="AO10" s="19">
        <f t="shared" si="2"/>
        <v>8173</v>
      </c>
      <c r="AP10" s="19">
        <f t="shared" si="2"/>
        <v>8415</v>
      </c>
      <c r="AQ10" s="19">
        <f t="shared" si="2"/>
        <v>8841</v>
      </c>
      <c r="AR10" s="19">
        <f t="shared" si="2"/>
        <v>9038</v>
      </c>
      <c r="AS10" s="19">
        <f t="shared" si="2"/>
        <v>9176</v>
      </c>
      <c r="AT10" s="19">
        <f t="shared" si="2"/>
        <v>8915</v>
      </c>
      <c r="AU10" s="19">
        <f t="shared" si="2"/>
        <v>8822</v>
      </c>
      <c r="AV10" s="19">
        <f t="shared" si="2"/>
        <v>8480</v>
      </c>
      <c r="AW10" s="19">
        <f t="shared" si="2"/>
        <v>8202</v>
      </c>
      <c r="AX10" s="19">
        <f t="shared" si="2"/>
        <v>7910</v>
      </c>
      <c r="AY10" s="19">
        <f t="shared" si="2"/>
        <v>7874</v>
      </c>
      <c r="AZ10" s="19">
        <f t="shared" si="2"/>
        <v>8055</v>
      </c>
      <c r="BA10" s="19">
        <f aca="true" t="shared" si="3" ref="BA10:BF10">BA15</f>
        <v>8509</v>
      </c>
      <c r="BB10" s="19">
        <f t="shared" si="3"/>
        <v>8966</v>
      </c>
      <c r="BC10" s="19">
        <f t="shared" si="3"/>
        <v>9218</v>
      </c>
      <c r="BD10" s="19">
        <f t="shared" si="3"/>
        <v>9267</v>
      </c>
      <c r="BE10" s="19">
        <f t="shared" si="3"/>
        <v>9188</v>
      </c>
      <c r="BF10" s="19">
        <f t="shared" si="3"/>
        <v>9362</v>
      </c>
      <c r="BG10" s="19">
        <v>9225</v>
      </c>
      <c r="BH10" s="19">
        <v>9290</v>
      </c>
      <c r="BI10" s="19">
        <v>9630</v>
      </c>
      <c r="BJ10" s="19">
        <v>9584</v>
      </c>
      <c r="BK10" s="19">
        <v>9551</v>
      </c>
      <c r="BL10" s="19">
        <v>9881</v>
      </c>
      <c r="BM10" s="19">
        <v>10080</v>
      </c>
      <c r="BN10" s="19">
        <v>10037</v>
      </c>
      <c r="BO10" s="19">
        <v>10245</v>
      </c>
      <c r="BP10" s="19">
        <v>10428</v>
      </c>
      <c r="BQ10" s="19">
        <v>13210</v>
      </c>
      <c r="BR10" s="19">
        <v>14672</v>
      </c>
      <c r="BS10" s="19">
        <v>16319</v>
      </c>
      <c r="BT10" s="19">
        <v>17802</v>
      </c>
      <c r="BU10" s="19">
        <v>20525</v>
      </c>
      <c r="BV10" s="19">
        <v>20409</v>
      </c>
      <c r="BW10" s="19">
        <v>19583</v>
      </c>
    </row>
    <row r="11" spans="1:75" ht="11.25">
      <c r="A11" s="20" t="s">
        <v>27</v>
      </c>
      <c r="B11" s="20"/>
      <c r="C11" s="20"/>
      <c r="D11" s="20"/>
      <c r="E11" s="19"/>
      <c r="F11" s="19">
        <f>F16-F85-F86-F87</f>
        <v>155</v>
      </c>
      <c r="G11" s="19">
        <f>G16-G85-G86-G87</f>
        <v>128</v>
      </c>
      <c r="H11" s="19">
        <f aca="true" t="shared" si="4" ref="H11:AM11">H16-H85</f>
        <v>1126</v>
      </c>
      <c r="I11" s="19">
        <f t="shared" si="4"/>
        <v>687</v>
      </c>
      <c r="J11" s="19">
        <f t="shared" si="4"/>
        <v>250</v>
      </c>
      <c r="K11" s="19">
        <f t="shared" si="4"/>
        <v>417</v>
      </c>
      <c r="L11" s="19">
        <f t="shared" si="4"/>
        <v>428</v>
      </c>
      <c r="M11" s="19">
        <f t="shared" si="4"/>
        <v>441</v>
      </c>
      <c r="N11" s="19">
        <f t="shared" si="4"/>
        <v>484</v>
      </c>
      <c r="O11" s="19">
        <f t="shared" si="4"/>
        <v>586</v>
      </c>
      <c r="P11" s="19">
        <f t="shared" si="4"/>
        <v>682</v>
      </c>
      <c r="Q11" s="19">
        <f t="shared" si="4"/>
        <v>749</v>
      </c>
      <c r="R11" s="19">
        <f t="shared" si="4"/>
        <v>836</v>
      </c>
      <c r="S11" s="19">
        <f t="shared" si="4"/>
        <v>896</v>
      </c>
      <c r="T11" s="19">
        <f t="shared" si="4"/>
        <v>853</v>
      </c>
      <c r="U11" s="19">
        <f t="shared" si="4"/>
        <v>866</v>
      </c>
      <c r="V11" s="19">
        <f t="shared" si="4"/>
        <v>1002</v>
      </c>
      <c r="W11" s="19">
        <f t="shared" si="4"/>
        <v>1048</v>
      </c>
      <c r="X11" s="19">
        <f t="shared" si="4"/>
        <v>1013</v>
      </c>
      <c r="Y11" s="19">
        <f t="shared" si="4"/>
        <v>945</v>
      </c>
      <c r="Z11" s="19">
        <f t="shared" si="4"/>
        <v>933</v>
      </c>
      <c r="AA11" s="19">
        <f t="shared" si="4"/>
        <v>965</v>
      </c>
      <c r="AB11" s="19">
        <f t="shared" si="4"/>
        <v>977</v>
      </c>
      <c r="AC11" s="19">
        <f t="shared" si="4"/>
        <v>980</v>
      </c>
      <c r="AD11" s="19">
        <f t="shared" si="4"/>
        <v>966</v>
      </c>
      <c r="AE11" s="19">
        <f t="shared" si="4"/>
        <v>953</v>
      </c>
      <c r="AF11" s="19">
        <f t="shared" si="4"/>
        <v>971</v>
      </c>
      <c r="AG11" s="19">
        <f t="shared" si="4"/>
        <v>972</v>
      </c>
      <c r="AH11" s="19">
        <f t="shared" si="4"/>
        <v>976</v>
      </c>
      <c r="AI11" s="19">
        <f t="shared" si="4"/>
        <v>976</v>
      </c>
      <c r="AJ11" s="19">
        <f t="shared" si="4"/>
        <v>942</v>
      </c>
      <c r="AK11" s="19">
        <f t="shared" si="4"/>
        <v>926</v>
      </c>
      <c r="AL11" s="19">
        <f t="shared" si="4"/>
        <v>945</v>
      </c>
      <c r="AM11" s="19">
        <f t="shared" si="4"/>
        <v>922</v>
      </c>
      <c r="AN11" s="19">
        <f aca="true" t="shared" si="5" ref="AN11:BF11">AN16-AN85</f>
        <v>908</v>
      </c>
      <c r="AO11" s="19">
        <f t="shared" si="5"/>
        <v>909</v>
      </c>
      <c r="AP11" s="19">
        <f t="shared" si="5"/>
        <v>908</v>
      </c>
      <c r="AQ11" s="19">
        <f t="shared" si="5"/>
        <v>932</v>
      </c>
      <c r="AR11" s="19">
        <f t="shared" si="5"/>
        <v>931</v>
      </c>
      <c r="AS11" s="19">
        <f t="shared" si="5"/>
        <v>927</v>
      </c>
      <c r="AT11" s="19">
        <f t="shared" si="5"/>
        <v>928</v>
      </c>
      <c r="AU11" s="19">
        <f t="shared" si="5"/>
        <v>970</v>
      </c>
      <c r="AV11" s="19">
        <f t="shared" si="5"/>
        <v>946</v>
      </c>
      <c r="AW11" s="19">
        <f t="shared" si="5"/>
        <v>952</v>
      </c>
      <c r="AX11" s="19">
        <f t="shared" si="5"/>
        <v>941</v>
      </c>
      <c r="AY11" s="19">
        <f t="shared" si="5"/>
        <v>961</v>
      </c>
      <c r="AZ11" s="19">
        <f t="shared" si="5"/>
        <v>999</v>
      </c>
      <c r="BA11" s="19">
        <f t="shared" si="5"/>
        <v>1061</v>
      </c>
      <c r="BB11" s="19">
        <f t="shared" si="5"/>
        <v>1054</v>
      </c>
      <c r="BC11" s="19">
        <f t="shared" si="5"/>
        <v>1065</v>
      </c>
      <c r="BD11" s="19">
        <f t="shared" si="5"/>
        <v>1071</v>
      </c>
      <c r="BE11" s="19">
        <f t="shared" si="5"/>
        <v>1029</v>
      </c>
      <c r="BF11" s="19">
        <f t="shared" si="5"/>
        <v>1045</v>
      </c>
      <c r="BG11" s="19">
        <v>1010</v>
      </c>
      <c r="BH11" s="19">
        <v>1032</v>
      </c>
      <c r="BI11" s="19">
        <v>1079</v>
      </c>
      <c r="BJ11" s="19">
        <v>1113</v>
      </c>
      <c r="BK11" s="19">
        <v>1123</v>
      </c>
      <c r="BL11" s="19">
        <v>1101</v>
      </c>
      <c r="BM11" s="19">
        <v>1024</v>
      </c>
      <c r="BN11" s="19">
        <v>987</v>
      </c>
      <c r="BO11" s="19">
        <v>964</v>
      </c>
      <c r="BP11" s="19">
        <v>985</v>
      </c>
      <c r="BQ11" s="19">
        <v>992</v>
      </c>
      <c r="BR11" s="19">
        <v>994</v>
      </c>
      <c r="BS11" s="19">
        <v>1027</v>
      </c>
      <c r="BT11" s="19">
        <v>1037</v>
      </c>
      <c r="BU11" s="19">
        <v>1173</v>
      </c>
      <c r="BV11" s="19">
        <v>1293</v>
      </c>
      <c r="BW11" s="19">
        <v>1353</v>
      </c>
    </row>
    <row r="12" spans="1:75" ht="11.25">
      <c r="A12" s="20" t="s">
        <v>28</v>
      </c>
      <c r="B12" s="20">
        <v>278</v>
      </c>
      <c r="C12" s="20">
        <v>379</v>
      </c>
      <c r="D12" s="20">
        <v>519</v>
      </c>
      <c r="E12" s="20">
        <v>2505</v>
      </c>
      <c r="F12" s="19">
        <f>SUM(F9:F11)</f>
        <v>3793</v>
      </c>
      <c r="G12" s="19">
        <f>SUM(G9:G11)</f>
        <v>8007</v>
      </c>
      <c r="H12" s="19">
        <f>SUM(H9:H11)</f>
        <v>12861</v>
      </c>
      <c r="I12" s="19">
        <f>SUM(I9:I11)</f>
        <v>13591</v>
      </c>
      <c r="J12" s="19">
        <f>SUM(J9:J11)</f>
        <v>16956</v>
      </c>
      <c r="K12" s="19">
        <f aca="true" t="shared" si="6" ref="K12:BC12">SUM(K9:K11)</f>
        <v>20219</v>
      </c>
      <c r="L12" s="19">
        <f t="shared" si="6"/>
        <v>21955</v>
      </c>
      <c r="M12" s="19">
        <f t="shared" si="6"/>
        <v>23059</v>
      </c>
      <c r="N12" s="19">
        <f t="shared" si="6"/>
        <v>24169</v>
      </c>
      <c r="O12" s="19">
        <f t="shared" si="6"/>
        <v>25611</v>
      </c>
      <c r="P12" s="19">
        <f t="shared" si="6"/>
        <v>27020</v>
      </c>
      <c r="Q12" s="19">
        <f t="shared" si="6"/>
        <v>27941</v>
      </c>
      <c r="R12" s="19">
        <f t="shared" si="6"/>
        <v>29120</v>
      </c>
      <c r="S12" s="19">
        <f t="shared" si="6"/>
        <v>30407</v>
      </c>
      <c r="T12" s="19">
        <f t="shared" si="6"/>
        <v>31850</v>
      </c>
      <c r="U12" s="19">
        <f t="shared" si="6"/>
        <v>32759</v>
      </c>
      <c r="V12" s="19">
        <f t="shared" si="6"/>
        <v>34018</v>
      </c>
      <c r="W12" s="19">
        <f t="shared" si="6"/>
        <v>32280</v>
      </c>
      <c r="X12" s="19">
        <f t="shared" si="6"/>
        <v>33825</v>
      </c>
      <c r="Y12" s="19">
        <f t="shared" si="6"/>
        <v>34619</v>
      </c>
      <c r="Z12" s="19">
        <f t="shared" si="6"/>
        <v>34967</v>
      </c>
      <c r="AA12" s="19">
        <f t="shared" si="6"/>
        <v>35004</v>
      </c>
      <c r="AB12" s="19">
        <f t="shared" si="6"/>
        <v>33434</v>
      </c>
      <c r="AC12" s="19">
        <f t="shared" si="6"/>
        <v>33817</v>
      </c>
      <c r="AD12" s="19">
        <f t="shared" si="6"/>
        <v>33684</v>
      </c>
      <c r="AE12" s="19">
        <f t="shared" si="6"/>
        <v>34376</v>
      </c>
      <c r="AF12" s="19">
        <f t="shared" si="6"/>
        <v>34792</v>
      </c>
      <c r="AG12" s="19">
        <f t="shared" si="6"/>
        <v>35152</v>
      </c>
      <c r="AH12" s="19">
        <f t="shared" si="6"/>
        <v>34914</v>
      </c>
      <c r="AI12" s="19">
        <f t="shared" si="6"/>
        <v>34632</v>
      </c>
      <c r="AJ12" s="19">
        <f t="shared" si="6"/>
        <v>34760</v>
      </c>
      <c r="AK12" s="19">
        <f t="shared" si="6"/>
        <v>35997</v>
      </c>
      <c r="AL12" s="19">
        <f t="shared" si="6"/>
        <v>36329</v>
      </c>
      <c r="AM12" s="19">
        <f t="shared" si="6"/>
        <v>36340</v>
      </c>
      <c r="AN12" s="19">
        <f t="shared" si="6"/>
        <v>36036</v>
      </c>
      <c r="AO12" s="19">
        <f t="shared" si="6"/>
        <v>35032</v>
      </c>
      <c r="AP12" s="19">
        <f t="shared" si="6"/>
        <v>35768</v>
      </c>
      <c r="AQ12" s="19">
        <f t="shared" si="6"/>
        <v>36139</v>
      </c>
      <c r="AR12" s="19">
        <f t="shared" si="6"/>
        <v>35815</v>
      </c>
      <c r="AS12" s="19">
        <f t="shared" si="6"/>
        <v>36436</v>
      </c>
      <c r="AT12" s="19">
        <f t="shared" si="6"/>
        <v>36191</v>
      </c>
      <c r="AU12" s="19">
        <f t="shared" si="6"/>
        <v>36465</v>
      </c>
      <c r="AV12" s="19">
        <f t="shared" si="6"/>
        <v>36164</v>
      </c>
      <c r="AW12" s="19">
        <f t="shared" si="6"/>
        <v>36019</v>
      </c>
      <c r="AX12" s="19">
        <f t="shared" si="6"/>
        <v>36303</v>
      </c>
      <c r="AY12" s="19">
        <f t="shared" si="6"/>
        <v>36690</v>
      </c>
      <c r="AZ12" s="19">
        <f t="shared" si="6"/>
        <v>36936</v>
      </c>
      <c r="BA12" s="19">
        <f t="shared" si="6"/>
        <v>37684</v>
      </c>
      <c r="BB12" s="19">
        <f t="shared" si="6"/>
        <v>38263</v>
      </c>
      <c r="BC12" s="19">
        <f t="shared" si="6"/>
        <v>38872</v>
      </c>
      <c r="BD12" s="19">
        <f aca="true" t="shared" si="7" ref="BD12:BI12">SUM(BD9:BD11)</f>
        <v>39626</v>
      </c>
      <c r="BE12" s="19">
        <f t="shared" si="7"/>
        <v>40670</v>
      </c>
      <c r="BF12" s="19">
        <f t="shared" si="7"/>
        <v>41342</v>
      </c>
      <c r="BG12" s="19">
        <f t="shared" si="7"/>
        <v>40923</v>
      </c>
      <c r="BH12" s="19">
        <f t="shared" si="7"/>
        <v>41496</v>
      </c>
      <c r="BI12" s="19">
        <f t="shared" si="7"/>
        <v>41918</v>
      </c>
      <c r="BJ12" s="19">
        <v>41949</v>
      </c>
      <c r="BK12" s="19">
        <v>42606</v>
      </c>
      <c r="BL12" s="19">
        <v>42883</v>
      </c>
      <c r="BM12" s="19">
        <v>43398</v>
      </c>
      <c r="BN12" s="19">
        <v>43603</v>
      </c>
      <c r="BO12" s="19">
        <v>44087</v>
      </c>
      <c r="BP12" s="19">
        <f>SUM(BP9:BP11)</f>
        <v>44880</v>
      </c>
      <c r="BQ12" s="19">
        <v>47826</v>
      </c>
      <c r="BR12" s="19">
        <v>49339</v>
      </c>
      <c r="BS12" s="19">
        <v>51196</v>
      </c>
      <c r="BT12" s="19">
        <v>52331</v>
      </c>
      <c r="BU12" s="19">
        <v>56257</v>
      </c>
      <c r="BV12" s="19">
        <v>56644</v>
      </c>
      <c r="BW12" s="19">
        <v>56403</v>
      </c>
    </row>
    <row r="13" spans="1:75" ht="11.25">
      <c r="A13" s="21" t="s">
        <v>48</v>
      </c>
      <c r="B13" s="21"/>
      <c r="C13" s="21"/>
      <c r="D13" s="21"/>
      <c r="E13" s="21"/>
      <c r="F13" s="21"/>
      <c r="G13" s="21"/>
      <c r="H13" s="21"/>
      <c r="I13" s="21"/>
      <c r="J13" s="21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</row>
    <row r="14" spans="1:75" ht="11.25">
      <c r="A14" s="23" t="s">
        <v>25</v>
      </c>
      <c r="B14" s="23"/>
      <c r="C14" s="23"/>
      <c r="D14" s="23"/>
      <c r="E14" s="23"/>
      <c r="F14" s="22">
        <f>F82+F65+F63+F55+F48+F40+F36+F32+F28+F24+F20</f>
        <v>3281</v>
      </c>
      <c r="G14" s="22">
        <f>G82+G65+G63+G55+G48+G40+G36+G32+G28+G24+G20</f>
        <v>7427</v>
      </c>
      <c r="H14" s="22">
        <f>H82+H65+H63+H55+H48+H40+H36+H32+H28+H24+H20</f>
        <v>10455</v>
      </c>
      <c r="I14" s="22">
        <f>I71+I82+I65+I63+I55+I48+I40+I36+I32+I28+I24+I20</f>
        <v>11370</v>
      </c>
      <c r="J14" s="22">
        <f>J71++J81+J82+J65+J63+J55+J48+J40+J36+J32+J28+J24+J20</f>
        <v>13036</v>
      </c>
      <c r="K14" s="22">
        <f aca="true" t="shared" si="8" ref="K14:Y14">K82+K65+K63+K55+K48+K40+K36+K32+K28+K24+K20</f>
        <v>15561</v>
      </c>
      <c r="L14" s="22">
        <f t="shared" si="8"/>
        <v>17003</v>
      </c>
      <c r="M14" s="22">
        <f t="shared" si="8"/>
        <v>17829</v>
      </c>
      <c r="N14" s="22">
        <f t="shared" si="8"/>
        <v>18551</v>
      </c>
      <c r="O14" s="22">
        <f t="shared" si="8"/>
        <v>19274</v>
      </c>
      <c r="P14" s="22">
        <f t="shared" si="8"/>
        <v>19958</v>
      </c>
      <c r="Q14" s="22">
        <f t="shared" si="8"/>
        <v>20114</v>
      </c>
      <c r="R14" s="22">
        <f t="shared" si="8"/>
        <v>20786</v>
      </c>
      <c r="S14" s="22">
        <f t="shared" si="8"/>
        <v>22017</v>
      </c>
      <c r="T14" s="22">
        <f t="shared" si="8"/>
        <v>22949</v>
      </c>
      <c r="U14" s="22">
        <f t="shared" si="8"/>
        <v>23431</v>
      </c>
      <c r="V14" s="22">
        <f t="shared" si="8"/>
        <v>24558</v>
      </c>
      <c r="W14" s="22">
        <f t="shared" si="8"/>
        <v>23105</v>
      </c>
      <c r="X14" s="22">
        <f t="shared" si="8"/>
        <v>24695</v>
      </c>
      <c r="Y14" s="22">
        <f t="shared" si="8"/>
        <v>25780</v>
      </c>
      <c r="Z14" s="22">
        <f aca="true" t="shared" si="9" ref="Z14:BC14">Z82+Z71+Z65+Z63+Z55+Z48+Z40+Z36+Z32+Z28+Z24+Z20</f>
        <v>25848</v>
      </c>
      <c r="AA14" s="22">
        <f t="shared" si="9"/>
        <v>25789</v>
      </c>
      <c r="AB14" s="22">
        <f t="shared" si="9"/>
        <v>24769</v>
      </c>
      <c r="AC14" s="22">
        <f t="shared" si="9"/>
        <v>25347</v>
      </c>
      <c r="AD14" s="22">
        <f t="shared" si="9"/>
        <v>25454</v>
      </c>
      <c r="AE14" s="22">
        <f t="shared" si="9"/>
        <v>26161</v>
      </c>
      <c r="AF14" s="22">
        <f t="shared" si="9"/>
        <v>26516</v>
      </c>
      <c r="AG14" s="22">
        <f t="shared" si="9"/>
        <v>26641</v>
      </c>
      <c r="AH14" s="22">
        <f t="shared" si="9"/>
        <v>26340</v>
      </c>
      <c r="AI14" s="22">
        <f t="shared" si="9"/>
        <v>26030</v>
      </c>
      <c r="AJ14" s="22">
        <f t="shared" si="9"/>
        <v>26153</v>
      </c>
      <c r="AK14" s="22">
        <f t="shared" si="9"/>
        <v>27280</v>
      </c>
      <c r="AL14" s="22">
        <f t="shared" si="9"/>
        <v>27235</v>
      </c>
      <c r="AM14" s="22">
        <f t="shared" si="9"/>
        <v>27115</v>
      </c>
      <c r="AN14" s="22">
        <f t="shared" si="9"/>
        <v>26935</v>
      </c>
      <c r="AO14" s="22">
        <f t="shared" si="9"/>
        <v>26032</v>
      </c>
      <c r="AP14" s="22">
        <f t="shared" si="9"/>
        <v>26513</v>
      </c>
      <c r="AQ14" s="22">
        <f t="shared" si="9"/>
        <v>26416</v>
      </c>
      <c r="AR14" s="22">
        <f t="shared" si="9"/>
        <v>25900</v>
      </c>
      <c r="AS14" s="22">
        <f t="shared" si="9"/>
        <v>26399</v>
      </c>
      <c r="AT14" s="22">
        <f t="shared" si="9"/>
        <v>26472</v>
      </c>
      <c r="AU14" s="22">
        <f t="shared" si="9"/>
        <v>26754</v>
      </c>
      <c r="AV14" s="22">
        <f t="shared" si="9"/>
        <v>26809</v>
      </c>
      <c r="AW14" s="22">
        <f t="shared" si="9"/>
        <v>26948</v>
      </c>
      <c r="AX14" s="22">
        <f t="shared" si="9"/>
        <v>27533</v>
      </c>
      <c r="AY14" s="22">
        <f t="shared" si="9"/>
        <v>27928</v>
      </c>
      <c r="AZ14" s="22">
        <f t="shared" si="9"/>
        <v>27954</v>
      </c>
      <c r="BA14" s="22">
        <f t="shared" si="9"/>
        <v>28255</v>
      </c>
      <c r="BB14" s="22">
        <f t="shared" si="9"/>
        <v>28389</v>
      </c>
      <c r="BC14" s="22">
        <f t="shared" si="9"/>
        <v>28712</v>
      </c>
      <c r="BD14" s="22">
        <f>BD88+BD82+BD71+BD65+BD63+BD55+BD48+BD40+BD36+BD32+BD28+BD24+BD20</f>
        <v>29288</v>
      </c>
      <c r="BE14" s="22">
        <f>BE88+BE82+BE71+BE65+BE63+BE55+BE48+BE40+BE36+BE32+BE28+BE24+BE20</f>
        <v>30453</v>
      </c>
      <c r="BF14" s="22">
        <f>BF88+BF82+BF71+BF65+BF63+BF55+BF48+BF40+BF36+BF32+BF28+BF24+BF20</f>
        <v>30935</v>
      </c>
      <c r="BG14" s="22">
        <f>BG88+BG84+BG82+BG71+BG65+BG63+BG55+BG52+BG48+BG40+BG36+BG32+BG28+BG24+BG20</f>
        <v>30688</v>
      </c>
      <c r="BH14" s="22">
        <f>BH88+BH82+BH71+BH65+BH63+BH55+BH52+BH48+BH40+BH36+BH32+BH28+BH24+BH20</f>
        <v>31174</v>
      </c>
      <c r="BI14" s="22">
        <f>BI88+BI82+BI71+BI65+BI63+BI55+BI52+BI48+BI40+BI36+BI32+BI28+BI24+BI20</f>
        <v>31209</v>
      </c>
      <c r="BJ14" s="22">
        <v>31252</v>
      </c>
      <c r="BK14" s="22">
        <v>31932</v>
      </c>
      <c r="BL14" s="22">
        <v>31901</v>
      </c>
      <c r="BM14" s="22">
        <v>32294</v>
      </c>
      <c r="BN14" s="22">
        <v>32579</v>
      </c>
      <c r="BO14" s="22">
        <v>32878</v>
      </c>
      <c r="BP14" s="22">
        <v>33467</v>
      </c>
      <c r="BQ14" s="22">
        <v>33624</v>
      </c>
      <c r="BR14" s="22">
        <v>33673</v>
      </c>
      <c r="BS14" s="22">
        <v>33850</v>
      </c>
      <c r="BT14" s="22">
        <v>33492</v>
      </c>
      <c r="BU14" s="22">
        <f>BU20+BU24+BU28+BU32+BU36+BU40+BU48+BU52+BU55+BU63+BU65+BU71+BU75+BU82+BU84+BU88</f>
        <v>34559</v>
      </c>
      <c r="BV14" s="22">
        <f>BV20+BV24+BV28+BV32+BV36+BV40+BV48+BV52+BV55+BV63+BV65+BV71+BV75+BV82+BV84+BV88</f>
        <v>34942</v>
      </c>
      <c r="BW14" s="22">
        <f>BW20+BW24+BW28+BW32+BW36+BW40+BW48+BW52+BW55+BW63+BW65+BW71+BW75+BW82+BW84+BW88</f>
        <v>35467</v>
      </c>
    </row>
    <row r="15" spans="1:75" ht="11.25">
      <c r="A15" s="23" t="s">
        <v>26</v>
      </c>
      <c r="B15" s="23"/>
      <c r="C15" s="23"/>
      <c r="D15" s="23"/>
      <c r="E15" s="23"/>
      <c r="F15" s="22">
        <f>F83+F76+F72+F69+F59+F56+F49+F44+F41+F37+F33+F29+F25+F21</f>
        <v>357</v>
      </c>
      <c r="G15" s="22">
        <f>G83+G76+G72+G69+G59+G56+G49+G44+G41+G37+G33+G29+G25+G21</f>
        <v>452</v>
      </c>
      <c r="H15" s="22">
        <f>H83+H76+H72+H69+H59+H56+H49+H44+H41+H37+H33+H29+H25+H21</f>
        <v>1280</v>
      </c>
      <c r="I15" s="22">
        <f>I83+I76+I72+I69+I59+I56+I49+I44+I41+I37+I33+I29+I25+I21</f>
        <v>1534</v>
      </c>
      <c r="J15" s="22">
        <f>J83+J76+J72+J69+J59+J56+J49+J44+J41+J37+J33+J29+J25+J21</f>
        <v>3670</v>
      </c>
      <c r="K15" s="22">
        <v>4241</v>
      </c>
      <c r="L15" s="22">
        <f aca="true" t="shared" si="10" ref="L15:BC15">L83+L76+L72+L69+L59+L56+L49+L44+L41+L37+L33+L29+L25+L21</f>
        <v>4524</v>
      </c>
      <c r="M15" s="22">
        <f t="shared" si="10"/>
        <v>4789</v>
      </c>
      <c r="N15" s="22">
        <f t="shared" si="10"/>
        <v>5134</v>
      </c>
      <c r="O15" s="22">
        <f t="shared" si="10"/>
        <v>5751</v>
      </c>
      <c r="P15" s="22">
        <f t="shared" si="10"/>
        <v>6380</v>
      </c>
      <c r="Q15" s="22">
        <f t="shared" si="10"/>
        <v>7078</v>
      </c>
      <c r="R15" s="22">
        <f t="shared" si="10"/>
        <v>7498</v>
      </c>
      <c r="S15" s="22">
        <f t="shared" si="10"/>
        <v>7494</v>
      </c>
      <c r="T15" s="22">
        <f t="shared" si="10"/>
        <v>8048</v>
      </c>
      <c r="U15" s="22">
        <f t="shared" si="10"/>
        <v>8462</v>
      </c>
      <c r="V15" s="22">
        <f t="shared" si="10"/>
        <v>8458</v>
      </c>
      <c r="W15" s="22">
        <f t="shared" si="10"/>
        <v>8127</v>
      </c>
      <c r="X15" s="22">
        <f t="shared" si="10"/>
        <v>8117</v>
      </c>
      <c r="Y15" s="22">
        <f t="shared" si="10"/>
        <v>7894</v>
      </c>
      <c r="Z15" s="22">
        <f t="shared" si="10"/>
        <v>8199</v>
      </c>
      <c r="AA15" s="22">
        <f t="shared" si="10"/>
        <v>8264</v>
      </c>
      <c r="AB15" s="22">
        <f t="shared" si="10"/>
        <v>7704</v>
      </c>
      <c r="AC15" s="22">
        <f t="shared" si="10"/>
        <v>7518</v>
      </c>
      <c r="AD15" s="22">
        <f t="shared" si="10"/>
        <v>7305</v>
      </c>
      <c r="AE15" s="22">
        <f t="shared" si="10"/>
        <v>7296</v>
      </c>
      <c r="AF15" s="22">
        <f t="shared" si="10"/>
        <v>7343</v>
      </c>
      <c r="AG15" s="22">
        <f t="shared" si="10"/>
        <v>7583</v>
      </c>
      <c r="AH15" s="22">
        <f t="shared" si="10"/>
        <v>7631</v>
      </c>
      <c r="AI15" s="22">
        <f t="shared" si="10"/>
        <v>7667</v>
      </c>
      <c r="AJ15" s="22">
        <f t="shared" si="10"/>
        <v>7706</v>
      </c>
      <c r="AK15" s="22">
        <f t="shared" si="10"/>
        <v>7839</v>
      </c>
      <c r="AL15" s="22">
        <f t="shared" si="10"/>
        <v>8186</v>
      </c>
      <c r="AM15" s="22">
        <f t="shared" si="10"/>
        <v>8353</v>
      </c>
      <c r="AN15" s="22">
        <f t="shared" si="10"/>
        <v>8269</v>
      </c>
      <c r="AO15" s="22">
        <f t="shared" si="10"/>
        <v>8173</v>
      </c>
      <c r="AP15" s="22">
        <f t="shared" si="10"/>
        <v>8415</v>
      </c>
      <c r="AQ15" s="22">
        <f t="shared" si="10"/>
        <v>8841</v>
      </c>
      <c r="AR15" s="22">
        <f t="shared" si="10"/>
        <v>9038</v>
      </c>
      <c r="AS15" s="22">
        <f t="shared" si="10"/>
        <v>9176</v>
      </c>
      <c r="AT15" s="22">
        <f t="shared" si="10"/>
        <v>8915</v>
      </c>
      <c r="AU15" s="22">
        <f t="shared" si="10"/>
        <v>8822</v>
      </c>
      <c r="AV15" s="22">
        <f t="shared" si="10"/>
        <v>8480</v>
      </c>
      <c r="AW15" s="22">
        <f t="shared" si="10"/>
        <v>8202</v>
      </c>
      <c r="AX15" s="22">
        <f t="shared" si="10"/>
        <v>7910</v>
      </c>
      <c r="AY15" s="22">
        <f t="shared" si="10"/>
        <v>7874</v>
      </c>
      <c r="AZ15" s="22">
        <f t="shared" si="10"/>
        <v>8055</v>
      </c>
      <c r="BA15" s="22">
        <f t="shared" si="10"/>
        <v>8509</v>
      </c>
      <c r="BB15" s="22">
        <f t="shared" si="10"/>
        <v>8966</v>
      </c>
      <c r="BC15" s="22">
        <f t="shared" si="10"/>
        <v>9218</v>
      </c>
      <c r="BD15" s="22">
        <f aca="true" t="shared" si="11" ref="BD15:BI15">BD89+BD83+BD76+BD72+BD69+BD66+BD59+BD56+BD49+BD44+BD41+BD37+BD33+BD29+BD25+BD21</f>
        <v>9267</v>
      </c>
      <c r="BE15" s="22">
        <f t="shared" si="11"/>
        <v>9188</v>
      </c>
      <c r="BF15" s="22">
        <f t="shared" si="11"/>
        <v>9362</v>
      </c>
      <c r="BG15" s="22">
        <f t="shared" si="11"/>
        <v>9225</v>
      </c>
      <c r="BH15" s="22">
        <f t="shared" si="11"/>
        <v>9290</v>
      </c>
      <c r="BI15" s="22">
        <f t="shared" si="11"/>
        <v>9622</v>
      </c>
      <c r="BJ15" s="22">
        <v>9584</v>
      </c>
      <c r="BK15" s="22">
        <v>9551</v>
      </c>
      <c r="BL15" s="22">
        <v>9881</v>
      </c>
      <c r="BM15" s="22">
        <v>10080</v>
      </c>
      <c r="BN15" s="22">
        <v>10037</v>
      </c>
      <c r="BO15" s="22">
        <v>10245</v>
      </c>
      <c r="BP15" s="22">
        <v>10428</v>
      </c>
      <c r="BQ15" s="22">
        <v>13210</v>
      </c>
      <c r="BR15" s="22">
        <v>14672</v>
      </c>
      <c r="BS15" s="22">
        <v>16319</v>
      </c>
      <c r="BT15" s="22">
        <v>17802</v>
      </c>
      <c r="BU15" s="22">
        <f>BU21+BU25+BU29+BU33+BU37+BU41+BU44+BU49+BU56+BU59+BU69+BU72+BU76+BU83+BU89</f>
        <v>20525</v>
      </c>
      <c r="BV15" s="22">
        <f>BV21+BV25+BV29+BV33+BV37+BV41+BV44+BV49+BV56+BV59+BV69+BV72+BV76+BV83+BV89</f>
        <v>20409</v>
      </c>
      <c r="BW15" s="22">
        <f>BW21+BW25+BW29+BW33+BW37+BW41+BW44+BW49+BW56+BW59+BW69+BW72+BW76+BW83+BW89</f>
        <v>19583</v>
      </c>
    </row>
    <row r="16" spans="1:75" ht="11.25">
      <c r="A16" s="23" t="s">
        <v>27</v>
      </c>
      <c r="B16" s="23"/>
      <c r="C16" s="23"/>
      <c r="D16" s="23"/>
      <c r="E16" s="23">
        <f>E85+E45</f>
        <v>954</v>
      </c>
      <c r="F16" s="22">
        <f>F60+F45+F85+F86+F87</f>
        <v>971</v>
      </c>
      <c r="G16" s="22">
        <f>G60+G45+G85+G86+G87</f>
        <v>878</v>
      </c>
      <c r="H16" s="22">
        <f>H60+H45+H85+H86+H87</f>
        <v>1711</v>
      </c>
      <c r="I16" s="22">
        <f>I60+I45+I85+I86+I87</f>
        <v>1304</v>
      </c>
      <c r="J16" s="22">
        <f>J60+J45+J85+J86+J87</f>
        <v>456</v>
      </c>
      <c r="K16" s="22">
        <f aca="true" t="shared" si="12" ref="K16:AP16">K60+K45+K85</f>
        <v>417</v>
      </c>
      <c r="L16" s="22">
        <f t="shared" si="12"/>
        <v>428</v>
      </c>
      <c r="M16" s="22">
        <f t="shared" si="12"/>
        <v>441</v>
      </c>
      <c r="N16" s="22">
        <f t="shared" si="12"/>
        <v>484</v>
      </c>
      <c r="O16" s="22">
        <f t="shared" si="12"/>
        <v>586</v>
      </c>
      <c r="P16" s="22">
        <f t="shared" si="12"/>
        <v>682</v>
      </c>
      <c r="Q16" s="22">
        <f t="shared" si="12"/>
        <v>749</v>
      </c>
      <c r="R16" s="22">
        <f t="shared" si="12"/>
        <v>836</v>
      </c>
      <c r="S16" s="22">
        <f t="shared" si="12"/>
        <v>896</v>
      </c>
      <c r="T16" s="22">
        <f t="shared" si="12"/>
        <v>853</v>
      </c>
      <c r="U16" s="22">
        <f t="shared" si="12"/>
        <v>866</v>
      </c>
      <c r="V16" s="22">
        <f t="shared" si="12"/>
        <v>1002</v>
      </c>
      <c r="W16" s="22">
        <f t="shared" si="12"/>
        <v>1064</v>
      </c>
      <c r="X16" s="22">
        <f t="shared" si="12"/>
        <v>1045</v>
      </c>
      <c r="Y16" s="22">
        <f t="shared" si="12"/>
        <v>977</v>
      </c>
      <c r="Z16" s="22">
        <f t="shared" si="12"/>
        <v>998</v>
      </c>
      <c r="AA16" s="22">
        <f t="shared" si="12"/>
        <v>1065</v>
      </c>
      <c r="AB16" s="22">
        <f t="shared" si="12"/>
        <v>1079</v>
      </c>
      <c r="AC16" s="22">
        <f t="shared" si="12"/>
        <v>1081</v>
      </c>
      <c r="AD16" s="22">
        <f t="shared" si="12"/>
        <v>1081</v>
      </c>
      <c r="AE16" s="22">
        <f t="shared" si="12"/>
        <v>1140</v>
      </c>
      <c r="AF16" s="22">
        <f t="shared" si="12"/>
        <v>1190</v>
      </c>
      <c r="AG16" s="22">
        <f t="shared" si="12"/>
        <v>1143</v>
      </c>
      <c r="AH16" s="22">
        <f t="shared" si="12"/>
        <v>1191</v>
      </c>
      <c r="AI16" s="22">
        <f t="shared" si="12"/>
        <v>1190</v>
      </c>
      <c r="AJ16" s="22">
        <f t="shared" si="12"/>
        <v>1162</v>
      </c>
      <c r="AK16" s="22">
        <f t="shared" si="12"/>
        <v>1150</v>
      </c>
      <c r="AL16" s="22">
        <f t="shared" si="12"/>
        <v>1166</v>
      </c>
      <c r="AM16" s="22">
        <f t="shared" si="12"/>
        <v>1130</v>
      </c>
      <c r="AN16" s="22">
        <f t="shared" si="12"/>
        <v>1107</v>
      </c>
      <c r="AO16" s="22">
        <f t="shared" si="12"/>
        <v>1116</v>
      </c>
      <c r="AP16" s="22">
        <f t="shared" si="12"/>
        <v>1113</v>
      </c>
      <c r="AQ16" s="22">
        <f aca="true" t="shared" si="13" ref="AQ16:BI16">AQ60+AQ45+AQ85</f>
        <v>1055</v>
      </c>
      <c r="AR16" s="22">
        <f t="shared" si="13"/>
        <v>1152</v>
      </c>
      <c r="AS16" s="22">
        <f t="shared" si="13"/>
        <v>1145</v>
      </c>
      <c r="AT16" s="22">
        <f t="shared" si="13"/>
        <v>1140</v>
      </c>
      <c r="AU16" s="22">
        <f t="shared" si="13"/>
        <v>1199</v>
      </c>
      <c r="AV16" s="22">
        <f t="shared" si="13"/>
        <v>1140</v>
      </c>
      <c r="AW16" s="22">
        <f t="shared" si="13"/>
        <v>1153</v>
      </c>
      <c r="AX16" s="22">
        <f t="shared" si="13"/>
        <v>1128</v>
      </c>
      <c r="AY16" s="22">
        <f t="shared" si="13"/>
        <v>1174</v>
      </c>
      <c r="AZ16" s="22">
        <f t="shared" si="13"/>
        <v>1205</v>
      </c>
      <c r="BA16" s="22">
        <f t="shared" si="13"/>
        <v>1274</v>
      </c>
      <c r="BB16" s="22">
        <f t="shared" si="13"/>
        <v>1258</v>
      </c>
      <c r="BC16" s="22">
        <f t="shared" si="13"/>
        <v>1244</v>
      </c>
      <c r="BD16" s="22">
        <f t="shared" si="13"/>
        <v>1071</v>
      </c>
      <c r="BE16" s="22">
        <f t="shared" si="13"/>
        <v>1029</v>
      </c>
      <c r="BF16" s="22">
        <f t="shared" si="13"/>
        <v>1045</v>
      </c>
      <c r="BG16" s="22">
        <f t="shared" si="13"/>
        <v>1010</v>
      </c>
      <c r="BH16" s="22">
        <f t="shared" si="13"/>
        <v>1032</v>
      </c>
      <c r="BI16" s="22">
        <f t="shared" si="13"/>
        <v>1079</v>
      </c>
      <c r="BJ16" s="22">
        <v>1113</v>
      </c>
      <c r="BK16" s="22">
        <v>1123</v>
      </c>
      <c r="BL16" s="22">
        <v>1101</v>
      </c>
      <c r="BM16" s="22">
        <v>1024</v>
      </c>
      <c r="BN16" s="22">
        <v>987</v>
      </c>
      <c r="BO16" s="22">
        <v>964</v>
      </c>
      <c r="BP16" s="22">
        <v>985</v>
      </c>
      <c r="BQ16" s="22">
        <v>992</v>
      </c>
      <c r="BR16" s="22">
        <v>994</v>
      </c>
      <c r="BS16" s="22">
        <v>1027</v>
      </c>
      <c r="BT16" s="22">
        <v>1037</v>
      </c>
      <c r="BU16" s="22">
        <f>BU45+BU60+BU79+BU85+BU86+BU87</f>
        <v>1173</v>
      </c>
      <c r="BV16" s="22">
        <f>BV45+BV60+BV79+BV85+BV86+BV87</f>
        <v>1293</v>
      </c>
      <c r="BW16" s="22">
        <f>BW45+BW60+BW79+BW85+BW86+BW87</f>
        <v>1353</v>
      </c>
    </row>
    <row r="17" spans="1:75" ht="11.25">
      <c r="A17" s="23" t="s">
        <v>20</v>
      </c>
      <c r="B17" s="23">
        <v>278</v>
      </c>
      <c r="C17" s="23">
        <v>379</v>
      </c>
      <c r="D17" s="23">
        <v>519</v>
      </c>
      <c r="E17" s="23">
        <v>2505</v>
      </c>
      <c r="F17" s="22">
        <f>SUM(F14:F16)</f>
        <v>4609</v>
      </c>
      <c r="G17" s="22">
        <f>SUM(G14:G16)</f>
        <v>8757</v>
      </c>
      <c r="H17" s="22">
        <f>SUM(H14:H16)</f>
        <v>13446</v>
      </c>
      <c r="I17" s="22">
        <f>SUM(I14:I16)</f>
        <v>14208</v>
      </c>
      <c r="J17" s="22">
        <f>SUM(J14:J16)</f>
        <v>17162</v>
      </c>
      <c r="K17" s="22">
        <f aca="true" t="shared" si="14" ref="K17:AI17">SUM(K14:K16)</f>
        <v>20219</v>
      </c>
      <c r="L17" s="22">
        <f t="shared" si="14"/>
        <v>21955</v>
      </c>
      <c r="M17" s="22">
        <f t="shared" si="14"/>
        <v>23059</v>
      </c>
      <c r="N17" s="22">
        <f t="shared" si="14"/>
        <v>24169</v>
      </c>
      <c r="O17" s="22">
        <f t="shared" si="14"/>
        <v>25611</v>
      </c>
      <c r="P17" s="22">
        <f t="shared" si="14"/>
        <v>27020</v>
      </c>
      <c r="Q17" s="22">
        <f t="shared" si="14"/>
        <v>27941</v>
      </c>
      <c r="R17" s="22">
        <f t="shared" si="14"/>
        <v>29120</v>
      </c>
      <c r="S17" s="22">
        <f t="shared" si="14"/>
        <v>30407</v>
      </c>
      <c r="T17" s="22">
        <f t="shared" si="14"/>
        <v>31850</v>
      </c>
      <c r="U17" s="22">
        <f t="shared" si="14"/>
        <v>32759</v>
      </c>
      <c r="V17" s="22">
        <f t="shared" si="14"/>
        <v>34018</v>
      </c>
      <c r="W17" s="22">
        <f t="shared" si="14"/>
        <v>32296</v>
      </c>
      <c r="X17" s="22">
        <f t="shared" si="14"/>
        <v>33857</v>
      </c>
      <c r="Y17" s="22">
        <f t="shared" si="14"/>
        <v>34651</v>
      </c>
      <c r="Z17" s="22">
        <f t="shared" si="14"/>
        <v>35045</v>
      </c>
      <c r="AA17" s="22">
        <f t="shared" si="14"/>
        <v>35118</v>
      </c>
      <c r="AB17" s="22">
        <f t="shared" si="14"/>
        <v>33552</v>
      </c>
      <c r="AC17" s="22">
        <f t="shared" si="14"/>
        <v>33946</v>
      </c>
      <c r="AD17" s="22">
        <f t="shared" si="14"/>
        <v>33840</v>
      </c>
      <c r="AE17" s="22">
        <f t="shared" si="14"/>
        <v>34597</v>
      </c>
      <c r="AF17" s="22">
        <f t="shared" si="14"/>
        <v>35049</v>
      </c>
      <c r="AG17" s="22">
        <f t="shared" si="14"/>
        <v>35367</v>
      </c>
      <c r="AH17" s="22">
        <f t="shared" si="14"/>
        <v>35162</v>
      </c>
      <c r="AI17" s="22">
        <f t="shared" si="14"/>
        <v>34887</v>
      </c>
      <c r="AJ17" s="22">
        <f aca="true" t="shared" si="15" ref="AJ17:BC17">SUM(AJ14:AJ16)</f>
        <v>35021</v>
      </c>
      <c r="AK17" s="22">
        <f t="shared" si="15"/>
        <v>36269</v>
      </c>
      <c r="AL17" s="22">
        <f t="shared" si="15"/>
        <v>36587</v>
      </c>
      <c r="AM17" s="22">
        <f t="shared" si="15"/>
        <v>36598</v>
      </c>
      <c r="AN17" s="22">
        <f t="shared" si="15"/>
        <v>36311</v>
      </c>
      <c r="AO17" s="22">
        <f t="shared" si="15"/>
        <v>35321</v>
      </c>
      <c r="AP17" s="22">
        <f t="shared" si="15"/>
        <v>36041</v>
      </c>
      <c r="AQ17" s="22">
        <f t="shared" si="15"/>
        <v>36312</v>
      </c>
      <c r="AR17" s="22">
        <f t="shared" si="15"/>
        <v>36090</v>
      </c>
      <c r="AS17" s="22">
        <f t="shared" si="15"/>
        <v>36720</v>
      </c>
      <c r="AT17" s="22">
        <f t="shared" si="15"/>
        <v>36527</v>
      </c>
      <c r="AU17" s="22">
        <f t="shared" si="15"/>
        <v>36775</v>
      </c>
      <c r="AV17" s="22">
        <f t="shared" si="15"/>
        <v>36429</v>
      </c>
      <c r="AW17" s="22">
        <f t="shared" si="15"/>
        <v>36303</v>
      </c>
      <c r="AX17" s="22">
        <f t="shared" si="15"/>
        <v>36571</v>
      </c>
      <c r="AY17" s="22">
        <f t="shared" si="15"/>
        <v>36976</v>
      </c>
      <c r="AZ17" s="22">
        <f t="shared" si="15"/>
        <v>37214</v>
      </c>
      <c r="BA17" s="22">
        <f t="shared" si="15"/>
        <v>38038</v>
      </c>
      <c r="BB17" s="22">
        <f>SUM(BB14:BB16)</f>
        <v>38613</v>
      </c>
      <c r="BC17" s="22">
        <f t="shared" si="15"/>
        <v>39174</v>
      </c>
      <c r="BD17" s="22">
        <f aca="true" t="shared" si="16" ref="BD17:BI17">SUM(BD14:BD16)</f>
        <v>39626</v>
      </c>
      <c r="BE17" s="22">
        <f t="shared" si="16"/>
        <v>40670</v>
      </c>
      <c r="BF17" s="22">
        <f t="shared" si="16"/>
        <v>41342</v>
      </c>
      <c r="BG17" s="22">
        <f t="shared" si="16"/>
        <v>40923</v>
      </c>
      <c r="BH17" s="22">
        <f t="shared" si="16"/>
        <v>41496</v>
      </c>
      <c r="BI17" s="22">
        <f t="shared" si="16"/>
        <v>41910</v>
      </c>
      <c r="BJ17" s="22">
        <v>41949</v>
      </c>
      <c r="BK17" s="22">
        <v>42606</v>
      </c>
      <c r="BL17" s="22">
        <v>42883</v>
      </c>
      <c r="BM17" s="22">
        <v>43398</v>
      </c>
      <c r="BN17" s="22">
        <v>43603</v>
      </c>
      <c r="BO17" s="22">
        <v>44087</v>
      </c>
      <c r="BP17" s="22">
        <f>SUM(BP14:BP16)</f>
        <v>44880</v>
      </c>
      <c r="BQ17" s="22">
        <v>47826</v>
      </c>
      <c r="BR17" s="22">
        <v>49339</v>
      </c>
      <c r="BS17" s="22">
        <v>51196</v>
      </c>
      <c r="BT17" s="22">
        <v>52331</v>
      </c>
      <c r="BU17" s="22">
        <f>BU22+BU26+BU30+BU34+BU38+BU42+BU46+BU50+BU53+BU57+BU61+BU63+BU67+BU69+BU73+BU77+BU79+BU90</f>
        <v>56257</v>
      </c>
      <c r="BV17" s="22">
        <f>BV22+BV26+BV30+BV34+BV38+BV42+BV46+BV50+BV53+BV57+BV61+BV63+BV67+BV69+BV73+BV77+BV79+BV90</f>
        <v>56644</v>
      </c>
      <c r="BW17" s="22">
        <f>BW22+BW26+BW30+BW34+BW38+BW42+BW46+BW50+BW53+BW57+BW61+BW63+BW67+BW69+BW73+BW77+BW79+BW90</f>
        <v>56385</v>
      </c>
    </row>
    <row r="18" spans="1:75" ht="12.75">
      <c r="A18" s="8" t="s">
        <v>39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</row>
    <row r="19" spans="1:75" ht="11.25">
      <c r="A19" s="12" t="s">
        <v>58</v>
      </c>
      <c r="B19" s="13"/>
      <c r="C19" s="13"/>
      <c r="D19" s="13"/>
      <c r="E19" s="13"/>
      <c r="F19" s="13"/>
      <c r="G19" s="13"/>
      <c r="H19" s="13"/>
      <c r="I19" s="13"/>
      <c r="J19" s="13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</row>
    <row r="20" spans="1:75" ht="11.25">
      <c r="A20" s="17" t="s">
        <v>25</v>
      </c>
      <c r="B20" s="17"/>
      <c r="C20" s="17"/>
      <c r="D20" s="17"/>
      <c r="E20" s="17"/>
      <c r="F20" s="17">
        <v>712</v>
      </c>
      <c r="G20" s="17">
        <v>1135</v>
      </c>
      <c r="H20" s="17">
        <v>740</v>
      </c>
      <c r="I20" s="17">
        <v>1649</v>
      </c>
      <c r="J20" s="17">
        <v>1455</v>
      </c>
      <c r="K20" s="6">
        <v>1344</v>
      </c>
      <c r="L20" s="6">
        <v>1351</v>
      </c>
      <c r="M20" s="6">
        <v>1367</v>
      </c>
      <c r="N20" s="6">
        <v>1353</v>
      </c>
      <c r="O20" s="6">
        <v>1346</v>
      </c>
      <c r="P20" s="6">
        <v>1408</v>
      </c>
      <c r="Q20" s="6">
        <v>1569</v>
      </c>
      <c r="R20" s="6">
        <v>1692</v>
      </c>
      <c r="S20" s="6">
        <v>1749</v>
      </c>
      <c r="T20" s="6">
        <v>1805</v>
      </c>
      <c r="U20" s="6">
        <v>1729</v>
      </c>
      <c r="V20" s="6">
        <v>1839</v>
      </c>
      <c r="W20" s="6">
        <v>1866</v>
      </c>
      <c r="X20" s="6">
        <v>2156</v>
      </c>
      <c r="Y20" s="6">
        <v>2442</v>
      </c>
      <c r="Z20" s="6">
        <v>2453</v>
      </c>
      <c r="AA20" s="24">
        <v>2416</v>
      </c>
      <c r="AB20" s="24">
        <v>2434</v>
      </c>
      <c r="AC20" s="24">
        <v>2496</v>
      </c>
      <c r="AD20" s="24">
        <v>2450</v>
      </c>
      <c r="AE20" s="24">
        <v>2404</v>
      </c>
      <c r="AF20" s="24">
        <v>2347</v>
      </c>
      <c r="AG20" s="24">
        <v>2367</v>
      </c>
      <c r="AH20" s="24">
        <v>2315</v>
      </c>
      <c r="AI20" s="24">
        <v>2270</v>
      </c>
      <c r="AJ20" s="24">
        <v>2264</v>
      </c>
      <c r="AK20" s="24">
        <v>2220</v>
      </c>
      <c r="AL20" s="6">
        <v>2083</v>
      </c>
      <c r="AM20" s="6">
        <v>1946</v>
      </c>
      <c r="AN20" s="6">
        <v>1840</v>
      </c>
      <c r="AO20" s="6">
        <v>1806</v>
      </c>
      <c r="AP20" s="6">
        <v>1817</v>
      </c>
      <c r="AQ20" s="6">
        <v>1873</v>
      </c>
      <c r="AR20" s="6">
        <v>1897</v>
      </c>
      <c r="AS20" s="6">
        <v>1934</v>
      </c>
      <c r="AT20" s="6">
        <v>1997</v>
      </c>
      <c r="AU20" s="6">
        <v>2018</v>
      </c>
      <c r="AV20" s="6">
        <v>1992</v>
      </c>
      <c r="AW20" s="6">
        <v>2067</v>
      </c>
      <c r="AX20" s="6">
        <v>2190</v>
      </c>
      <c r="AY20" s="6">
        <v>2241</v>
      </c>
      <c r="AZ20" s="17">
        <v>2230</v>
      </c>
      <c r="BA20" s="17">
        <v>2252</v>
      </c>
      <c r="BB20" s="17">
        <v>2242</v>
      </c>
      <c r="BC20" s="17">
        <v>2181</v>
      </c>
      <c r="BD20" s="17">
        <v>2233</v>
      </c>
      <c r="BE20" s="17">
        <v>2268</v>
      </c>
      <c r="BF20" s="17">
        <v>2344</v>
      </c>
      <c r="BG20" s="17">
        <v>2339</v>
      </c>
      <c r="BH20" s="17">
        <v>2336</v>
      </c>
      <c r="BI20" s="17">
        <v>2350</v>
      </c>
      <c r="BJ20" s="17">
        <v>2323</v>
      </c>
      <c r="BK20" s="17">
        <v>2440</v>
      </c>
      <c r="BL20" s="17">
        <v>2637</v>
      </c>
      <c r="BM20" s="17">
        <v>2770</v>
      </c>
      <c r="BN20" s="17">
        <v>2734</v>
      </c>
      <c r="BO20" s="17">
        <v>2668</v>
      </c>
      <c r="BP20" s="17">
        <v>2622</v>
      </c>
      <c r="BQ20" s="17">
        <v>2578</v>
      </c>
      <c r="BR20" s="17">
        <v>2629</v>
      </c>
      <c r="BS20" s="17">
        <v>2801</v>
      </c>
      <c r="BT20" s="17">
        <v>2778</v>
      </c>
      <c r="BU20" s="17">
        <v>2820</v>
      </c>
      <c r="BV20" s="17">
        <v>2672</v>
      </c>
      <c r="BW20" s="17">
        <v>2674</v>
      </c>
    </row>
    <row r="21" spans="1:75" ht="11.25">
      <c r="A21" s="17" t="s">
        <v>26</v>
      </c>
      <c r="B21" s="17"/>
      <c r="C21" s="17"/>
      <c r="D21" s="17"/>
      <c r="E21" s="17"/>
      <c r="F21" s="17"/>
      <c r="G21" s="17"/>
      <c r="H21" s="17"/>
      <c r="I21" s="17"/>
      <c r="J21" s="17"/>
      <c r="K21" s="6">
        <f>48+5+12+72+10+37+20+9+32+27+3+18+15</f>
        <v>308</v>
      </c>
      <c r="L21" s="6">
        <v>305</v>
      </c>
      <c r="M21" s="6">
        <f>43+2+14+61+5+45+22+8+35+32+4+19+17</f>
        <v>307</v>
      </c>
      <c r="N21" s="6">
        <v>323</v>
      </c>
      <c r="O21" s="6">
        <f>55+7+11+60+1+52+26+5+5+37+4+36+2+18+24</f>
        <v>343</v>
      </c>
      <c r="P21" s="6">
        <v>379</v>
      </c>
      <c r="Q21" s="6">
        <f>60+5+18+77+49+28+9+4+51+15+37+1+11+21+27</f>
        <v>413</v>
      </c>
      <c r="R21" s="6">
        <v>433</v>
      </c>
      <c r="S21" s="6">
        <f>70+7+24+96+57+31+5+6+52+9+54+14+31</f>
        <v>456</v>
      </c>
      <c r="T21" s="6">
        <v>478</v>
      </c>
      <c r="U21" s="6">
        <v>461</v>
      </c>
      <c r="V21" s="6">
        <v>464</v>
      </c>
      <c r="W21" s="6">
        <v>423</v>
      </c>
      <c r="X21" s="6">
        <v>404</v>
      </c>
      <c r="Y21" s="6">
        <v>413</v>
      </c>
      <c r="Z21" s="6">
        <v>468</v>
      </c>
      <c r="AA21" s="6">
        <v>520</v>
      </c>
      <c r="AB21" s="6">
        <v>511</v>
      </c>
      <c r="AC21" s="6">
        <v>521</v>
      </c>
      <c r="AD21" s="6">
        <v>527</v>
      </c>
      <c r="AE21" s="6">
        <v>548</v>
      </c>
      <c r="AF21" s="6">
        <v>550</v>
      </c>
      <c r="AG21" s="6">
        <v>571</v>
      </c>
      <c r="AH21" s="6">
        <v>570</v>
      </c>
      <c r="AI21" s="6">
        <v>594</v>
      </c>
      <c r="AJ21" s="6">
        <v>609</v>
      </c>
      <c r="AK21" s="6">
        <v>607</v>
      </c>
      <c r="AL21" s="6">
        <v>601</v>
      </c>
      <c r="AM21" s="6">
        <v>609</v>
      </c>
      <c r="AN21" s="6">
        <v>585</v>
      </c>
      <c r="AO21" s="6">
        <v>564</v>
      </c>
      <c r="AP21" s="6">
        <v>547</v>
      </c>
      <c r="AQ21" s="6">
        <v>579</v>
      </c>
      <c r="AR21" s="6">
        <v>582</v>
      </c>
      <c r="AS21" s="6">
        <v>611</v>
      </c>
      <c r="AT21" s="6">
        <v>629</v>
      </c>
      <c r="AU21" s="6">
        <v>588</v>
      </c>
      <c r="AV21" s="6">
        <v>576</v>
      </c>
      <c r="AW21" s="6">
        <v>532</v>
      </c>
      <c r="AX21" s="6">
        <v>505</v>
      </c>
      <c r="AY21" s="6">
        <v>499</v>
      </c>
      <c r="AZ21" s="17">
        <v>496</v>
      </c>
      <c r="BA21" s="17">
        <v>525</v>
      </c>
      <c r="BB21" s="17">
        <v>539</v>
      </c>
      <c r="BC21" s="17">
        <v>526</v>
      </c>
      <c r="BD21" s="17">
        <v>530</v>
      </c>
      <c r="BE21" s="17">
        <v>470</v>
      </c>
      <c r="BF21" s="17">
        <v>483</v>
      </c>
      <c r="BG21" s="17">
        <v>468</v>
      </c>
      <c r="BH21" s="17">
        <v>486</v>
      </c>
      <c r="BI21" s="17">
        <v>502</v>
      </c>
      <c r="BJ21" s="17">
        <v>544</v>
      </c>
      <c r="BK21" s="17">
        <v>548</v>
      </c>
      <c r="BL21" s="17">
        <v>546</v>
      </c>
      <c r="BM21" s="17">
        <v>542</v>
      </c>
      <c r="BN21" s="17">
        <v>582</v>
      </c>
      <c r="BO21" s="17">
        <v>597</v>
      </c>
      <c r="BP21" s="17">
        <v>585</v>
      </c>
      <c r="BQ21" s="17">
        <v>684</v>
      </c>
      <c r="BR21" s="17">
        <v>679</v>
      </c>
      <c r="BS21" s="17">
        <v>745</v>
      </c>
      <c r="BT21" s="17">
        <v>743</v>
      </c>
      <c r="BU21" s="17">
        <v>756</v>
      </c>
      <c r="BV21" s="17">
        <v>755</v>
      </c>
      <c r="BW21" s="17">
        <v>755</v>
      </c>
    </row>
    <row r="22" spans="1:75" ht="11.25">
      <c r="A22" s="17" t="s">
        <v>20</v>
      </c>
      <c r="B22" s="17"/>
      <c r="C22" s="17"/>
      <c r="D22" s="17"/>
      <c r="E22" s="17"/>
      <c r="F22" s="17"/>
      <c r="G22" s="17"/>
      <c r="H22" s="17"/>
      <c r="I22" s="17"/>
      <c r="J22" s="17"/>
      <c r="K22" s="6">
        <f aca="true" t="shared" si="17" ref="K22:AL22">SUM(K20:K21)</f>
        <v>1652</v>
      </c>
      <c r="L22" s="6">
        <f t="shared" si="17"/>
        <v>1656</v>
      </c>
      <c r="M22" s="6">
        <f t="shared" si="17"/>
        <v>1674</v>
      </c>
      <c r="N22" s="6">
        <f t="shared" si="17"/>
        <v>1676</v>
      </c>
      <c r="O22" s="6">
        <f t="shared" si="17"/>
        <v>1689</v>
      </c>
      <c r="P22" s="6">
        <f t="shared" si="17"/>
        <v>1787</v>
      </c>
      <c r="Q22" s="6">
        <f t="shared" si="17"/>
        <v>1982</v>
      </c>
      <c r="R22" s="6">
        <f t="shared" si="17"/>
        <v>2125</v>
      </c>
      <c r="S22" s="6">
        <f t="shared" si="17"/>
        <v>2205</v>
      </c>
      <c r="T22" s="6">
        <f t="shared" si="17"/>
        <v>2283</v>
      </c>
      <c r="U22" s="6">
        <f t="shared" si="17"/>
        <v>2190</v>
      </c>
      <c r="V22" s="6">
        <f t="shared" si="17"/>
        <v>2303</v>
      </c>
      <c r="W22" s="6">
        <f t="shared" si="17"/>
        <v>2289</v>
      </c>
      <c r="X22" s="6">
        <f t="shared" si="17"/>
        <v>2560</v>
      </c>
      <c r="Y22" s="6">
        <f t="shared" si="17"/>
        <v>2855</v>
      </c>
      <c r="Z22" s="6">
        <f t="shared" si="17"/>
        <v>2921</v>
      </c>
      <c r="AA22" s="6">
        <f t="shared" si="17"/>
        <v>2936</v>
      </c>
      <c r="AB22" s="6">
        <f t="shared" si="17"/>
        <v>2945</v>
      </c>
      <c r="AC22" s="6">
        <f t="shared" si="17"/>
        <v>3017</v>
      </c>
      <c r="AD22" s="6">
        <f t="shared" si="17"/>
        <v>2977</v>
      </c>
      <c r="AE22" s="6">
        <f t="shared" si="17"/>
        <v>2952</v>
      </c>
      <c r="AF22" s="6">
        <f t="shared" si="17"/>
        <v>2897</v>
      </c>
      <c r="AG22" s="6">
        <f t="shared" si="17"/>
        <v>2938</v>
      </c>
      <c r="AH22" s="6">
        <f t="shared" si="17"/>
        <v>2885</v>
      </c>
      <c r="AI22" s="6">
        <f t="shared" si="17"/>
        <v>2864</v>
      </c>
      <c r="AJ22" s="6">
        <f t="shared" si="17"/>
        <v>2873</v>
      </c>
      <c r="AK22" s="6">
        <f t="shared" si="17"/>
        <v>2827</v>
      </c>
      <c r="AL22" s="6">
        <f t="shared" si="17"/>
        <v>2684</v>
      </c>
      <c r="AM22" s="6">
        <f aca="true" t="shared" si="18" ref="AM22:BC22">SUM(AM20:AM21)</f>
        <v>2555</v>
      </c>
      <c r="AN22" s="6">
        <f t="shared" si="18"/>
        <v>2425</v>
      </c>
      <c r="AO22" s="6">
        <f t="shared" si="18"/>
        <v>2370</v>
      </c>
      <c r="AP22" s="6">
        <f t="shared" si="18"/>
        <v>2364</v>
      </c>
      <c r="AQ22" s="6">
        <f t="shared" si="18"/>
        <v>2452</v>
      </c>
      <c r="AR22" s="6">
        <f t="shared" si="18"/>
        <v>2479</v>
      </c>
      <c r="AS22" s="6">
        <f t="shared" si="18"/>
        <v>2545</v>
      </c>
      <c r="AT22" s="6">
        <f t="shared" si="18"/>
        <v>2626</v>
      </c>
      <c r="AU22" s="6">
        <f t="shared" si="18"/>
        <v>2606</v>
      </c>
      <c r="AV22" s="6">
        <f t="shared" si="18"/>
        <v>2568</v>
      </c>
      <c r="AW22" s="6">
        <f t="shared" si="18"/>
        <v>2599</v>
      </c>
      <c r="AX22" s="6">
        <f t="shared" si="18"/>
        <v>2695</v>
      </c>
      <c r="AY22" s="6">
        <f t="shared" si="18"/>
        <v>2740</v>
      </c>
      <c r="AZ22" s="6">
        <f t="shared" si="18"/>
        <v>2726</v>
      </c>
      <c r="BA22" s="6">
        <f t="shared" si="18"/>
        <v>2777</v>
      </c>
      <c r="BB22" s="6">
        <f t="shared" si="18"/>
        <v>2781</v>
      </c>
      <c r="BC22" s="6">
        <f t="shared" si="18"/>
        <v>2707</v>
      </c>
      <c r="BD22" s="6">
        <f aca="true" t="shared" si="19" ref="BD22:BI22">SUM(BD20:BD21)</f>
        <v>2763</v>
      </c>
      <c r="BE22" s="6">
        <f t="shared" si="19"/>
        <v>2738</v>
      </c>
      <c r="BF22" s="6">
        <f t="shared" si="19"/>
        <v>2827</v>
      </c>
      <c r="BG22" s="6">
        <f t="shared" si="19"/>
        <v>2807</v>
      </c>
      <c r="BH22" s="6">
        <f t="shared" si="19"/>
        <v>2822</v>
      </c>
      <c r="BI22" s="6">
        <f t="shared" si="19"/>
        <v>2852</v>
      </c>
      <c r="BJ22" s="6">
        <v>2867</v>
      </c>
      <c r="BK22" s="6">
        <v>2988</v>
      </c>
      <c r="BL22" s="6">
        <v>3183</v>
      </c>
      <c r="BM22" s="6">
        <v>3312</v>
      </c>
      <c r="BN22" s="6">
        <v>3316</v>
      </c>
      <c r="BO22" s="6">
        <v>3265</v>
      </c>
      <c r="BP22" s="6">
        <v>3207</v>
      </c>
      <c r="BQ22" s="6">
        <v>3262</v>
      </c>
      <c r="BR22" s="6">
        <v>3308</v>
      </c>
      <c r="BS22" s="6">
        <v>3546</v>
      </c>
      <c r="BT22" s="6">
        <v>3521</v>
      </c>
      <c r="BU22" s="6">
        <v>3576</v>
      </c>
      <c r="BV22" s="6">
        <v>3427</v>
      </c>
      <c r="BW22" s="6">
        <v>3429</v>
      </c>
    </row>
    <row r="23" spans="1:75" ht="22.5" customHeight="1">
      <c r="A23" s="12" t="s">
        <v>59</v>
      </c>
      <c r="B23" s="14"/>
      <c r="C23" s="14"/>
      <c r="D23" s="14"/>
      <c r="E23" s="14"/>
      <c r="F23" s="14"/>
      <c r="G23" s="14"/>
      <c r="H23" s="14"/>
      <c r="I23" s="14"/>
      <c r="J23" s="14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</row>
    <row r="24" spans="1:75" ht="11.25">
      <c r="A24" s="17" t="s">
        <v>25</v>
      </c>
      <c r="B24" s="17"/>
      <c r="C24" s="17"/>
      <c r="D24" s="17"/>
      <c r="E24" s="17"/>
      <c r="F24" s="17">
        <v>198</v>
      </c>
      <c r="G24" s="17">
        <v>1841</v>
      </c>
      <c r="H24" s="17">
        <v>2225</v>
      </c>
      <c r="I24" s="17">
        <v>1724</v>
      </c>
      <c r="J24" s="17">
        <v>2005</v>
      </c>
      <c r="K24" s="6">
        <v>1981</v>
      </c>
      <c r="L24" s="6">
        <v>2284</v>
      </c>
      <c r="M24" s="6">
        <v>2298</v>
      </c>
      <c r="N24" s="6">
        <v>2287</v>
      </c>
      <c r="O24" s="6">
        <v>2272</v>
      </c>
      <c r="P24" s="6">
        <v>2240</v>
      </c>
      <c r="Q24" s="6">
        <v>2033</v>
      </c>
      <c r="R24" s="6">
        <v>1791</v>
      </c>
      <c r="S24" s="6">
        <v>1752</v>
      </c>
      <c r="T24" s="6">
        <v>1987</v>
      </c>
      <c r="U24" s="6">
        <v>2290</v>
      </c>
      <c r="V24" s="6">
        <v>2575</v>
      </c>
      <c r="W24" s="6">
        <v>2437</v>
      </c>
      <c r="X24" s="6">
        <v>3099</v>
      </c>
      <c r="Y24" s="6">
        <v>3514</v>
      </c>
      <c r="Z24" s="6">
        <v>3738</v>
      </c>
      <c r="AA24" s="24">
        <v>3498</v>
      </c>
      <c r="AB24" s="24">
        <v>3326</v>
      </c>
      <c r="AC24" s="24">
        <v>3566</v>
      </c>
      <c r="AD24" s="24">
        <v>3598</v>
      </c>
      <c r="AE24" s="24">
        <v>3511</v>
      </c>
      <c r="AF24" s="24">
        <v>3608</v>
      </c>
      <c r="AG24" s="24">
        <v>3673</v>
      </c>
      <c r="AH24" s="24">
        <v>3708</v>
      </c>
      <c r="AI24" s="24">
        <v>3597</v>
      </c>
      <c r="AJ24" s="24">
        <v>3183</v>
      </c>
      <c r="AK24" s="24">
        <v>3125</v>
      </c>
      <c r="AL24" s="6">
        <v>3028</v>
      </c>
      <c r="AM24" s="6">
        <v>3003</v>
      </c>
      <c r="AN24" s="6">
        <v>3140</v>
      </c>
      <c r="AO24" s="6">
        <v>3073</v>
      </c>
      <c r="AP24" s="6">
        <v>3263</v>
      </c>
      <c r="AQ24" s="6">
        <v>3224</v>
      </c>
      <c r="AR24" s="6">
        <v>2991</v>
      </c>
      <c r="AS24" s="6">
        <v>3002</v>
      </c>
      <c r="AT24" s="6">
        <v>2882</v>
      </c>
      <c r="AU24" s="6">
        <v>2926</v>
      </c>
      <c r="AV24" s="6">
        <v>2937</v>
      </c>
      <c r="AW24" s="6">
        <v>3017</v>
      </c>
      <c r="AX24" s="6">
        <v>3165</v>
      </c>
      <c r="AY24" s="6">
        <v>3279</v>
      </c>
      <c r="AZ24" s="17">
        <v>3208</v>
      </c>
      <c r="BA24" s="17">
        <v>3297</v>
      </c>
      <c r="BB24" s="17">
        <v>3247</v>
      </c>
      <c r="BC24" s="17">
        <v>3093</v>
      </c>
      <c r="BD24" s="17">
        <v>3087</v>
      </c>
      <c r="BE24" s="17">
        <v>3111</v>
      </c>
      <c r="BF24" s="17">
        <v>3007</v>
      </c>
      <c r="BG24" s="17">
        <v>2804</v>
      </c>
      <c r="BH24" s="17">
        <v>3003</v>
      </c>
      <c r="BI24" s="17">
        <v>2895</v>
      </c>
      <c r="BJ24" s="17">
        <v>2899</v>
      </c>
      <c r="BK24" s="17">
        <v>3029</v>
      </c>
      <c r="BL24" s="17">
        <v>2904</v>
      </c>
      <c r="BM24" s="17">
        <v>2973</v>
      </c>
      <c r="BN24" s="17">
        <v>3050</v>
      </c>
      <c r="BO24" s="17">
        <v>3100</v>
      </c>
      <c r="BP24" s="17">
        <v>3102</v>
      </c>
      <c r="BQ24" s="17">
        <v>3105</v>
      </c>
      <c r="BR24" s="17">
        <v>3140</v>
      </c>
      <c r="BS24" s="17">
        <v>3115</v>
      </c>
      <c r="BT24" s="17">
        <v>2989</v>
      </c>
      <c r="BU24" s="17">
        <v>3165</v>
      </c>
      <c r="BV24" s="17">
        <v>3117</v>
      </c>
      <c r="BW24" s="17">
        <v>3112</v>
      </c>
    </row>
    <row r="25" spans="1:75" ht="11.25">
      <c r="A25" s="17" t="s">
        <v>26</v>
      </c>
      <c r="B25" s="17"/>
      <c r="C25" s="17"/>
      <c r="D25" s="17"/>
      <c r="E25" s="17"/>
      <c r="F25" s="17"/>
      <c r="G25" s="17"/>
      <c r="H25" s="17"/>
      <c r="I25" s="17"/>
      <c r="J25" s="17"/>
      <c r="K25" s="6">
        <f>13+17+12+84+8+30+30+57</f>
        <v>251</v>
      </c>
      <c r="L25" s="6">
        <v>279</v>
      </c>
      <c r="M25" s="6">
        <f>49+22+28+35+12+79+23+8+24</f>
        <v>280</v>
      </c>
      <c r="N25" s="6">
        <v>329</v>
      </c>
      <c r="O25" s="6">
        <f>28+11+45+82+14+23+99+9+101</f>
        <v>412</v>
      </c>
      <c r="P25" s="6">
        <v>419</v>
      </c>
      <c r="Q25" s="6">
        <f>83+17+22+130+8+123+43+12+46</f>
        <v>484</v>
      </c>
      <c r="R25" s="6">
        <v>497</v>
      </c>
      <c r="S25" s="6">
        <f>95+22+26+124+1+126+43+12+35</f>
        <v>484</v>
      </c>
      <c r="T25" s="6">
        <v>496</v>
      </c>
      <c r="U25" s="6">
        <v>521</v>
      </c>
      <c r="V25" s="6">
        <v>533</v>
      </c>
      <c r="W25" s="6">
        <v>528</v>
      </c>
      <c r="X25" s="6">
        <v>524</v>
      </c>
      <c r="Y25" s="6">
        <v>500</v>
      </c>
      <c r="Z25" s="6">
        <v>560</v>
      </c>
      <c r="AA25" s="6">
        <v>688</v>
      </c>
      <c r="AB25" s="6">
        <v>672</v>
      </c>
      <c r="AC25" s="6">
        <v>703</v>
      </c>
      <c r="AD25" s="6">
        <v>665</v>
      </c>
      <c r="AE25" s="6">
        <v>695</v>
      </c>
      <c r="AF25" s="6">
        <v>705</v>
      </c>
      <c r="AG25" s="6">
        <v>771</v>
      </c>
      <c r="AH25" s="6">
        <v>693</v>
      </c>
      <c r="AI25" s="6">
        <v>652</v>
      </c>
      <c r="AJ25" s="6">
        <v>618</v>
      </c>
      <c r="AK25" s="6">
        <v>708</v>
      </c>
      <c r="AL25" s="6">
        <v>765</v>
      </c>
      <c r="AM25" s="6">
        <v>773</v>
      </c>
      <c r="AN25" s="6">
        <v>806</v>
      </c>
      <c r="AO25" s="6">
        <v>876</v>
      </c>
      <c r="AP25" s="6">
        <v>876</v>
      </c>
      <c r="AQ25" s="6">
        <v>929</v>
      </c>
      <c r="AR25" s="6">
        <v>1120</v>
      </c>
      <c r="AS25" s="6">
        <v>1066</v>
      </c>
      <c r="AT25" s="6">
        <v>1029</v>
      </c>
      <c r="AU25" s="6">
        <v>1070</v>
      </c>
      <c r="AV25" s="6">
        <v>1104</v>
      </c>
      <c r="AW25" s="6">
        <v>1075</v>
      </c>
      <c r="AX25" s="6">
        <v>959</v>
      </c>
      <c r="AY25" s="6">
        <v>857</v>
      </c>
      <c r="AZ25" s="17">
        <v>910</v>
      </c>
      <c r="BA25" s="17">
        <v>1083</v>
      </c>
      <c r="BB25" s="17">
        <v>1022</v>
      </c>
      <c r="BC25" s="17">
        <v>1006</v>
      </c>
      <c r="BD25" s="17">
        <v>777</v>
      </c>
      <c r="BE25" s="17">
        <v>894</v>
      </c>
      <c r="BF25" s="17">
        <v>872</v>
      </c>
      <c r="BG25" s="17">
        <v>927</v>
      </c>
      <c r="BH25" s="17">
        <v>946</v>
      </c>
      <c r="BI25" s="17">
        <v>1010</v>
      </c>
      <c r="BJ25" s="17">
        <v>987</v>
      </c>
      <c r="BK25" s="17">
        <v>1014</v>
      </c>
      <c r="BL25" s="17">
        <v>1138</v>
      </c>
      <c r="BM25" s="17">
        <v>1164</v>
      </c>
      <c r="BN25" s="17">
        <v>1141</v>
      </c>
      <c r="BO25" s="17">
        <v>1166</v>
      </c>
      <c r="BP25" s="17">
        <v>1093</v>
      </c>
      <c r="BQ25" s="17">
        <v>2050</v>
      </c>
      <c r="BR25" s="17">
        <v>3073</v>
      </c>
      <c r="BS25" s="17">
        <v>4142</v>
      </c>
      <c r="BT25" s="17">
        <v>5244</v>
      </c>
      <c r="BU25" s="17">
        <v>6666</v>
      </c>
      <c r="BV25" s="17">
        <v>6321</v>
      </c>
      <c r="BW25" s="17">
        <v>5790</v>
      </c>
    </row>
    <row r="26" spans="1:75" ht="11.25">
      <c r="A26" s="17" t="s">
        <v>20</v>
      </c>
      <c r="B26" s="17"/>
      <c r="C26" s="17"/>
      <c r="D26" s="17"/>
      <c r="E26" s="17"/>
      <c r="F26" s="17"/>
      <c r="G26" s="17"/>
      <c r="H26" s="17"/>
      <c r="I26" s="17"/>
      <c r="J26" s="17"/>
      <c r="K26" s="6">
        <f aca="true" t="shared" si="20" ref="K26:AL26">SUM(K24:K25)</f>
        <v>2232</v>
      </c>
      <c r="L26" s="6">
        <f t="shared" si="20"/>
        <v>2563</v>
      </c>
      <c r="M26" s="6">
        <f t="shared" si="20"/>
        <v>2578</v>
      </c>
      <c r="N26" s="6">
        <f t="shared" si="20"/>
        <v>2616</v>
      </c>
      <c r="O26" s="6">
        <f t="shared" si="20"/>
        <v>2684</v>
      </c>
      <c r="P26" s="6">
        <f t="shared" si="20"/>
        <v>2659</v>
      </c>
      <c r="Q26" s="6">
        <f t="shared" si="20"/>
        <v>2517</v>
      </c>
      <c r="R26" s="6">
        <f t="shared" si="20"/>
        <v>2288</v>
      </c>
      <c r="S26" s="6">
        <f t="shared" si="20"/>
        <v>2236</v>
      </c>
      <c r="T26" s="6">
        <f t="shared" si="20"/>
        <v>2483</v>
      </c>
      <c r="U26" s="6">
        <f t="shared" si="20"/>
        <v>2811</v>
      </c>
      <c r="V26" s="6">
        <f t="shared" si="20"/>
        <v>3108</v>
      </c>
      <c r="W26" s="6">
        <f t="shared" si="20"/>
        <v>2965</v>
      </c>
      <c r="X26" s="6">
        <f t="shared" si="20"/>
        <v>3623</v>
      </c>
      <c r="Y26" s="6">
        <f t="shared" si="20"/>
        <v>4014</v>
      </c>
      <c r="Z26" s="6">
        <f t="shared" si="20"/>
        <v>4298</v>
      </c>
      <c r="AA26" s="6">
        <f t="shared" si="20"/>
        <v>4186</v>
      </c>
      <c r="AB26" s="6">
        <f t="shared" si="20"/>
        <v>3998</v>
      </c>
      <c r="AC26" s="6">
        <f t="shared" si="20"/>
        <v>4269</v>
      </c>
      <c r="AD26" s="6">
        <f t="shared" si="20"/>
        <v>4263</v>
      </c>
      <c r="AE26" s="6">
        <f t="shared" si="20"/>
        <v>4206</v>
      </c>
      <c r="AF26" s="6">
        <f t="shared" si="20"/>
        <v>4313</v>
      </c>
      <c r="AG26" s="6">
        <f t="shared" si="20"/>
        <v>4444</v>
      </c>
      <c r="AH26" s="6">
        <f t="shared" si="20"/>
        <v>4401</v>
      </c>
      <c r="AI26" s="6">
        <f t="shared" si="20"/>
        <v>4249</v>
      </c>
      <c r="AJ26" s="6">
        <f t="shared" si="20"/>
        <v>3801</v>
      </c>
      <c r="AK26" s="6">
        <f t="shared" si="20"/>
        <v>3833</v>
      </c>
      <c r="AL26" s="6">
        <f t="shared" si="20"/>
        <v>3793</v>
      </c>
      <c r="AM26" s="6">
        <f aca="true" t="shared" si="21" ref="AM26:BD26">SUM(AM24:AM25)</f>
        <v>3776</v>
      </c>
      <c r="AN26" s="6">
        <f t="shared" si="21"/>
        <v>3946</v>
      </c>
      <c r="AO26" s="6">
        <f t="shared" si="21"/>
        <v>3949</v>
      </c>
      <c r="AP26" s="6">
        <f t="shared" si="21"/>
        <v>4139</v>
      </c>
      <c r="AQ26" s="6">
        <f t="shared" si="21"/>
        <v>4153</v>
      </c>
      <c r="AR26" s="6">
        <f t="shared" si="21"/>
        <v>4111</v>
      </c>
      <c r="AS26" s="6">
        <f t="shared" si="21"/>
        <v>4068</v>
      </c>
      <c r="AT26" s="6">
        <f t="shared" si="21"/>
        <v>3911</v>
      </c>
      <c r="AU26" s="6">
        <f t="shared" si="21"/>
        <v>3996</v>
      </c>
      <c r="AV26" s="6">
        <f t="shared" si="21"/>
        <v>4041</v>
      </c>
      <c r="AW26" s="6">
        <f t="shared" si="21"/>
        <v>4092</v>
      </c>
      <c r="AX26" s="6">
        <f t="shared" si="21"/>
        <v>4124</v>
      </c>
      <c r="AY26" s="6">
        <f t="shared" si="21"/>
        <v>4136</v>
      </c>
      <c r="AZ26" s="6">
        <f t="shared" si="21"/>
        <v>4118</v>
      </c>
      <c r="BA26" s="6">
        <f t="shared" si="21"/>
        <v>4380</v>
      </c>
      <c r="BB26" s="6">
        <f t="shared" si="21"/>
        <v>4269</v>
      </c>
      <c r="BC26" s="6">
        <f t="shared" si="21"/>
        <v>4099</v>
      </c>
      <c r="BD26" s="6">
        <f t="shared" si="21"/>
        <v>3864</v>
      </c>
      <c r="BE26" s="6">
        <f>SUM(BE24:BE25)</f>
        <v>4005</v>
      </c>
      <c r="BF26" s="6">
        <f>SUM(BF24:BF25)</f>
        <v>3879</v>
      </c>
      <c r="BG26" s="6">
        <f>SUM(BG24:BG25)</f>
        <v>3731</v>
      </c>
      <c r="BH26" s="6">
        <f>SUM(BH24:BH25)</f>
        <v>3949</v>
      </c>
      <c r="BI26" s="6">
        <f>SUM(BI24:BI25)</f>
        <v>3905</v>
      </c>
      <c r="BJ26" s="6">
        <v>3886</v>
      </c>
      <c r="BK26" s="6">
        <v>4043</v>
      </c>
      <c r="BL26" s="6">
        <v>4042</v>
      </c>
      <c r="BM26" s="6">
        <v>4137</v>
      </c>
      <c r="BN26" s="6">
        <v>4191</v>
      </c>
      <c r="BO26" s="6">
        <v>4266</v>
      </c>
      <c r="BP26" s="6">
        <v>4195</v>
      </c>
      <c r="BQ26" s="6">
        <v>5155</v>
      </c>
      <c r="BR26" s="6">
        <v>6213</v>
      </c>
      <c r="BS26" s="6">
        <v>7257</v>
      </c>
      <c r="BT26" s="6">
        <v>8233</v>
      </c>
      <c r="BU26" s="6">
        <v>9831</v>
      </c>
      <c r="BV26" s="6">
        <v>9438</v>
      </c>
      <c r="BW26" s="6">
        <v>8902</v>
      </c>
    </row>
    <row r="27" spans="1:75" ht="22.5" customHeight="1">
      <c r="A27" s="16" t="s">
        <v>60</v>
      </c>
      <c r="B27" s="14"/>
      <c r="C27" s="14"/>
      <c r="D27" s="14"/>
      <c r="E27" s="14"/>
      <c r="F27" s="14"/>
      <c r="G27" s="14"/>
      <c r="H27" s="14"/>
      <c r="I27" s="14"/>
      <c r="J27" s="14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</row>
    <row r="28" spans="1:75" ht="11.25">
      <c r="A28" s="17" t="s">
        <v>25</v>
      </c>
      <c r="B28" s="17"/>
      <c r="C28" s="17"/>
      <c r="D28" s="17"/>
      <c r="E28" s="17"/>
      <c r="F28" s="17"/>
      <c r="G28" s="17">
        <v>137</v>
      </c>
      <c r="H28" s="17">
        <v>1072</v>
      </c>
      <c r="I28" s="17">
        <v>419</v>
      </c>
      <c r="J28" s="17">
        <v>486</v>
      </c>
      <c r="K28" s="6">
        <v>1180</v>
      </c>
      <c r="L28" s="6">
        <v>1402</v>
      </c>
      <c r="M28" s="6">
        <v>1421</v>
      </c>
      <c r="N28" s="6">
        <v>1311</v>
      </c>
      <c r="O28" s="6">
        <v>1281</v>
      </c>
      <c r="P28" s="6">
        <v>1109</v>
      </c>
      <c r="Q28" s="6">
        <v>1099</v>
      </c>
      <c r="R28" s="6">
        <v>1135</v>
      </c>
      <c r="S28" s="6">
        <v>1201</v>
      </c>
      <c r="T28" s="6">
        <v>1299</v>
      </c>
      <c r="U28" s="6">
        <v>1260</v>
      </c>
      <c r="V28" s="6">
        <v>1397</v>
      </c>
      <c r="W28" s="6">
        <v>1446</v>
      </c>
      <c r="X28" s="6">
        <v>1093</v>
      </c>
      <c r="Y28" s="6">
        <v>978</v>
      </c>
      <c r="Z28" s="6">
        <v>1082</v>
      </c>
      <c r="AA28" s="24">
        <v>984</v>
      </c>
      <c r="AB28" s="24">
        <v>876</v>
      </c>
      <c r="AC28" s="24">
        <v>812</v>
      </c>
      <c r="AD28" s="24">
        <v>761</v>
      </c>
      <c r="AE28" s="24">
        <v>786</v>
      </c>
      <c r="AF28" s="24">
        <v>803</v>
      </c>
      <c r="AG28" s="24">
        <v>803</v>
      </c>
      <c r="AH28" s="24">
        <v>776</v>
      </c>
      <c r="AI28" s="24">
        <v>805</v>
      </c>
      <c r="AJ28" s="24">
        <v>803</v>
      </c>
      <c r="AK28" s="24">
        <v>844</v>
      </c>
      <c r="AL28" s="6">
        <v>882</v>
      </c>
      <c r="AM28" s="6">
        <v>835</v>
      </c>
      <c r="AN28" s="6">
        <v>853</v>
      </c>
      <c r="AO28" s="6">
        <v>828</v>
      </c>
      <c r="AP28" s="6">
        <v>868</v>
      </c>
      <c r="AQ28" s="6">
        <v>905</v>
      </c>
      <c r="AR28" s="6">
        <v>875</v>
      </c>
      <c r="AS28" s="6">
        <v>893</v>
      </c>
      <c r="AT28" s="6">
        <v>856</v>
      </c>
      <c r="AU28" s="6">
        <v>825</v>
      </c>
      <c r="AV28" s="6">
        <v>779</v>
      </c>
      <c r="AW28" s="6">
        <v>646</v>
      </c>
      <c r="AX28" s="6">
        <v>556</v>
      </c>
      <c r="AY28" s="6">
        <v>631</v>
      </c>
      <c r="AZ28" s="17">
        <v>670</v>
      </c>
      <c r="BA28" s="17">
        <v>655</v>
      </c>
      <c r="BB28" s="17">
        <v>695</v>
      </c>
      <c r="BC28" s="17">
        <v>702</v>
      </c>
      <c r="BD28" s="17">
        <v>724</v>
      </c>
      <c r="BE28" s="17">
        <v>727</v>
      </c>
      <c r="BF28" s="17">
        <v>699</v>
      </c>
      <c r="BG28" s="17">
        <v>672</v>
      </c>
      <c r="BH28" s="17">
        <v>671</v>
      </c>
      <c r="BI28" s="17">
        <v>695</v>
      </c>
      <c r="BJ28" s="17">
        <v>685</v>
      </c>
      <c r="BK28" s="17">
        <v>666</v>
      </c>
      <c r="BL28" s="17">
        <v>619</v>
      </c>
      <c r="BM28" s="17">
        <v>576</v>
      </c>
      <c r="BN28" s="17">
        <v>569</v>
      </c>
      <c r="BO28" s="17">
        <v>606</v>
      </c>
      <c r="BP28" s="17">
        <v>615</v>
      </c>
      <c r="BQ28" s="17">
        <v>634</v>
      </c>
      <c r="BR28" s="17">
        <v>608</v>
      </c>
      <c r="BS28" s="17">
        <v>589</v>
      </c>
      <c r="BT28" s="17">
        <v>655</v>
      </c>
      <c r="BU28" s="17">
        <v>675</v>
      </c>
      <c r="BV28" s="17">
        <v>696</v>
      </c>
      <c r="BW28" s="17">
        <v>728</v>
      </c>
    </row>
    <row r="29" spans="1:75" ht="11.25">
      <c r="A29" s="17" t="s">
        <v>26</v>
      </c>
      <c r="B29" s="17"/>
      <c r="C29" s="17"/>
      <c r="D29" s="17"/>
      <c r="E29" s="17"/>
      <c r="F29" s="17"/>
      <c r="G29" s="17"/>
      <c r="H29" s="17"/>
      <c r="I29" s="17"/>
      <c r="J29" s="17"/>
      <c r="K29" s="6">
        <v>522</v>
      </c>
      <c r="L29" s="6">
        <v>575</v>
      </c>
      <c r="M29" s="6">
        <f>598+2</f>
        <v>600</v>
      </c>
      <c r="N29" s="6">
        <v>594</v>
      </c>
      <c r="O29" s="6">
        <v>651</v>
      </c>
      <c r="P29" s="6">
        <v>759</v>
      </c>
      <c r="Q29" s="6">
        <f>910+1+2</f>
        <v>913</v>
      </c>
      <c r="R29" s="6">
        <v>948</v>
      </c>
      <c r="S29" s="6">
        <v>1010</v>
      </c>
      <c r="T29" s="6">
        <v>1163</v>
      </c>
      <c r="U29" s="6">
        <v>1240</v>
      </c>
      <c r="V29" s="6">
        <v>1225</v>
      </c>
      <c r="W29" s="6">
        <v>1161</v>
      </c>
      <c r="X29" s="6">
        <v>1049</v>
      </c>
      <c r="Y29" s="6">
        <v>993</v>
      </c>
      <c r="Z29" s="6">
        <v>1037</v>
      </c>
      <c r="AA29" s="6">
        <v>1031</v>
      </c>
      <c r="AB29" s="6">
        <v>963</v>
      </c>
      <c r="AC29" s="6">
        <v>950</v>
      </c>
      <c r="AD29" s="6">
        <v>848</v>
      </c>
      <c r="AE29" s="6">
        <v>841</v>
      </c>
      <c r="AF29" s="6">
        <v>799</v>
      </c>
      <c r="AG29" s="6">
        <v>811</v>
      </c>
      <c r="AH29" s="6">
        <v>832</v>
      </c>
      <c r="AI29" s="6">
        <v>723</v>
      </c>
      <c r="AJ29" s="6">
        <v>686</v>
      </c>
      <c r="AK29" s="6">
        <v>677</v>
      </c>
      <c r="AL29" s="6">
        <v>743</v>
      </c>
      <c r="AM29" s="6">
        <v>792</v>
      </c>
      <c r="AN29" s="6">
        <v>784</v>
      </c>
      <c r="AO29" s="6">
        <v>717</v>
      </c>
      <c r="AP29" s="6">
        <v>734</v>
      </c>
      <c r="AQ29" s="6">
        <v>774</v>
      </c>
      <c r="AR29" s="6">
        <v>716</v>
      </c>
      <c r="AS29" s="6">
        <v>730</v>
      </c>
      <c r="AT29" s="6">
        <v>702</v>
      </c>
      <c r="AU29" s="6">
        <v>722</v>
      </c>
      <c r="AV29" s="6">
        <v>710</v>
      </c>
      <c r="AW29" s="6">
        <v>664</v>
      </c>
      <c r="AX29" s="6">
        <v>657</v>
      </c>
      <c r="AY29" s="6">
        <v>656</v>
      </c>
      <c r="AZ29" s="17">
        <v>727</v>
      </c>
      <c r="BA29" s="17">
        <v>761</v>
      </c>
      <c r="BB29" s="17">
        <v>807</v>
      </c>
      <c r="BC29" s="17">
        <v>816</v>
      </c>
      <c r="BD29" s="17">
        <v>828</v>
      </c>
      <c r="BE29" s="17">
        <v>915</v>
      </c>
      <c r="BF29" s="17">
        <v>936</v>
      </c>
      <c r="BG29" s="17">
        <v>810</v>
      </c>
      <c r="BH29" s="17">
        <v>759</v>
      </c>
      <c r="BI29" s="17">
        <v>754</v>
      </c>
      <c r="BJ29" s="17">
        <v>708</v>
      </c>
      <c r="BK29" s="17">
        <v>675</v>
      </c>
      <c r="BL29" s="17">
        <v>700</v>
      </c>
      <c r="BM29" s="17">
        <v>637</v>
      </c>
      <c r="BN29" s="17">
        <v>563</v>
      </c>
      <c r="BO29" s="17">
        <v>589</v>
      </c>
      <c r="BP29" s="17">
        <v>586</v>
      </c>
      <c r="BQ29" s="17">
        <v>877</v>
      </c>
      <c r="BR29" s="17">
        <v>1004</v>
      </c>
      <c r="BS29" s="17">
        <v>1158</v>
      </c>
      <c r="BT29" s="17">
        <v>1343</v>
      </c>
      <c r="BU29" s="17">
        <v>1424</v>
      </c>
      <c r="BV29" s="17">
        <v>1271</v>
      </c>
      <c r="BW29" s="17">
        <v>1086</v>
      </c>
    </row>
    <row r="30" spans="1:75" ht="11.25">
      <c r="A30" s="17" t="s">
        <v>20</v>
      </c>
      <c r="B30" s="17"/>
      <c r="C30" s="17"/>
      <c r="D30" s="17"/>
      <c r="E30" s="17"/>
      <c r="F30" s="17"/>
      <c r="G30" s="17"/>
      <c r="H30" s="17"/>
      <c r="I30" s="17"/>
      <c r="J30" s="17"/>
      <c r="K30" s="6">
        <f aca="true" t="shared" si="22" ref="K30:AL30">SUM(K28:K29)</f>
        <v>1702</v>
      </c>
      <c r="L30" s="6">
        <f t="shared" si="22"/>
        <v>1977</v>
      </c>
      <c r="M30" s="6">
        <f t="shared" si="22"/>
        <v>2021</v>
      </c>
      <c r="N30" s="6">
        <f t="shared" si="22"/>
        <v>1905</v>
      </c>
      <c r="O30" s="6">
        <f t="shared" si="22"/>
        <v>1932</v>
      </c>
      <c r="P30" s="6">
        <f t="shared" si="22"/>
        <v>1868</v>
      </c>
      <c r="Q30" s="6">
        <f t="shared" si="22"/>
        <v>2012</v>
      </c>
      <c r="R30" s="6">
        <f t="shared" si="22"/>
        <v>2083</v>
      </c>
      <c r="S30" s="6">
        <f t="shared" si="22"/>
        <v>2211</v>
      </c>
      <c r="T30" s="6">
        <f t="shared" si="22"/>
        <v>2462</v>
      </c>
      <c r="U30" s="6">
        <f t="shared" si="22"/>
        <v>2500</v>
      </c>
      <c r="V30" s="6">
        <f t="shared" si="22"/>
        <v>2622</v>
      </c>
      <c r="W30" s="6">
        <f t="shared" si="22"/>
        <v>2607</v>
      </c>
      <c r="X30" s="6">
        <f t="shared" si="22"/>
        <v>2142</v>
      </c>
      <c r="Y30" s="6">
        <f t="shared" si="22"/>
        <v>1971</v>
      </c>
      <c r="Z30" s="6">
        <f t="shared" si="22"/>
        <v>2119</v>
      </c>
      <c r="AA30" s="6">
        <f t="shared" si="22"/>
        <v>2015</v>
      </c>
      <c r="AB30" s="6">
        <f t="shared" si="22"/>
        <v>1839</v>
      </c>
      <c r="AC30" s="6">
        <f t="shared" si="22"/>
        <v>1762</v>
      </c>
      <c r="AD30" s="6">
        <f t="shared" si="22"/>
        <v>1609</v>
      </c>
      <c r="AE30" s="6">
        <f t="shared" si="22"/>
        <v>1627</v>
      </c>
      <c r="AF30" s="6">
        <f t="shared" si="22"/>
        <v>1602</v>
      </c>
      <c r="AG30" s="6">
        <f t="shared" si="22"/>
        <v>1614</v>
      </c>
      <c r="AH30" s="6">
        <f t="shared" si="22"/>
        <v>1608</v>
      </c>
      <c r="AI30" s="6">
        <f t="shared" si="22"/>
        <v>1528</v>
      </c>
      <c r="AJ30" s="6">
        <f t="shared" si="22"/>
        <v>1489</v>
      </c>
      <c r="AK30" s="6">
        <f t="shared" si="22"/>
        <v>1521</v>
      </c>
      <c r="AL30" s="6">
        <f t="shared" si="22"/>
        <v>1625</v>
      </c>
      <c r="AM30" s="6">
        <f aca="true" t="shared" si="23" ref="AM30:AY30">SUM(AM28:AM29)</f>
        <v>1627</v>
      </c>
      <c r="AN30" s="6">
        <f t="shared" si="23"/>
        <v>1637</v>
      </c>
      <c r="AO30" s="6">
        <f t="shared" si="23"/>
        <v>1545</v>
      </c>
      <c r="AP30" s="6">
        <f t="shared" si="23"/>
        <v>1602</v>
      </c>
      <c r="AQ30" s="6">
        <f t="shared" si="23"/>
        <v>1679</v>
      </c>
      <c r="AR30" s="6">
        <f t="shared" si="23"/>
        <v>1591</v>
      </c>
      <c r="AS30" s="6">
        <f t="shared" si="23"/>
        <v>1623</v>
      </c>
      <c r="AT30" s="6">
        <f t="shared" si="23"/>
        <v>1558</v>
      </c>
      <c r="AU30" s="6">
        <f t="shared" si="23"/>
        <v>1547</v>
      </c>
      <c r="AV30" s="6">
        <f t="shared" si="23"/>
        <v>1489</v>
      </c>
      <c r="AW30" s="6">
        <f t="shared" si="23"/>
        <v>1310</v>
      </c>
      <c r="AX30" s="6">
        <f t="shared" si="23"/>
        <v>1213</v>
      </c>
      <c r="AY30" s="6">
        <f t="shared" si="23"/>
        <v>1287</v>
      </c>
      <c r="AZ30" s="6">
        <f aca="true" t="shared" si="24" ref="AZ30:BI30">SUM(AZ28:AZ29)</f>
        <v>1397</v>
      </c>
      <c r="BA30" s="6">
        <f t="shared" si="24"/>
        <v>1416</v>
      </c>
      <c r="BB30" s="6">
        <f t="shared" si="24"/>
        <v>1502</v>
      </c>
      <c r="BC30" s="6">
        <f t="shared" si="24"/>
        <v>1518</v>
      </c>
      <c r="BD30" s="6">
        <f t="shared" si="24"/>
        <v>1552</v>
      </c>
      <c r="BE30" s="6">
        <f t="shared" si="24"/>
        <v>1642</v>
      </c>
      <c r="BF30" s="6">
        <f t="shared" si="24"/>
        <v>1635</v>
      </c>
      <c r="BG30" s="6">
        <f t="shared" si="24"/>
        <v>1482</v>
      </c>
      <c r="BH30" s="6">
        <f t="shared" si="24"/>
        <v>1430</v>
      </c>
      <c r="BI30" s="6">
        <f t="shared" si="24"/>
        <v>1449</v>
      </c>
      <c r="BJ30" s="6">
        <v>1393</v>
      </c>
      <c r="BK30" s="6">
        <v>1341</v>
      </c>
      <c r="BL30" s="6">
        <v>1319</v>
      </c>
      <c r="BM30" s="6">
        <v>1213</v>
      </c>
      <c r="BN30" s="6">
        <v>1132</v>
      </c>
      <c r="BO30" s="6">
        <v>1195</v>
      </c>
      <c r="BP30" s="6">
        <v>1201</v>
      </c>
      <c r="BQ30" s="6">
        <v>1511</v>
      </c>
      <c r="BR30" s="6">
        <v>1612</v>
      </c>
      <c r="BS30" s="6">
        <v>1747</v>
      </c>
      <c r="BT30" s="6">
        <v>1998</v>
      </c>
      <c r="BU30" s="6">
        <v>2099</v>
      </c>
      <c r="BV30" s="6">
        <v>1967</v>
      </c>
      <c r="BW30" s="6">
        <v>1814</v>
      </c>
    </row>
    <row r="31" spans="1:75" ht="22.5" customHeight="1">
      <c r="A31" s="16" t="s">
        <v>61</v>
      </c>
      <c r="B31" s="14"/>
      <c r="C31" s="14"/>
      <c r="D31" s="14"/>
      <c r="E31" s="14"/>
      <c r="F31" s="14"/>
      <c r="G31" s="14"/>
      <c r="H31" s="14"/>
      <c r="I31" s="14"/>
      <c r="J31" s="14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7"/>
      <c r="BS31" s="17"/>
      <c r="BT31" s="17"/>
      <c r="BU31" s="17"/>
      <c r="BV31" s="17"/>
      <c r="BW31" s="17"/>
    </row>
    <row r="32" spans="1:75" ht="11.25">
      <c r="A32" s="17" t="s">
        <v>25</v>
      </c>
      <c r="B32" s="17"/>
      <c r="C32" s="17"/>
      <c r="D32" s="17"/>
      <c r="E32" s="17"/>
      <c r="F32" s="17">
        <f>1274-177+23+16</f>
        <v>1136</v>
      </c>
      <c r="G32" s="17">
        <f>1662-121</f>
        <v>1541</v>
      </c>
      <c r="H32" s="17">
        <f>1905-259</f>
        <v>1646</v>
      </c>
      <c r="I32" s="17">
        <v>1897</v>
      </c>
      <c r="J32" s="17">
        <v>2205</v>
      </c>
      <c r="K32" s="6">
        <v>3742</v>
      </c>
      <c r="L32" s="6">
        <v>3819</v>
      </c>
      <c r="M32" s="6">
        <v>3664</v>
      </c>
      <c r="N32" s="6">
        <v>3654</v>
      </c>
      <c r="O32" s="6">
        <v>3683</v>
      </c>
      <c r="P32" s="6">
        <v>3573</v>
      </c>
      <c r="Q32" s="6">
        <v>3575</v>
      </c>
      <c r="R32" s="6">
        <v>3676</v>
      </c>
      <c r="S32" s="6">
        <v>3701</v>
      </c>
      <c r="T32" s="6">
        <v>3664</v>
      </c>
      <c r="U32" s="6">
        <v>3502</v>
      </c>
      <c r="V32" s="6">
        <v>3598</v>
      </c>
      <c r="W32" s="6">
        <v>3163</v>
      </c>
      <c r="X32" s="6">
        <v>3145</v>
      </c>
      <c r="Y32" s="6">
        <v>3241</v>
      </c>
      <c r="Z32" s="6">
        <v>3390</v>
      </c>
      <c r="AA32" s="24">
        <v>3829</v>
      </c>
      <c r="AB32" s="24">
        <v>4254</v>
      </c>
      <c r="AC32" s="24">
        <v>4644</v>
      </c>
      <c r="AD32" s="24">
        <v>4994</v>
      </c>
      <c r="AE32" s="24">
        <v>5236</v>
      </c>
      <c r="AF32" s="24">
        <v>5359</v>
      </c>
      <c r="AG32" s="24">
        <v>5332</v>
      </c>
      <c r="AH32" s="24">
        <v>5122</v>
      </c>
      <c r="AI32" s="24">
        <v>5009</v>
      </c>
      <c r="AJ32" s="24">
        <v>4882</v>
      </c>
      <c r="AK32" s="24">
        <v>5308</v>
      </c>
      <c r="AL32" s="6">
        <v>5397</v>
      </c>
      <c r="AM32" s="6">
        <v>5325</v>
      </c>
      <c r="AN32" s="6">
        <v>5223</v>
      </c>
      <c r="AO32" s="6">
        <v>4924</v>
      </c>
      <c r="AP32" s="6">
        <v>4857</v>
      </c>
      <c r="AQ32" s="6">
        <v>4794</v>
      </c>
      <c r="AR32" s="6">
        <v>4748</v>
      </c>
      <c r="AS32" s="6">
        <v>4947</v>
      </c>
      <c r="AT32" s="6">
        <v>5077</v>
      </c>
      <c r="AU32" s="6">
        <v>5092</v>
      </c>
      <c r="AV32" s="6">
        <v>5017</v>
      </c>
      <c r="AW32" s="6">
        <v>4914</v>
      </c>
      <c r="AX32" s="6">
        <v>4822</v>
      </c>
      <c r="AY32" s="6">
        <v>4842</v>
      </c>
      <c r="AZ32" s="17">
        <v>4865</v>
      </c>
      <c r="BA32" s="17">
        <v>5042</v>
      </c>
      <c r="BB32" s="17">
        <v>4992</v>
      </c>
      <c r="BC32" s="17">
        <v>5111</v>
      </c>
      <c r="BD32" s="17">
        <v>5243</v>
      </c>
      <c r="BE32" s="17">
        <v>5186</v>
      </c>
      <c r="BF32" s="17">
        <v>5104</v>
      </c>
      <c r="BG32" s="17">
        <v>5034</v>
      </c>
      <c r="BH32" s="17">
        <v>5354</v>
      </c>
      <c r="BI32" s="17">
        <v>5687</v>
      </c>
      <c r="BJ32" s="17">
        <v>6124</v>
      </c>
      <c r="BK32" s="17">
        <v>6455</v>
      </c>
      <c r="BL32" s="17">
        <v>6763</v>
      </c>
      <c r="BM32" s="17">
        <v>7112</v>
      </c>
      <c r="BN32" s="17">
        <v>7324</v>
      </c>
      <c r="BO32" s="17">
        <v>7551</v>
      </c>
      <c r="BP32" s="17">
        <v>7564</v>
      </c>
      <c r="BQ32" s="17">
        <v>7541</v>
      </c>
      <c r="BR32" s="17">
        <v>7234</v>
      </c>
      <c r="BS32" s="17">
        <v>7129</v>
      </c>
      <c r="BT32" s="17">
        <v>7206</v>
      </c>
      <c r="BU32" s="17">
        <v>7816</v>
      </c>
      <c r="BV32" s="17">
        <v>8341</v>
      </c>
      <c r="BW32" s="17">
        <v>8659</v>
      </c>
    </row>
    <row r="33" spans="1:75" ht="11.25">
      <c r="A33" s="17" t="s">
        <v>26</v>
      </c>
      <c r="B33" s="17"/>
      <c r="C33" s="17"/>
      <c r="D33" s="17"/>
      <c r="E33" s="17"/>
      <c r="F33" s="17"/>
      <c r="G33" s="17"/>
      <c r="H33" s="17"/>
      <c r="I33" s="17"/>
      <c r="J33" s="17"/>
      <c r="K33" s="6">
        <v>928</v>
      </c>
      <c r="L33" s="6">
        <v>1072</v>
      </c>
      <c r="M33" s="6">
        <v>1089</v>
      </c>
      <c r="N33" s="6">
        <v>1136</v>
      </c>
      <c r="O33" s="6">
        <f>1+120+47+8+49+1+304+14+27+21+262+276+1</f>
        <v>1131</v>
      </c>
      <c r="P33" s="6">
        <v>1254</v>
      </c>
      <c r="Q33" s="6">
        <f>47+20+266+270+103+62+11+57+360+66+36+7+2+1+62</f>
        <v>1370</v>
      </c>
      <c r="R33" s="6">
        <v>1226</v>
      </c>
      <c r="S33" s="6">
        <f>47+28+257+47+265+4+59+7+67+322+1+62</f>
        <v>1166</v>
      </c>
      <c r="T33" s="6">
        <v>1342</v>
      </c>
      <c r="U33" s="6">
        <v>1356</v>
      </c>
      <c r="V33" s="6">
        <v>1382</v>
      </c>
      <c r="W33" s="6">
        <v>1314</v>
      </c>
      <c r="X33" s="6">
        <v>1330</v>
      </c>
      <c r="Y33" s="6">
        <v>1376</v>
      </c>
      <c r="Z33" s="6">
        <v>1435</v>
      </c>
      <c r="AA33" s="6">
        <v>1580</v>
      </c>
      <c r="AB33" s="6">
        <v>1485</v>
      </c>
      <c r="AC33" s="6">
        <v>1497</v>
      </c>
      <c r="AD33" s="6">
        <v>1461</v>
      </c>
      <c r="AE33" s="6">
        <v>1426</v>
      </c>
      <c r="AF33" s="6">
        <v>1526</v>
      </c>
      <c r="AG33" s="6">
        <v>1590</v>
      </c>
      <c r="AH33" s="6">
        <v>1645</v>
      </c>
      <c r="AI33" s="6">
        <v>1797</v>
      </c>
      <c r="AJ33" s="6">
        <v>1856</v>
      </c>
      <c r="AK33" s="6">
        <v>1889</v>
      </c>
      <c r="AL33" s="6">
        <v>2058</v>
      </c>
      <c r="AM33" s="6">
        <v>2111</v>
      </c>
      <c r="AN33" s="6">
        <v>2122</v>
      </c>
      <c r="AO33" s="6">
        <v>2017</v>
      </c>
      <c r="AP33" s="6">
        <v>2088</v>
      </c>
      <c r="AQ33" s="6">
        <v>2155</v>
      </c>
      <c r="AR33" s="6">
        <v>2194</v>
      </c>
      <c r="AS33" s="6">
        <v>2221</v>
      </c>
      <c r="AT33" s="6">
        <v>2164</v>
      </c>
      <c r="AU33" s="6">
        <v>2086</v>
      </c>
      <c r="AV33" s="6">
        <v>1928</v>
      </c>
      <c r="AW33" s="6">
        <v>1939</v>
      </c>
      <c r="AX33" s="6">
        <v>1937</v>
      </c>
      <c r="AY33" s="6">
        <v>1975</v>
      </c>
      <c r="AZ33" s="17">
        <v>2003</v>
      </c>
      <c r="BA33" s="17">
        <v>2126</v>
      </c>
      <c r="BB33" s="17">
        <v>2323</v>
      </c>
      <c r="BC33" s="17">
        <v>2443</v>
      </c>
      <c r="BD33" s="17">
        <v>2473</v>
      </c>
      <c r="BE33" s="17">
        <v>2354</v>
      </c>
      <c r="BF33" s="17">
        <v>2307</v>
      </c>
      <c r="BG33" s="17">
        <v>2273</v>
      </c>
      <c r="BH33" s="17">
        <v>2313</v>
      </c>
      <c r="BI33" s="17">
        <v>2407</v>
      </c>
      <c r="BJ33" s="17">
        <v>2496</v>
      </c>
      <c r="BK33" s="17">
        <v>2557</v>
      </c>
      <c r="BL33" s="17">
        <v>2758</v>
      </c>
      <c r="BM33" s="17">
        <v>2927</v>
      </c>
      <c r="BN33" s="17">
        <v>3097</v>
      </c>
      <c r="BO33" s="17">
        <v>3181</v>
      </c>
      <c r="BP33" s="17">
        <v>3505</v>
      </c>
      <c r="BQ33" s="17">
        <v>3989</v>
      </c>
      <c r="BR33" s="6">
        <v>4229</v>
      </c>
      <c r="BS33" s="6">
        <v>4465</v>
      </c>
      <c r="BT33" s="6">
        <v>4701</v>
      </c>
      <c r="BU33" s="6">
        <v>5328</v>
      </c>
      <c r="BV33" s="6">
        <v>5806</v>
      </c>
      <c r="BW33" s="6">
        <v>5948</v>
      </c>
    </row>
    <row r="34" spans="1:75" ht="11.25">
      <c r="A34" s="17" t="s">
        <v>20</v>
      </c>
      <c r="B34" s="17"/>
      <c r="C34" s="17"/>
      <c r="D34" s="17"/>
      <c r="E34" s="17"/>
      <c r="F34" s="17"/>
      <c r="G34" s="17"/>
      <c r="H34" s="17"/>
      <c r="I34" s="17"/>
      <c r="J34" s="17"/>
      <c r="K34" s="6">
        <f aca="true" t="shared" si="25" ref="K34:AL34">SUM(K32:K33)</f>
        <v>4670</v>
      </c>
      <c r="L34" s="6">
        <f t="shared" si="25"/>
        <v>4891</v>
      </c>
      <c r="M34" s="6">
        <f t="shared" si="25"/>
        <v>4753</v>
      </c>
      <c r="N34" s="6">
        <f t="shared" si="25"/>
        <v>4790</v>
      </c>
      <c r="O34" s="6">
        <f t="shared" si="25"/>
        <v>4814</v>
      </c>
      <c r="P34" s="6">
        <f t="shared" si="25"/>
        <v>4827</v>
      </c>
      <c r="Q34" s="6">
        <f t="shared" si="25"/>
        <v>4945</v>
      </c>
      <c r="R34" s="6">
        <f t="shared" si="25"/>
        <v>4902</v>
      </c>
      <c r="S34" s="6">
        <f t="shared" si="25"/>
        <v>4867</v>
      </c>
      <c r="T34" s="6">
        <f t="shared" si="25"/>
        <v>5006</v>
      </c>
      <c r="U34" s="6">
        <f t="shared" si="25"/>
        <v>4858</v>
      </c>
      <c r="V34" s="6">
        <f t="shared" si="25"/>
        <v>4980</v>
      </c>
      <c r="W34" s="6">
        <f t="shared" si="25"/>
        <v>4477</v>
      </c>
      <c r="X34" s="6">
        <f t="shared" si="25"/>
        <v>4475</v>
      </c>
      <c r="Y34" s="6">
        <f t="shared" si="25"/>
        <v>4617</v>
      </c>
      <c r="Z34" s="6">
        <f t="shared" si="25"/>
        <v>4825</v>
      </c>
      <c r="AA34" s="6">
        <f t="shared" si="25"/>
        <v>5409</v>
      </c>
      <c r="AB34" s="6">
        <f t="shared" si="25"/>
        <v>5739</v>
      </c>
      <c r="AC34" s="6">
        <f t="shared" si="25"/>
        <v>6141</v>
      </c>
      <c r="AD34" s="6">
        <f t="shared" si="25"/>
        <v>6455</v>
      </c>
      <c r="AE34" s="6">
        <f t="shared" si="25"/>
        <v>6662</v>
      </c>
      <c r="AF34" s="6">
        <f t="shared" si="25"/>
        <v>6885</v>
      </c>
      <c r="AG34" s="6">
        <f t="shared" si="25"/>
        <v>6922</v>
      </c>
      <c r="AH34" s="6">
        <f t="shared" si="25"/>
        <v>6767</v>
      </c>
      <c r="AI34" s="6">
        <f t="shared" si="25"/>
        <v>6806</v>
      </c>
      <c r="AJ34" s="6">
        <f t="shared" si="25"/>
        <v>6738</v>
      </c>
      <c r="AK34" s="6">
        <f t="shared" si="25"/>
        <v>7197</v>
      </c>
      <c r="AL34" s="6">
        <f t="shared" si="25"/>
        <v>7455</v>
      </c>
      <c r="AM34" s="6">
        <f aca="true" t="shared" si="26" ref="AM34:BD34">SUM(AM32:AM33)</f>
        <v>7436</v>
      </c>
      <c r="AN34" s="6">
        <f t="shared" si="26"/>
        <v>7345</v>
      </c>
      <c r="AO34" s="6">
        <f t="shared" si="26"/>
        <v>6941</v>
      </c>
      <c r="AP34" s="6">
        <f t="shared" si="26"/>
        <v>6945</v>
      </c>
      <c r="AQ34" s="6">
        <f t="shared" si="26"/>
        <v>6949</v>
      </c>
      <c r="AR34" s="6">
        <f t="shared" si="26"/>
        <v>6942</v>
      </c>
      <c r="AS34" s="6">
        <f t="shared" si="26"/>
        <v>7168</v>
      </c>
      <c r="AT34" s="6">
        <f t="shared" si="26"/>
        <v>7241</v>
      </c>
      <c r="AU34" s="6">
        <f t="shared" si="26"/>
        <v>7178</v>
      </c>
      <c r="AV34" s="6">
        <f t="shared" si="26"/>
        <v>6945</v>
      </c>
      <c r="AW34" s="6">
        <f t="shared" si="26"/>
        <v>6853</v>
      </c>
      <c r="AX34" s="6">
        <f t="shared" si="26"/>
        <v>6759</v>
      </c>
      <c r="AY34" s="6">
        <f t="shared" si="26"/>
        <v>6817</v>
      </c>
      <c r="AZ34" s="6">
        <f t="shared" si="26"/>
        <v>6868</v>
      </c>
      <c r="BA34" s="6">
        <f t="shared" si="26"/>
        <v>7168</v>
      </c>
      <c r="BB34" s="6">
        <f t="shared" si="26"/>
        <v>7315</v>
      </c>
      <c r="BC34" s="6">
        <f t="shared" si="26"/>
        <v>7554</v>
      </c>
      <c r="BD34" s="6">
        <f t="shared" si="26"/>
        <v>7716</v>
      </c>
      <c r="BE34" s="6">
        <f>SUM(BE32:BE33)</f>
        <v>7540</v>
      </c>
      <c r="BF34" s="6">
        <f>SUM(BF32:BF33)</f>
        <v>7411</v>
      </c>
      <c r="BG34" s="6">
        <f>SUM(BG32:BG33)</f>
        <v>7307</v>
      </c>
      <c r="BH34" s="6">
        <f>SUM(BH32:BH33)</f>
        <v>7667</v>
      </c>
      <c r="BI34" s="6">
        <f>SUM(BI32:BI33)</f>
        <v>8094</v>
      </c>
      <c r="BJ34" s="6">
        <v>8620</v>
      </c>
      <c r="BK34" s="6">
        <v>9012</v>
      </c>
      <c r="BL34" s="6">
        <v>9521</v>
      </c>
      <c r="BM34" s="6">
        <v>10039</v>
      </c>
      <c r="BN34" s="6">
        <v>10421</v>
      </c>
      <c r="BO34" s="6">
        <v>10732</v>
      </c>
      <c r="BP34" s="6">
        <v>11069</v>
      </c>
      <c r="BQ34" s="6">
        <v>11530</v>
      </c>
      <c r="BR34" s="17">
        <v>11463</v>
      </c>
      <c r="BS34" s="17">
        <v>11594</v>
      </c>
      <c r="BT34" s="17">
        <v>11907</v>
      </c>
      <c r="BU34" s="17">
        <v>13144</v>
      </c>
      <c r="BV34" s="17">
        <v>14147</v>
      </c>
      <c r="BW34" s="17">
        <v>14607</v>
      </c>
    </row>
    <row r="35" spans="1:75" ht="22.5" customHeight="1">
      <c r="A35" s="16" t="s">
        <v>62</v>
      </c>
      <c r="B35" s="14"/>
      <c r="C35" s="14"/>
      <c r="D35" s="14"/>
      <c r="E35" s="14"/>
      <c r="F35" s="14"/>
      <c r="G35" s="14"/>
      <c r="H35" s="14"/>
      <c r="I35" s="14"/>
      <c r="J35" s="14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7"/>
      <c r="BS35" s="17"/>
      <c r="BT35" s="17"/>
      <c r="BU35" s="17"/>
      <c r="BV35" s="17"/>
      <c r="BW35" s="17"/>
    </row>
    <row r="36" spans="1:75" ht="11.25">
      <c r="A36" s="17" t="s">
        <v>25</v>
      </c>
      <c r="B36" s="17"/>
      <c r="C36" s="17"/>
      <c r="D36" s="17"/>
      <c r="E36" s="17"/>
      <c r="F36" s="17">
        <f>85+177</f>
        <v>262</v>
      </c>
      <c r="G36" s="17">
        <f>121+117</f>
        <v>238</v>
      </c>
      <c r="H36" s="17">
        <f>165+259</f>
        <v>424</v>
      </c>
      <c r="I36" s="17">
        <f>326+245+63+219</f>
        <v>853</v>
      </c>
      <c r="J36" s="17">
        <v>1340</v>
      </c>
      <c r="K36" s="6">
        <v>1628</v>
      </c>
      <c r="L36" s="6">
        <v>1544</v>
      </c>
      <c r="M36" s="6">
        <v>1689</v>
      </c>
      <c r="N36" s="6">
        <v>1769</v>
      </c>
      <c r="O36" s="6">
        <v>1805</v>
      </c>
      <c r="P36" s="6">
        <v>1821</v>
      </c>
      <c r="Q36" s="6">
        <v>1790</v>
      </c>
      <c r="R36" s="6">
        <v>1804</v>
      </c>
      <c r="S36" s="6">
        <v>1882</v>
      </c>
      <c r="T36" s="6">
        <v>2091</v>
      </c>
      <c r="U36" s="6">
        <v>2293</v>
      </c>
      <c r="V36" s="6">
        <v>2393</v>
      </c>
      <c r="W36" s="6">
        <v>2352</v>
      </c>
      <c r="X36" s="6">
        <v>2583</v>
      </c>
      <c r="Y36" s="6">
        <v>2560</v>
      </c>
      <c r="Z36" s="6">
        <v>2566</v>
      </c>
      <c r="AA36" s="24">
        <v>2574</v>
      </c>
      <c r="AB36" s="24">
        <v>2269</v>
      </c>
      <c r="AC36" s="24">
        <v>2149</v>
      </c>
      <c r="AD36" s="24">
        <v>2073</v>
      </c>
      <c r="AE36" s="24">
        <v>2155</v>
      </c>
      <c r="AF36" s="24">
        <v>2087</v>
      </c>
      <c r="AG36" s="24">
        <v>2117</v>
      </c>
      <c r="AH36" s="24">
        <v>2082</v>
      </c>
      <c r="AI36" s="24">
        <v>1993</v>
      </c>
      <c r="AJ36" s="24">
        <v>2001</v>
      </c>
      <c r="AK36" s="24">
        <v>2062</v>
      </c>
      <c r="AL36" s="6">
        <v>2003</v>
      </c>
      <c r="AM36" s="6">
        <v>2002</v>
      </c>
      <c r="AN36" s="6">
        <v>1970</v>
      </c>
      <c r="AO36" s="6">
        <v>1903</v>
      </c>
      <c r="AP36" s="6">
        <v>1863</v>
      </c>
      <c r="AQ36" s="6">
        <v>1919</v>
      </c>
      <c r="AR36" s="6">
        <v>1880</v>
      </c>
      <c r="AS36" s="6">
        <v>1935</v>
      </c>
      <c r="AT36" s="6">
        <v>1940</v>
      </c>
      <c r="AU36" s="6">
        <v>1992</v>
      </c>
      <c r="AV36" s="6">
        <v>2035</v>
      </c>
      <c r="AW36" s="6">
        <v>2054</v>
      </c>
      <c r="AX36" s="6">
        <v>2041</v>
      </c>
      <c r="AY36" s="6">
        <v>2025</v>
      </c>
      <c r="AZ36" s="17">
        <v>1919</v>
      </c>
      <c r="BA36" s="17">
        <v>1837</v>
      </c>
      <c r="BB36" s="17">
        <v>1855</v>
      </c>
      <c r="BC36" s="17">
        <v>1876</v>
      </c>
      <c r="BD36" s="17">
        <v>1781</v>
      </c>
      <c r="BE36" s="17">
        <v>1945</v>
      </c>
      <c r="BF36" s="17">
        <v>1935</v>
      </c>
      <c r="BG36" s="17">
        <v>1918</v>
      </c>
      <c r="BH36" s="17">
        <v>1982</v>
      </c>
      <c r="BI36" s="17">
        <v>1893</v>
      </c>
      <c r="BJ36" s="17">
        <v>1799</v>
      </c>
      <c r="BK36" s="17">
        <v>1769</v>
      </c>
      <c r="BL36" s="17">
        <v>1627</v>
      </c>
      <c r="BM36" s="17">
        <v>1574</v>
      </c>
      <c r="BN36" s="17">
        <v>1499</v>
      </c>
      <c r="BO36" s="17">
        <v>1512</v>
      </c>
      <c r="BP36" s="17">
        <v>1624</v>
      </c>
      <c r="BQ36" s="17">
        <v>1670</v>
      </c>
      <c r="BR36" s="6">
        <v>1678</v>
      </c>
      <c r="BS36" s="6">
        <v>1767</v>
      </c>
      <c r="BT36" s="6">
        <v>1766</v>
      </c>
      <c r="BU36" s="6">
        <v>1786</v>
      </c>
      <c r="BV36" s="6">
        <v>1785</v>
      </c>
      <c r="BW36" s="6">
        <v>1834</v>
      </c>
    </row>
    <row r="37" spans="1:75" ht="11.25">
      <c r="A37" s="17" t="s">
        <v>26</v>
      </c>
      <c r="B37" s="17"/>
      <c r="C37" s="17"/>
      <c r="D37" s="17"/>
      <c r="E37" s="17"/>
      <c r="F37" s="17"/>
      <c r="G37" s="17"/>
      <c r="H37" s="17"/>
      <c r="I37" s="17"/>
      <c r="J37" s="17"/>
      <c r="K37" s="6">
        <f>17+13+76+27+48+7+1+2+13+6+5+16+4</f>
        <v>235</v>
      </c>
      <c r="L37" s="6">
        <v>239</v>
      </c>
      <c r="M37" s="6">
        <f>5+20+6+10+18+4+4+7+54+63+32+5+17</f>
        <v>245</v>
      </c>
      <c r="N37" s="6">
        <v>273</v>
      </c>
      <c r="O37" s="6">
        <f>9+110+62+22+9+20+11+31+9+9+12+21+6+1</f>
        <v>332</v>
      </c>
      <c r="P37" s="6">
        <v>376</v>
      </c>
      <c r="Q37" s="6">
        <f>15+36+53+12+10+175+73+26</f>
        <v>400</v>
      </c>
      <c r="R37" s="6">
        <v>424</v>
      </c>
      <c r="S37" s="6">
        <f>15+21+58+13+8+13+182+91+29</f>
        <v>430</v>
      </c>
      <c r="T37" s="6">
        <v>461</v>
      </c>
      <c r="U37" s="6">
        <v>510</v>
      </c>
      <c r="V37" s="6">
        <v>580</v>
      </c>
      <c r="W37" s="6">
        <v>519</v>
      </c>
      <c r="X37" s="6">
        <v>558</v>
      </c>
      <c r="Y37" s="6">
        <v>671</v>
      </c>
      <c r="Z37" s="6">
        <v>739</v>
      </c>
      <c r="AA37" s="6">
        <v>837</v>
      </c>
      <c r="AB37" s="6">
        <v>734</v>
      </c>
      <c r="AC37" s="6">
        <v>711</v>
      </c>
      <c r="AD37" s="6">
        <v>751</v>
      </c>
      <c r="AE37" s="6">
        <v>748</v>
      </c>
      <c r="AF37" s="6">
        <v>779</v>
      </c>
      <c r="AG37" s="6">
        <v>807</v>
      </c>
      <c r="AH37" s="6">
        <v>793</v>
      </c>
      <c r="AI37" s="6">
        <v>782</v>
      </c>
      <c r="AJ37" s="6">
        <v>762</v>
      </c>
      <c r="AK37" s="6">
        <v>786</v>
      </c>
      <c r="AL37" s="6">
        <v>787</v>
      </c>
      <c r="AM37" s="6">
        <v>832</v>
      </c>
      <c r="AN37" s="6">
        <v>794</v>
      </c>
      <c r="AO37" s="6">
        <v>755</v>
      </c>
      <c r="AP37" s="6">
        <v>756</v>
      </c>
      <c r="AQ37" s="6">
        <v>838</v>
      </c>
      <c r="AR37" s="6">
        <v>826</v>
      </c>
      <c r="AS37" s="6">
        <v>838</v>
      </c>
      <c r="AT37" s="6">
        <v>810</v>
      </c>
      <c r="AU37" s="6">
        <v>797</v>
      </c>
      <c r="AV37" s="6">
        <v>793</v>
      </c>
      <c r="AW37" s="6">
        <v>775</v>
      </c>
      <c r="AX37" s="6">
        <v>713</v>
      </c>
      <c r="AY37" s="6">
        <v>708</v>
      </c>
      <c r="AZ37" s="17">
        <v>716</v>
      </c>
      <c r="BA37" s="17">
        <v>722</v>
      </c>
      <c r="BB37" s="17">
        <v>771</v>
      </c>
      <c r="BC37" s="17">
        <v>813</v>
      </c>
      <c r="BD37" s="17">
        <v>790</v>
      </c>
      <c r="BE37" s="17">
        <v>825</v>
      </c>
      <c r="BF37" s="17">
        <v>883</v>
      </c>
      <c r="BG37" s="17">
        <v>866</v>
      </c>
      <c r="BH37" s="17">
        <v>874</v>
      </c>
      <c r="BI37" s="17">
        <v>875</v>
      </c>
      <c r="BJ37" s="17">
        <v>840</v>
      </c>
      <c r="BK37" s="17">
        <v>829</v>
      </c>
      <c r="BL37" s="17">
        <v>817</v>
      </c>
      <c r="BM37" s="17">
        <v>767</v>
      </c>
      <c r="BN37" s="17">
        <v>791</v>
      </c>
      <c r="BO37" s="17">
        <v>809</v>
      </c>
      <c r="BP37" s="17">
        <v>797</v>
      </c>
      <c r="BQ37" s="17">
        <v>811</v>
      </c>
      <c r="BR37" s="17">
        <v>801</v>
      </c>
      <c r="BS37" s="17">
        <v>730</v>
      </c>
      <c r="BT37" s="17">
        <v>667</v>
      </c>
      <c r="BU37" s="17">
        <v>693</v>
      </c>
      <c r="BV37" s="17">
        <v>717</v>
      </c>
      <c r="BW37" s="17">
        <v>656</v>
      </c>
    </row>
    <row r="38" spans="1:75" ht="11.25">
      <c r="A38" s="17" t="s">
        <v>20</v>
      </c>
      <c r="B38" s="17"/>
      <c r="C38" s="17"/>
      <c r="D38" s="17"/>
      <c r="E38" s="17"/>
      <c r="F38" s="17"/>
      <c r="G38" s="17"/>
      <c r="H38" s="17"/>
      <c r="I38" s="17"/>
      <c r="J38" s="17"/>
      <c r="K38" s="6">
        <f aca="true" t="shared" si="27" ref="K38:AM38">SUM(K36:K37)</f>
        <v>1863</v>
      </c>
      <c r="L38" s="6">
        <f t="shared" si="27"/>
        <v>1783</v>
      </c>
      <c r="M38" s="6">
        <f t="shared" si="27"/>
        <v>1934</v>
      </c>
      <c r="N38" s="6">
        <f t="shared" si="27"/>
        <v>2042</v>
      </c>
      <c r="O38" s="6">
        <f t="shared" si="27"/>
        <v>2137</v>
      </c>
      <c r="P38" s="6">
        <f t="shared" si="27"/>
        <v>2197</v>
      </c>
      <c r="Q38" s="6">
        <f t="shared" si="27"/>
        <v>2190</v>
      </c>
      <c r="R38" s="6">
        <f t="shared" si="27"/>
        <v>2228</v>
      </c>
      <c r="S38" s="6">
        <f t="shared" si="27"/>
        <v>2312</v>
      </c>
      <c r="T38" s="6">
        <f t="shared" si="27"/>
        <v>2552</v>
      </c>
      <c r="U38" s="6">
        <f t="shared" si="27"/>
        <v>2803</v>
      </c>
      <c r="V38" s="6">
        <f t="shared" si="27"/>
        <v>2973</v>
      </c>
      <c r="W38" s="6">
        <f t="shared" si="27"/>
        <v>2871</v>
      </c>
      <c r="X38" s="6">
        <f t="shared" si="27"/>
        <v>3141</v>
      </c>
      <c r="Y38" s="6">
        <f t="shared" si="27"/>
        <v>3231</v>
      </c>
      <c r="Z38" s="6">
        <f t="shared" si="27"/>
        <v>3305</v>
      </c>
      <c r="AA38" s="6">
        <f t="shared" si="27"/>
        <v>3411</v>
      </c>
      <c r="AB38" s="6">
        <f t="shared" si="27"/>
        <v>3003</v>
      </c>
      <c r="AC38" s="6">
        <f t="shared" si="27"/>
        <v>2860</v>
      </c>
      <c r="AD38" s="6">
        <f t="shared" si="27"/>
        <v>2824</v>
      </c>
      <c r="AE38" s="6">
        <f t="shared" si="27"/>
        <v>2903</v>
      </c>
      <c r="AF38" s="6">
        <f t="shared" si="27"/>
        <v>2866</v>
      </c>
      <c r="AG38" s="6">
        <f t="shared" si="27"/>
        <v>2924</v>
      </c>
      <c r="AH38" s="6">
        <f t="shared" si="27"/>
        <v>2875</v>
      </c>
      <c r="AI38" s="6">
        <f t="shared" si="27"/>
        <v>2775</v>
      </c>
      <c r="AJ38" s="6">
        <f t="shared" si="27"/>
        <v>2763</v>
      </c>
      <c r="AK38" s="6">
        <f t="shared" si="27"/>
        <v>2848</v>
      </c>
      <c r="AL38" s="6">
        <f t="shared" si="27"/>
        <v>2790</v>
      </c>
      <c r="AM38" s="6">
        <f t="shared" si="27"/>
        <v>2834</v>
      </c>
      <c r="AN38" s="6">
        <f aca="true" t="shared" si="28" ref="AN38:BD38">SUM(AN36:AN37)</f>
        <v>2764</v>
      </c>
      <c r="AO38" s="6">
        <f t="shared" si="28"/>
        <v>2658</v>
      </c>
      <c r="AP38" s="6">
        <f t="shared" si="28"/>
        <v>2619</v>
      </c>
      <c r="AQ38" s="6">
        <f t="shared" si="28"/>
        <v>2757</v>
      </c>
      <c r="AR38" s="6">
        <f t="shared" si="28"/>
        <v>2706</v>
      </c>
      <c r="AS38" s="6">
        <f t="shared" si="28"/>
        <v>2773</v>
      </c>
      <c r="AT38" s="6">
        <f t="shared" si="28"/>
        <v>2750</v>
      </c>
      <c r="AU38" s="6">
        <f t="shared" si="28"/>
        <v>2789</v>
      </c>
      <c r="AV38" s="6">
        <f t="shared" si="28"/>
        <v>2828</v>
      </c>
      <c r="AW38" s="6">
        <f t="shared" si="28"/>
        <v>2829</v>
      </c>
      <c r="AX38" s="6">
        <f t="shared" si="28"/>
        <v>2754</v>
      </c>
      <c r="AY38" s="6">
        <f t="shared" si="28"/>
        <v>2733</v>
      </c>
      <c r="AZ38" s="6">
        <f t="shared" si="28"/>
        <v>2635</v>
      </c>
      <c r="BA38" s="6">
        <f t="shared" si="28"/>
        <v>2559</v>
      </c>
      <c r="BB38" s="6">
        <f t="shared" si="28"/>
        <v>2626</v>
      </c>
      <c r="BC38" s="6">
        <f t="shared" si="28"/>
        <v>2689</v>
      </c>
      <c r="BD38" s="6">
        <f t="shared" si="28"/>
        <v>2571</v>
      </c>
      <c r="BE38" s="6">
        <f>SUM(BE36:BE37)</f>
        <v>2770</v>
      </c>
      <c r="BF38" s="6">
        <f>SUM(BF36:BF37)</f>
        <v>2818</v>
      </c>
      <c r="BG38" s="6">
        <f>SUM(BG36:BG37)</f>
        <v>2784</v>
      </c>
      <c r="BH38" s="6">
        <f>SUM(BH36:BH37)</f>
        <v>2856</v>
      </c>
      <c r="BI38" s="6">
        <f>SUM(BI36:BI37)</f>
        <v>2768</v>
      </c>
      <c r="BJ38" s="6">
        <v>2639</v>
      </c>
      <c r="BK38" s="6">
        <v>2598</v>
      </c>
      <c r="BL38" s="6">
        <v>2444</v>
      </c>
      <c r="BM38" s="6">
        <v>2371</v>
      </c>
      <c r="BN38" s="6">
        <v>2290</v>
      </c>
      <c r="BO38" s="6">
        <v>2321</v>
      </c>
      <c r="BP38" s="6">
        <v>2421</v>
      </c>
      <c r="BQ38" s="6">
        <v>2481</v>
      </c>
      <c r="BR38" s="17">
        <v>2479</v>
      </c>
      <c r="BS38" s="17">
        <v>2497</v>
      </c>
      <c r="BT38" s="17">
        <v>2433</v>
      </c>
      <c r="BU38" s="17">
        <v>2479</v>
      </c>
      <c r="BV38" s="17">
        <v>2502</v>
      </c>
      <c r="BW38" s="17">
        <v>2490</v>
      </c>
    </row>
    <row r="39" spans="1:75" ht="22.5" customHeight="1">
      <c r="A39" s="12" t="s">
        <v>63</v>
      </c>
      <c r="B39" s="14"/>
      <c r="C39" s="14"/>
      <c r="D39" s="14"/>
      <c r="E39" s="14"/>
      <c r="F39" s="14"/>
      <c r="G39" s="14"/>
      <c r="H39" s="14"/>
      <c r="I39" s="14"/>
      <c r="J39" s="14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6"/>
      <c r="BS39" s="6"/>
      <c r="BT39" s="6"/>
      <c r="BU39" s="6"/>
      <c r="BV39" s="6"/>
      <c r="BW39" s="6"/>
    </row>
    <row r="40" spans="1:75" ht="11.25">
      <c r="A40" s="17" t="s">
        <v>25</v>
      </c>
      <c r="B40" s="17"/>
      <c r="C40" s="17"/>
      <c r="D40" s="17"/>
      <c r="E40" s="17"/>
      <c r="F40" s="17"/>
      <c r="G40" s="17">
        <v>149</v>
      </c>
      <c r="H40" s="17">
        <v>116</v>
      </c>
      <c r="I40" s="17">
        <v>179</v>
      </c>
      <c r="J40" s="17">
        <v>271</v>
      </c>
      <c r="K40" s="6">
        <v>189</v>
      </c>
      <c r="L40" s="6">
        <v>181</v>
      </c>
      <c r="M40" s="6">
        <v>203</v>
      </c>
      <c r="N40" s="6">
        <v>203</v>
      </c>
      <c r="O40" s="6">
        <v>190</v>
      </c>
      <c r="P40" s="6">
        <v>219</v>
      </c>
      <c r="Q40" s="6">
        <v>232</v>
      </c>
      <c r="R40" s="6">
        <v>266</v>
      </c>
      <c r="S40" s="6">
        <v>317</v>
      </c>
      <c r="T40" s="6">
        <v>374</v>
      </c>
      <c r="U40" s="6">
        <v>401</v>
      </c>
      <c r="V40" s="6">
        <v>439</v>
      </c>
      <c r="W40" s="6">
        <v>441</v>
      </c>
      <c r="X40" s="6">
        <v>417</v>
      </c>
      <c r="Y40" s="6">
        <v>403</v>
      </c>
      <c r="Z40" s="6">
        <v>404</v>
      </c>
      <c r="AA40" s="24">
        <v>429</v>
      </c>
      <c r="AB40" s="24">
        <v>414</v>
      </c>
      <c r="AC40" s="24">
        <v>355</v>
      </c>
      <c r="AD40" s="24">
        <v>321</v>
      </c>
      <c r="AE40" s="24">
        <v>350</v>
      </c>
      <c r="AF40" s="24">
        <v>368</v>
      </c>
      <c r="AG40" s="24">
        <v>360</v>
      </c>
      <c r="AH40" s="24">
        <v>372</v>
      </c>
      <c r="AI40" s="24">
        <v>402</v>
      </c>
      <c r="AJ40" s="24">
        <v>406</v>
      </c>
      <c r="AK40" s="24">
        <v>416</v>
      </c>
      <c r="AL40" s="6">
        <v>425</v>
      </c>
      <c r="AM40" s="6">
        <v>407</v>
      </c>
      <c r="AN40" s="6">
        <v>416</v>
      </c>
      <c r="AO40" s="6">
        <v>437</v>
      </c>
      <c r="AP40" s="6">
        <v>427</v>
      </c>
      <c r="AQ40" s="6">
        <v>430</v>
      </c>
      <c r="AR40" s="6">
        <v>408</v>
      </c>
      <c r="AS40" s="6">
        <v>409</v>
      </c>
      <c r="AT40" s="6">
        <v>411</v>
      </c>
      <c r="AU40" s="6">
        <v>387</v>
      </c>
      <c r="AV40" s="6">
        <v>394</v>
      </c>
      <c r="AW40" s="6">
        <v>439</v>
      </c>
      <c r="AX40" s="6">
        <v>479</v>
      </c>
      <c r="AY40" s="6">
        <v>518</v>
      </c>
      <c r="AZ40" s="17">
        <v>488</v>
      </c>
      <c r="BA40" s="17">
        <v>537</v>
      </c>
      <c r="BB40" s="17">
        <v>553</v>
      </c>
      <c r="BC40" s="17">
        <v>545</v>
      </c>
      <c r="BD40" s="17">
        <v>539</v>
      </c>
      <c r="BE40" s="17">
        <v>563</v>
      </c>
      <c r="BF40" s="17">
        <v>852</v>
      </c>
      <c r="BG40" s="17">
        <v>803</v>
      </c>
      <c r="BH40" s="17">
        <v>938</v>
      </c>
      <c r="BI40" s="17">
        <v>952</v>
      </c>
      <c r="BJ40" s="17">
        <v>986</v>
      </c>
      <c r="BK40" s="17">
        <v>1096</v>
      </c>
      <c r="BL40" s="17">
        <v>1063</v>
      </c>
      <c r="BM40" s="17">
        <v>1059</v>
      </c>
      <c r="BN40" s="17">
        <v>1080</v>
      </c>
      <c r="BO40" s="17">
        <v>1021</v>
      </c>
      <c r="BP40" s="17">
        <v>1015</v>
      </c>
      <c r="BQ40" s="17">
        <v>997</v>
      </c>
      <c r="BR40" s="17">
        <v>993</v>
      </c>
      <c r="BS40" s="17">
        <v>1005</v>
      </c>
      <c r="BT40" s="17">
        <v>943</v>
      </c>
      <c r="BU40" s="17">
        <v>887</v>
      </c>
      <c r="BV40" s="17">
        <v>869</v>
      </c>
      <c r="BW40" s="17">
        <v>942</v>
      </c>
    </row>
    <row r="41" spans="1:75" ht="11.25">
      <c r="A41" s="17" t="s">
        <v>26</v>
      </c>
      <c r="B41" s="17"/>
      <c r="C41" s="17"/>
      <c r="D41" s="17"/>
      <c r="E41" s="17"/>
      <c r="F41" s="17"/>
      <c r="G41" s="17"/>
      <c r="H41" s="17"/>
      <c r="I41" s="17"/>
      <c r="J41" s="17"/>
      <c r="K41" s="6">
        <f>29+22</f>
        <v>51</v>
      </c>
      <c r="L41" s="6">
        <v>44</v>
      </c>
      <c r="M41" s="6">
        <f>10+38+16+3+7</f>
        <v>74</v>
      </c>
      <c r="N41" s="6">
        <v>81</v>
      </c>
      <c r="O41" s="6">
        <f>22+49+20+11+2</f>
        <v>104</v>
      </c>
      <c r="P41" s="6">
        <v>128</v>
      </c>
      <c r="Q41" s="6">
        <f>33+58+25+21+1</f>
        <v>138</v>
      </c>
      <c r="R41" s="6">
        <v>152</v>
      </c>
      <c r="S41" s="6">
        <f>41+47+29+20+1</f>
        <v>138</v>
      </c>
      <c r="T41" s="6">
        <v>146</v>
      </c>
      <c r="U41" s="6">
        <v>146</v>
      </c>
      <c r="V41" s="6">
        <v>152</v>
      </c>
      <c r="W41" s="6">
        <v>136</v>
      </c>
      <c r="X41" s="6">
        <v>147</v>
      </c>
      <c r="Y41" s="6">
        <v>137</v>
      </c>
      <c r="Z41" s="6">
        <v>145</v>
      </c>
      <c r="AA41" s="6">
        <v>139</v>
      </c>
      <c r="AB41" s="6">
        <v>120</v>
      </c>
      <c r="AC41" s="6">
        <v>102</v>
      </c>
      <c r="AD41" s="6">
        <v>113</v>
      </c>
      <c r="AE41" s="6">
        <v>101</v>
      </c>
      <c r="AF41" s="6">
        <v>104</v>
      </c>
      <c r="AG41" s="6">
        <v>119</v>
      </c>
      <c r="AH41" s="6">
        <v>121</v>
      </c>
      <c r="AI41" s="6">
        <v>130</v>
      </c>
      <c r="AJ41" s="6">
        <v>131</v>
      </c>
      <c r="AK41" s="6">
        <v>107</v>
      </c>
      <c r="AL41" s="6">
        <v>116</v>
      </c>
      <c r="AM41" s="6">
        <v>119</v>
      </c>
      <c r="AN41" s="6">
        <v>112</v>
      </c>
      <c r="AO41" s="6">
        <v>115</v>
      </c>
      <c r="AP41" s="6">
        <v>114</v>
      </c>
      <c r="AQ41" s="6">
        <v>101</v>
      </c>
      <c r="AR41" s="6">
        <v>95</v>
      </c>
      <c r="AS41" s="6">
        <v>94</v>
      </c>
      <c r="AT41" s="6">
        <v>102</v>
      </c>
      <c r="AU41" s="6">
        <v>102</v>
      </c>
      <c r="AV41" s="6">
        <v>100</v>
      </c>
      <c r="AW41" s="6">
        <v>101</v>
      </c>
      <c r="AX41" s="6">
        <v>93</v>
      </c>
      <c r="AY41" s="6">
        <v>83</v>
      </c>
      <c r="AZ41" s="17">
        <v>87</v>
      </c>
      <c r="BA41" s="17">
        <v>86</v>
      </c>
      <c r="BB41" s="17">
        <v>107</v>
      </c>
      <c r="BC41" s="17">
        <v>118</v>
      </c>
      <c r="BD41" s="17">
        <v>108</v>
      </c>
      <c r="BE41" s="17">
        <v>110</v>
      </c>
      <c r="BF41" s="17">
        <v>113</v>
      </c>
      <c r="BG41" s="17">
        <v>112</v>
      </c>
      <c r="BH41" s="17">
        <v>102</v>
      </c>
      <c r="BI41" s="17">
        <v>91</v>
      </c>
      <c r="BJ41" s="17">
        <v>91</v>
      </c>
      <c r="BK41" s="17">
        <v>96</v>
      </c>
      <c r="BL41" s="17">
        <v>99</v>
      </c>
      <c r="BM41" s="17">
        <v>97</v>
      </c>
      <c r="BN41" s="17">
        <v>75</v>
      </c>
      <c r="BO41" s="17">
        <v>83</v>
      </c>
      <c r="BP41" s="17">
        <v>78</v>
      </c>
      <c r="BQ41" s="17">
        <v>95</v>
      </c>
      <c r="BR41" s="17">
        <v>140</v>
      </c>
      <c r="BS41" s="17">
        <v>145</v>
      </c>
      <c r="BT41" s="17">
        <v>185</v>
      </c>
      <c r="BU41" s="17">
        <v>208</v>
      </c>
      <c r="BV41" s="17">
        <v>177</v>
      </c>
      <c r="BW41" s="17">
        <v>141</v>
      </c>
    </row>
    <row r="42" spans="1:75" ht="11.25">
      <c r="A42" s="17" t="s">
        <v>20</v>
      </c>
      <c r="B42" s="17"/>
      <c r="C42" s="17"/>
      <c r="D42" s="17"/>
      <c r="E42" s="17"/>
      <c r="F42" s="17"/>
      <c r="G42" s="17"/>
      <c r="H42" s="17"/>
      <c r="I42" s="17"/>
      <c r="J42" s="17"/>
      <c r="K42" s="6">
        <f aca="true" t="shared" si="29" ref="K42:AL42">SUM(K40:K41)</f>
        <v>240</v>
      </c>
      <c r="L42" s="6">
        <f t="shared" si="29"/>
        <v>225</v>
      </c>
      <c r="M42" s="6">
        <f t="shared" si="29"/>
        <v>277</v>
      </c>
      <c r="N42" s="6">
        <f t="shared" si="29"/>
        <v>284</v>
      </c>
      <c r="O42" s="6">
        <f t="shared" si="29"/>
        <v>294</v>
      </c>
      <c r="P42" s="6">
        <f t="shared" si="29"/>
        <v>347</v>
      </c>
      <c r="Q42" s="6">
        <f t="shared" si="29"/>
        <v>370</v>
      </c>
      <c r="R42" s="6">
        <f t="shared" si="29"/>
        <v>418</v>
      </c>
      <c r="S42" s="6">
        <f t="shared" si="29"/>
        <v>455</v>
      </c>
      <c r="T42" s="6">
        <f t="shared" si="29"/>
        <v>520</v>
      </c>
      <c r="U42" s="6">
        <f t="shared" si="29"/>
        <v>547</v>
      </c>
      <c r="V42" s="6">
        <f t="shared" si="29"/>
        <v>591</v>
      </c>
      <c r="W42" s="6">
        <f t="shared" si="29"/>
        <v>577</v>
      </c>
      <c r="X42" s="6">
        <f t="shared" si="29"/>
        <v>564</v>
      </c>
      <c r="Y42" s="6">
        <f t="shared" si="29"/>
        <v>540</v>
      </c>
      <c r="Z42" s="6">
        <f t="shared" si="29"/>
        <v>549</v>
      </c>
      <c r="AA42" s="6">
        <f t="shared" si="29"/>
        <v>568</v>
      </c>
      <c r="AB42" s="6">
        <f t="shared" si="29"/>
        <v>534</v>
      </c>
      <c r="AC42" s="6">
        <f t="shared" si="29"/>
        <v>457</v>
      </c>
      <c r="AD42" s="6">
        <f t="shared" si="29"/>
        <v>434</v>
      </c>
      <c r="AE42" s="6">
        <f t="shared" si="29"/>
        <v>451</v>
      </c>
      <c r="AF42" s="6">
        <f t="shared" si="29"/>
        <v>472</v>
      </c>
      <c r="AG42" s="6">
        <f t="shared" si="29"/>
        <v>479</v>
      </c>
      <c r="AH42" s="6">
        <f t="shared" si="29"/>
        <v>493</v>
      </c>
      <c r="AI42" s="6">
        <f t="shared" si="29"/>
        <v>532</v>
      </c>
      <c r="AJ42" s="6">
        <f t="shared" si="29"/>
        <v>537</v>
      </c>
      <c r="AK42" s="6">
        <f t="shared" si="29"/>
        <v>523</v>
      </c>
      <c r="AL42" s="6">
        <f t="shared" si="29"/>
        <v>541</v>
      </c>
      <c r="AM42" s="6">
        <f aca="true" t="shared" si="30" ref="AM42:BD42">SUM(AM40:AM41)</f>
        <v>526</v>
      </c>
      <c r="AN42" s="6">
        <f t="shared" si="30"/>
        <v>528</v>
      </c>
      <c r="AO42" s="6">
        <f t="shared" si="30"/>
        <v>552</v>
      </c>
      <c r="AP42" s="6">
        <f t="shared" si="30"/>
        <v>541</v>
      </c>
      <c r="AQ42" s="6">
        <f t="shared" si="30"/>
        <v>531</v>
      </c>
      <c r="AR42" s="6">
        <f t="shared" si="30"/>
        <v>503</v>
      </c>
      <c r="AS42" s="6">
        <f t="shared" si="30"/>
        <v>503</v>
      </c>
      <c r="AT42" s="6">
        <f t="shared" si="30"/>
        <v>513</v>
      </c>
      <c r="AU42" s="6">
        <f t="shared" si="30"/>
        <v>489</v>
      </c>
      <c r="AV42" s="6">
        <f t="shared" si="30"/>
        <v>494</v>
      </c>
      <c r="AW42" s="6">
        <f t="shared" si="30"/>
        <v>540</v>
      </c>
      <c r="AX42" s="6">
        <f t="shared" si="30"/>
        <v>572</v>
      </c>
      <c r="AY42" s="6">
        <f t="shared" si="30"/>
        <v>601</v>
      </c>
      <c r="AZ42" s="6">
        <f t="shared" si="30"/>
        <v>575</v>
      </c>
      <c r="BA42" s="6">
        <f t="shared" si="30"/>
        <v>623</v>
      </c>
      <c r="BB42" s="6">
        <f t="shared" si="30"/>
        <v>660</v>
      </c>
      <c r="BC42" s="6">
        <f t="shared" si="30"/>
        <v>663</v>
      </c>
      <c r="BD42" s="6">
        <f t="shared" si="30"/>
        <v>647</v>
      </c>
      <c r="BE42" s="6">
        <f>SUM(BE40:BE41)</f>
        <v>673</v>
      </c>
      <c r="BF42" s="6">
        <f>SUM(BF40:BF41)</f>
        <v>965</v>
      </c>
      <c r="BG42" s="6">
        <f>SUM(BG40:BG41)</f>
        <v>915</v>
      </c>
      <c r="BH42" s="6">
        <f>SUM(BH40:BH41)</f>
        <v>1040</v>
      </c>
      <c r="BI42" s="6">
        <f>SUM(BI40:BI41)</f>
        <v>1043</v>
      </c>
      <c r="BJ42" s="6">
        <v>1077</v>
      </c>
      <c r="BK42" s="6">
        <v>1192</v>
      </c>
      <c r="BL42" s="6">
        <v>1162</v>
      </c>
      <c r="BM42" s="6">
        <v>1156</v>
      </c>
      <c r="BN42" s="6">
        <v>1155</v>
      </c>
      <c r="BO42" s="6">
        <v>1104</v>
      </c>
      <c r="BP42" s="6">
        <v>1093</v>
      </c>
      <c r="BQ42" s="6">
        <v>1092</v>
      </c>
      <c r="BR42" s="6">
        <v>1133</v>
      </c>
      <c r="BS42" s="6">
        <v>1150</v>
      </c>
      <c r="BT42" s="6">
        <v>1128</v>
      </c>
      <c r="BU42" s="6">
        <v>1095</v>
      </c>
      <c r="BV42" s="6">
        <v>1046</v>
      </c>
      <c r="BW42" s="6">
        <v>1083</v>
      </c>
    </row>
    <row r="43" spans="1:75" ht="22.5" customHeight="1">
      <c r="A43" s="16" t="s">
        <v>10</v>
      </c>
      <c r="B43" s="14"/>
      <c r="C43" s="14"/>
      <c r="D43" s="14"/>
      <c r="E43" s="14"/>
      <c r="F43" s="14"/>
      <c r="G43" s="14"/>
      <c r="H43" s="14"/>
      <c r="I43" s="14"/>
      <c r="J43" s="14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7"/>
      <c r="BS43" s="17"/>
      <c r="BT43" s="17"/>
      <c r="BU43" s="17"/>
      <c r="BV43" s="17"/>
      <c r="BW43" s="17"/>
    </row>
    <row r="44" spans="1:75" ht="11.25">
      <c r="A44" s="17" t="s">
        <v>26</v>
      </c>
      <c r="B44" s="17"/>
      <c r="C44" s="17"/>
      <c r="D44" s="17"/>
      <c r="E44" s="17"/>
      <c r="F44" s="17"/>
      <c r="G44" s="17"/>
      <c r="H44" s="17"/>
      <c r="I44" s="17"/>
      <c r="J44" s="17"/>
      <c r="K44" s="6">
        <f>8+2</f>
        <v>10</v>
      </c>
      <c r="L44" s="6">
        <v>9</v>
      </c>
      <c r="M44" s="6">
        <f>4+6</f>
        <v>10</v>
      </c>
      <c r="N44" s="6">
        <v>9</v>
      </c>
      <c r="O44" s="6">
        <f>1+11</f>
        <v>12</v>
      </c>
      <c r="P44" s="6">
        <v>10</v>
      </c>
      <c r="Q44" s="6">
        <f>1+13</f>
        <v>14</v>
      </c>
      <c r="R44" s="6">
        <v>17</v>
      </c>
      <c r="S44" s="6">
        <v>19</v>
      </c>
      <c r="T44" s="6">
        <v>29</v>
      </c>
      <c r="U44" s="6">
        <v>35</v>
      </c>
      <c r="V44" s="6">
        <v>31</v>
      </c>
      <c r="W44" s="6">
        <v>24</v>
      </c>
      <c r="X44" s="6">
        <v>18</v>
      </c>
      <c r="Y44" s="6">
        <v>20</v>
      </c>
      <c r="Z44" s="6">
        <v>18</v>
      </c>
      <c r="AA44" s="6">
        <v>23</v>
      </c>
      <c r="AB44" s="6">
        <v>23</v>
      </c>
      <c r="AC44" s="6">
        <v>23</v>
      </c>
      <c r="AD44" s="6">
        <v>20</v>
      </c>
      <c r="AE44" s="6">
        <v>28</v>
      </c>
      <c r="AF44" s="6">
        <v>29</v>
      </c>
      <c r="AG44" s="6">
        <v>23</v>
      </c>
      <c r="AH44" s="6">
        <v>25</v>
      </c>
      <c r="AI44" s="6">
        <v>28</v>
      </c>
      <c r="AJ44" s="6">
        <v>33</v>
      </c>
      <c r="AK44" s="6">
        <v>23</v>
      </c>
      <c r="AL44" s="6">
        <v>35</v>
      </c>
      <c r="AM44" s="6">
        <v>40</v>
      </c>
      <c r="AN44" s="6">
        <v>31</v>
      </c>
      <c r="AO44" s="6">
        <v>25</v>
      </c>
      <c r="AP44" s="6">
        <v>26</v>
      </c>
      <c r="AQ44" s="6">
        <v>34</v>
      </c>
      <c r="AR44" s="6">
        <v>26</v>
      </c>
      <c r="AS44" s="6">
        <v>28</v>
      </c>
      <c r="AT44" s="6">
        <v>27</v>
      </c>
      <c r="AU44" s="6">
        <v>21</v>
      </c>
      <c r="AV44" s="6">
        <v>19</v>
      </c>
      <c r="AW44" s="6">
        <v>24</v>
      </c>
      <c r="AX44" s="6">
        <v>25</v>
      </c>
      <c r="AY44" s="6">
        <v>38</v>
      </c>
      <c r="AZ44" s="17">
        <v>32</v>
      </c>
      <c r="BA44" s="17">
        <v>35</v>
      </c>
      <c r="BB44" s="17">
        <v>37</v>
      </c>
      <c r="BC44" s="17">
        <v>32</v>
      </c>
      <c r="BD44" s="17">
        <v>37</v>
      </c>
      <c r="BE44" s="17">
        <v>43</v>
      </c>
      <c r="BF44" s="17">
        <v>36</v>
      </c>
      <c r="BG44" s="17">
        <v>53</v>
      </c>
      <c r="BH44" s="17">
        <v>43</v>
      </c>
      <c r="BI44" s="17">
        <v>91</v>
      </c>
      <c r="BJ44" s="17">
        <v>100</v>
      </c>
      <c r="BK44" s="17">
        <v>99</v>
      </c>
      <c r="BL44" s="17">
        <v>136</v>
      </c>
      <c r="BM44" s="17">
        <v>133</v>
      </c>
      <c r="BN44" s="17">
        <v>80</v>
      </c>
      <c r="BO44" s="17">
        <v>106</v>
      </c>
      <c r="BP44" s="17">
        <v>73</v>
      </c>
      <c r="BQ44" s="17">
        <v>87</v>
      </c>
      <c r="BR44" s="17">
        <v>70</v>
      </c>
      <c r="BS44" s="17">
        <v>102</v>
      </c>
      <c r="BT44" s="17">
        <v>61</v>
      </c>
      <c r="BU44" s="17">
        <v>150</v>
      </c>
      <c r="BV44" s="17">
        <v>144</v>
      </c>
      <c r="BW44" s="17">
        <v>113</v>
      </c>
    </row>
    <row r="45" spans="1:75" ht="11.25">
      <c r="A45" s="17" t="s">
        <v>27</v>
      </c>
      <c r="B45" s="17"/>
      <c r="C45" s="17"/>
      <c r="D45" s="17"/>
      <c r="E45" s="17">
        <v>99</v>
      </c>
      <c r="F45" s="17">
        <v>155</v>
      </c>
      <c r="G45" s="17">
        <v>128</v>
      </c>
      <c r="H45" s="17">
        <v>272</v>
      </c>
      <c r="I45" s="17">
        <v>236</v>
      </c>
      <c r="J45" s="17">
        <v>250</v>
      </c>
      <c r="K45" s="6">
        <v>262</v>
      </c>
      <c r="L45" s="6">
        <v>275</v>
      </c>
      <c r="M45" s="6">
        <v>294</v>
      </c>
      <c r="N45" s="6">
        <v>326</v>
      </c>
      <c r="O45" s="6">
        <v>416</v>
      </c>
      <c r="P45" s="6">
        <v>495</v>
      </c>
      <c r="Q45" s="6">
        <v>537</v>
      </c>
      <c r="R45" s="6">
        <v>596</v>
      </c>
      <c r="S45" s="6">
        <v>637</v>
      </c>
      <c r="T45" s="6">
        <v>580</v>
      </c>
      <c r="U45" s="6">
        <v>600</v>
      </c>
      <c r="V45" s="6">
        <v>734</v>
      </c>
      <c r="W45" s="6">
        <v>765</v>
      </c>
      <c r="X45" s="6">
        <v>711</v>
      </c>
      <c r="Y45" s="6">
        <v>624</v>
      </c>
      <c r="Z45" s="6">
        <v>607</v>
      </c>
      <c r="AA45" s="24">
        <v>625</v>
      </c>
      <c r="AB45" s="24">
        <v>644</v>
      </c>
      <c r="AC45" s="24">
        <v>646</v>
      </c>
      <c r="AD45" s="24">
        <v>627</v>
      </c>
      <c r="AE45" s="24">
        <v>613</v>
      </c>
      <c r="AF45" s="24">
        <v>615</v>
      </c>
      <c r="AG45" s="24">
        <v>622</v>
      </c>
      <c r="AH45" s="24">
        <v>633</v>
      </c>
      <c r="AI45" s="24">
        <v>648</v>
      </c>
      <c r="AJ45" s="24">
        <v>630</v>
      </c>
      <c r="AK45" s="24">
        <v>626</v>
      </c>
      <c r="AL45" s="6">
        <v>629</v>
      </c>
      <c r="AM45" s="6">
        <v>608</v>
      </c>
      <c r="AN45" s="6">
        <v>589</v>
      </c>
      <c r="AO45" s="6">
        <v>589</v>
      </c>
      <c r="AP45" s="6">
        <v>600</v>
      </c>
      <c r="AQ45" s="6">
        <v>611</v>
      </c>
      <c r="AR45" s="6">
        <v>607</v>
      </c>
      <c r="AS45" s="6">
        <v>593</v>
      </c>
      <c r="AT45" s="6">
        <v>584</v>
      </c>
      <c r="AU45" s="6">
        <v>624</v>
      </c>
      <c r="AV45" s="6">
        <v>593</v>
      </c>
      <c r="AW45" s="6">
        <v>590</v>
      </c>
      <c r="AX45" s="6">
        <v>578</v>
      </c>
      <c r="AY45" s="6">
        <v>583</v>
      </c>
      <c r="AZ45" s="17">
        <v>607</v>
      </c>
      <c r="BA45" s="17">
        <v>654</v>
      </c>
      <c r="BB45" s="17">
        <v>649</v>
      </c>
      <c r="BC45" s="17">
        <v>662</v>
      </c>
      <c r="BD45" s="17">
        <v>674</v>
      </c>
      <c r="BE45" s="17">
        <v>625</v>
      </c>
      <c r="BF45" s="17">
        <v>632</v>
      </c>
      <c r="BG45" s="17">
        <v>582</v>
      </c>
      <c r="BH45" s="17">
        <v>581</v>
      </c>
      <c r="BI45" s="17">
        <v>616</v>
      </c>
      <c r="BJ45" s="17">
        <v>635</v>
      </c>
      <c r="BK45" s="17">
        <v>630</v>
      </c>
      <c r="BL45" s="17">
        <v>616</v>
      </c>
      <c r="BM45" s="17">
        <v>547</v>
      </c>
      <c r="BN45" s="17">
        <v>502</v>
      </c>
      <c r="BO45" s="17">
        <v>474</v>
      </c>
      <c r="BP45" s="17">
        <v>457</v>
      </c>
      <c r="BQ45" s="17">
        <v>458</v>
      </c>
      <c r="BR45" s="6">
        <v>417</v>
      </c>
      <c r="BS45" s="6">
        <v>420</v>
      </c>
      <c r="BT45" s="6">
        <v>408</v>
      </c>
      <c r="BU45" s="6">
        <v>505</v>
      </c>
      <c r="BV45" s="6">
        <v>543</v>
      </c>
      <c r="BW45" s="6">
        <v>542</v>
      </c>
    </row>
    <row r="46" spans="1:75" ht="11.25">
      <c r="A46" s="17" t="s">
        <v>1</v>
      </c>
      <c r="B46" s="17"/>
      <c r="C46" s="17"/>
      <c r="D46" s="17"/>
      <c r="E46" s="6">
        <f aca="true" t="shared" si="31" ref="E46:J46">SUM(E44:E45)</f>
        <v>99</v>
      </c>
      <c r="F46" s="6">
        <f t="shared" si="31"/>
        <v>155</v>
      </c>
      <c r="G46" s="6">
        <f t="shared" si="31"/>
        <v>128</v>
      </c>
      <c r="H46" s="6">
        <f t="shared" si="31"/>
        <v>272</v>
      </c>
      <c r="I46" s="6">
        <f t="shared" si="31"/>
        <v>236</v>
      </c>
      <c r="J46" s="6">
        <f t="shared" si="31"/>
        <v>250</v>
      </c>
      <c r="K46" s="6">
        <f aca="true" t="shared" si="32" ref="K46:AL46">SUM(K44:K45)</f>
        <v>272</v>
      </c>
      <c r="L46" s="6">
        <f t="shared" si="32"/>
        <v>284</v>
      </c>
      <c r="M46" s="6">
        <f t="shared" si="32"/>
        <v>304</v>
      </c>
      <c r="N46" s="6">
        <f t="shared" si="32"/>
        <v>335</v>
      </c>
      <c r="O46" s="6">
        <f t="shared" si="32"/>
        <v>428</v>
      </c>
      <c r="P46" s="6">
        <f t="shared" si="32"/>
        <v>505</v>
      </c>
      <c r="Q46" s="6">
        <f t="shared" si="32"/>
        <v>551</v>
      </c>
      <c r="R46" s="6">
        <f t="shared" si="32"/>
        <v>613</v>
      </c>
      <c r="S46" s="6">
        <f t="shared" si="32"/>
        <v>656</v>
      </c>
      <c r="T46" s="6">
        <f t="shared" si="32"/>
        <v>609</v>
      </c>
      <c r="U46" s="6">
        <f t="shared" si="32"/>
        <v>635</v>
      </c>
      <c r="V46" s="6">
        <f t="shared" si="32"/>
        <v>765</v>
      </c>
      <c r="W46" s="6">
        <f t="shared" si="32"/>
        <v>789</v>
      </c>
      <c r="X46" s="6">
        <f t="shared" si="32"/>
        <v>729</v>
      </c>
      <c r="Y46" s="6">
        <f t="shared" si="32"/>
        <v>644</v>
      </c>
      <c r="Z46" s="6">
        <f t="shared" si="32"/>
        <v>625</v>
      </c>
      <c r="AA46" s="6">
        <f t="shared" si="32"/>
        <v>648</v>
      </c>
      <c r="AB46" s="6">
        <f t="shared" si="32"/>
        <v>667</v>
      </c>
      <c r="AC46" s="6">
        <f t="shared" si="32"/>
        <v>669</v>
      </c>
      <c r="AD46" s="6">
        <f t="shared" si="32"/>
        <v>647</v>
      </c>
      <c r="AE46" s="6">
        <f t="shared" si="32"/>
        <v>641</v>
      </c>
      <c r="AF46" s="6">
        <f t="shared" si="32"/>
        <v>644</v>
      </c>
      <c r="AG46" s="6">
        <f t="shared" si="32"/>
        <v>645</v>
      </c>
      <c r="AH46" s="6">
        <f t="shared" si="32"/>
        <v>658</v>
      </c>
      <c r="AI46" s="6">
        <f t="shared" si="32"/>
        <v>676</v>
      </c>
      <c r="AJ46" s="6">
        <f t="shared" si="32"/>
        <v>663</v>
      </c>
      <c r="AK46" s="6">
        <f t="shared" si="32"/>
        <v>649</v>
      </c>
      <c r="AL46" s="6">
        <f t="shared" si="32"/>
        <v>664</v>
      </c>
      <c r="AM46" s="6">
        <f aca="true" t="shared" si="33" ref="AM46:BD46">SUM(AM44:AM45)</f>
        <v>648</v>
      </c>
      <c r="AN46" s="6">
        <f t="shared" si="33"/>
        <v>620</v>
      </c>
      <c r="AO46" s="6">
        <f t="shared" si="33"/>
        <v>614</v>
      </c>
      <c r="AP46" s="6">
        <f t="shared" si="33"/>
        <v>626</v>
      </c>
      <c r="AQ46" s="6">
        <f t="shared" si="33"/>
        <v>645</v>
      </c>
      <c r="AR46" s="6">
        <f t="shared" si="33"/>
        <v>633</v>
      </c>
      <c r="AS46" s="6">
        <f t="shared" si="33"/>
        <v>621</v>
      </c>
      <c r="AT46" s="6">
        <f t="shared" si="33"/>
        <v>611</v>
      </c>
      <c r="AU46" s="6">
        <f t="shared" si="33"/>
        <v>645</v>
      </c>
      <c r="AV46" s="6">
        <f t="shared" si="33"/>
        <v>612</v>
      </c>
      <c r="AW46" s="6">
        <f t="shared" si="33"/>
        <v>614</v>
      </c>
      <c r="AX46" s="6">
        <f t="shared" si="33"/>
        <v>603</v>
      </c>
      <c r="AY46" s="6">
        <f t="shared" si="33"/>
        <v>621</v>
      </c>
      <c r="AZ46" s="6">
        <f t="shared" si="33"/>
        <v>639</v>
      </c>
      <c r="BA46" s="6">
        <f t="shared" si="33"/>
        <v>689</v>
      </c>
      <c r="BB46" s="6">
        <f t="shared" si="33"/>
        <v>686</v>
      </c>
      <c r="BC46" s="6">
        <f t="shared" si="33"/>
        <v>694</v>
      </c>
      <c r="BD46" s="6">
        <f t="shared" si="33"/>
        <v>711</v>
      </c>
      <c r="BE46" s="6">
        <f>SUM(BE44:BE45)</f>
        <v>668</v>
      </c>
      <c r="BF46" s="6">
        <f>SUM(BF44:BF45)</f>
        <v>668</v>
      </c>
      <c r="BG46" s="6">
        <f>SUM(BG44:BG45)</f>
        <v>635</v>
      </c>
      <c r="BH46" s="6">
        <f>SUM(BH44:BH45)</f>
        <v>624</v>
      </c>
      <c r="BI46" s="6">
        <f>SUM(BI44:BI45)</f>
        <v>707</v>
      </c>
      <c r="BJ46" s="6">
        <v>735</v>
      </c>
      <c r="BK46" s="6">
        <v>729</v>
      </c>
      <c r="BL46" s="6">
        <v>752</v>
      </c>
      <c r="BM46" s="6">
        <v>670</v>
      </c>
      <c r="BN46" s="6">
        <v>582</v>
      </c>
      <c r="BO46" s="6">
        <v>580</v>
      </c>
      <c r="BP46" s="6">
        <v>530</v>
      </c>
      <c r="BQ46" s="6">
        <v>545</v>
      </c>
      <c r="BR46" s="17">
        <v>487</v>
      </c>
      <c r="BS46" s="17">
        <v>522</v>
      </c>
      <c r="BT46" s="17">
        <v>469</v>
      </c>
      <c r="BU46" s="17">
        <v>655</v>
      </c>
      <c r="BV46" s="17">
        <v>687</v>
      </c>
      <c r="BW46" s="17">
        <v>655</v>
      </c>
    </row>
    <row r="47" spans="1:75" ht="22.5" customHeight="1">
      <c r="A47" s="16" t="s">
        <v>64</v>
      </c>
      <c r="B47" s="14"/>
      <c r="C47" s="14"/>
      <c r="D47" s="14"/>
      <c r="E47" s="14"/>
      <c r="F47" s="14"/>
      <c r="G47" s="14"/>
      <c r="H47" s="14"/>
      <c r="I47" s="14"/>
      <c r="J47" s="14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7"/>
      <c r="BS47" s="17"/>
      <c r="BT47" s="17"/>
      <c r="BU47" s="17"/>
      <c r="BV47" s="17"/>
      <c r="BW47" s="17"/>
    </row>
    <row r="48" spans="1:75" ht="11.25">
      <c r="A48" s="17" t="s">
        <v>25</v>
      </c>
      <c r="B48" s="17"/>
      <c r="C48" s="17"/>
      <c r="D48" s="17"/>
      <c r="E48" s="17"/>
      <c r="F48" s="17">
        <f>862-198+348-23-16</f>
        <v>973</v>
      </c>
      <c r="G48" s="17">
        <f>2535-149</f>
        <v>2386</v>
      </c>
      <c r="H48" s="17">
        <v>4232</v>
      </c>
      <c r="I48" s="17">
        <f>4208-16</f>
        <v>4192</v>
      </c>
      <c r="J48" s="17">
        <v>4214</v>
      </c>
      <c r="K48" s="6">
        <v>4762</v>
      </c>
      <c r="L48" s="6">
        <v>5718</v>
      </c>
      <c r="M48" s="6">
        <v>6593</v>
      </c>
      <c r="N48" s="6">
        <v>7359</v>
      </c>
      <c r="O48" s="6">
        <v>8049</v>
      </c>
      <c r="P48" s="6">
        <v>8950</v>
      </c>
      <c r="Q48" s="6">
        <v>9101</v>
      </c>
      <c r="R48" s="6">
        <v>9710</v>
      </c>
      <c r="S48" s="6">
        <v>10678</v>
      </c>
      <c r="T48" s="6">
        <v>10812</v>
      </c>
      <c r="U48" s="6">
        <v>11087</v>
      </c>
      <c r="V48" s="6">
        <v>11446</v>
      </c>
      <c r="W48" s="6">
        <v>10479</v>
      </c>
      <c r="X48" s="6">
        <v>11226</v>
      </c>
      <c r="Y48" s="6">
        <v>11598</v>
      </c>
      <c r="Z48" s="6">
        <v>11122</v>
      </c>
      <c r="AA48" s="24">
        <v>10918</v>
      </c>
      <c r="AB48" s="24">
        <v>10097</v>
      </c>
      <c r="AC48" s="24">
        <v>10224</v>
      </c>
      <c r="AD48" s="24">
        <v>10242</v>
      </c>
      <c r="AE48" s="24">
        <v>10728</v>
      </c>
      <c r="AF48" s="24">
        <v>10969</v>
      </c>
      <c r="AG48" s="24">
        <v>11059</v>
      </c>
      <c r="AH48" s="24">
        <v>11062</v>
      </c>
      <c r="AI48" s="24">
        <v>11114</v>
      </c>
      <c r="AJ48" s="24">
        <v>11700</v>
      </c>
      <c r="AK48" s="24">
        <v>12333</v>
      </c>
      <c r="AL48" s="6">
        <v>12432</v>
      </c>
      <c r="AM48" s="6">
        <v>12591</v>
      </c>
      <c r="AN48" s="6">
        <v>12479</v>
      </c>
      <c r="AO48" s="6">
        <v>12062</v>
      </c>
      <c r="AP48" s="6">
        <v>12377</v>
      </c>
      <c r="AQ48" s="6">
        <v>12239</v>
      </c>
      <c r="AR48" s="6">
        <v>11962</v>
      </c>
      <c r="AS48" s="6">
        <v>12050</v>
      </c>
      <c r="AT48" s="6">
        <v>12006</v>
      </c>
      <c r="AU48" s="6">
        <v>12285</v>
      </c>
      <c r="AV48" s="6">
        <v>12435</v>
      </c>
      <c r="AW48" s="6">
        <v>12493</v>
      </c>
      <c r="AX48" s="6">
        <v>12957</v>
      </c>
      <c r="AY48" s="6">
        <v>13083</v>
      </c>
      <c r="AZ48" s="17">
        <v>13151</v>
      </c>
      <c r="BA48" s="17">
        <v>13028</v>
      </c>
      <c r="BB48" s="17">
        <v>13103</v>
      </c>
      <c r="BC48" s="17">
        <v>13458</v>
      </c>
      <c r="BD48" s="17">
        <v>13959</v>
      </c>
      <c r="BE48" s="17">
        <v>14753</v>
      </c>
      <c r="BF48" s="17">
        <v>15028</v>
      </c>
      <c r="BG48" s="17">
        <v>15080</v>
      </c>
      <c r="BH48" s="17">
        <v>12869</v>
      </c>
      <c r="BI48" s="17">
        <v>11696</v>
      </c>
      <c r="BJ48" s="17">
        <v>11499</v>
      </c>
      <c r="BK48" s="17">
        <v>11405</v>
      </c>
      <c r="BL48" s="17">
        <v>11150</v>
      </c>
      <c r="BM48" s="17">
        <v>11287</v>
      </c>
      <c r="BN48" s="17">
        <v>11514</v>
      </c>
      <c r="BO48" s="17">
        <v>11502</v>
      </c>
      <c r="BP48" s="17">
        <v>11683</v>
      </c>
      <c r="BQ48" s="17">
        <v>11935</v>
      </c>
      <c r="BR48" s="6">
        <v>12035</v>
      </c>
      <c r="BS48" s="6">
        <v>12252</v>
      </c>
      <c r="BT48" s="6">
        <v>11963</v>
      </c>
      <c r="BU48" s="6">
        <v>12160</v>
      </c>
      <c r="BV48" s="6">
        <v>12163</v>
      </c>
      <c r="BW48" s="6">
        <v>12297</v>
      </c>
    </row>
    <row r="49" spans="1:75" ht="11.25">
      <c r="A49" s="17" t="s">
        <v>26</v>
      </c>
      <c r="B49" s="17"/>
      <c r="C49" s="17"/>
      <c r="D49" s="17"/>
      <c r="E49" s="17"/>
      <c r="F49" s="17"/>
      <c r="G49" s="17"/>
      <c r="H49" s="17"/>
      <c r="I49" s="17"/>
      <c r="J49" s="17"/>
      <c r="K49" s="6">
        <v>1619</v>
      </c>
      <c r="L49" s="6">
        <v>1668</v>
      </c>
      <c r="M49" s="6">
        <v>1773</v>
      </c>
      <c r="N49" s="6">
        <v>1976</v>
      </c>
      <c r="O49" s="6">
        <v>2287</v>
      </c>
      <c r="P49" s="6">
        <v>2453</v>
      </c>
      <c r="Q49" s="6">
        <v>2815</v>
      </c>
      <c r="R49" s="6">
        <v>2962</v>
      </c>
      <c r="S49" s="6">
        <v>3099</v>
      </c>
      <c r="T49" s="6">
        <v>3173</v>
      </c>
      <c r="U49" s="6">
        <v>3192</v>
      </c>
      <c r="V49" s="6">
        <v>3085</v>
      </c>
      <c r="W49" s="6">
        <v>2962</v>
      </c>
      <c r="X49" s="6">
        <v>2962</v>
      </c>
      <c r="Y49" s="6">
        <v>2785</v>
      </c>
      <c r="Z49" s="6">
        <v>2699</v>
      </c>
      <c r="AA49" s="6">
        <v>2441</v>
      </c>
      <c r="AB49" s="6">
        <v>2270</v>
      </c>
      <c r="AC49" s="6">
        <v>2314</v>
      </c>
      <c r="AD49" s="6">
        <v>2221</v>
      </c>
      <c r="AE49" s="6">
        <v>2217</v>
      </c>
      <c r="AF49" s="6">
        <v>2159</v>
      </c>
      <c r="AG49" s="6">
        <v>2171</v>
      </c>
      <c r="AH49" s="6">
        <v>2248</v>
      </c>
      <c r="AI49" s="6">
        <v>2247</v>
      </c>
      <c r="AJ49" s="6">
        <v>2270</v>
      </c>
      <c r="AK49" s="6">
        <v>2309</v>
      </c>
      <c r="AL49" s="6">
        <v>2323</v>
      </c>
      <c r="AM49" s="6">
        <v>2323</v>
      </c>
      <c r="AN49" s="6">
        <v>2341</v>
      </c>
      <c r="AO49" s="6">
        <v>2390</v>
      </c>
      <c r="AP49" s="6">
        <v>2407</v>
      </c>
      <c r="AQ49" s="6">
        <v>2555</v>
      </c>
      <c r="AR49" s="6">
        <v>2616</v>
      </c>
      <c r="AS49" s="6">
        <v>2646</v>
      </c>
      <c r="AT49" s="6">
        <v>2491</v>
      </c>
      <c r="AU49" s="6">
        <v>2484</v>
      </c>
      <c r="AV49" s="6">
        <v>2286</v>
      </c>
      <c r="AW49" s="6">
        <v>2204</v>
      </c>
      <c r="AX49" s="6">
        <v>2094</v>
      </c>
      <c r="AY49" s="6">
        <v>2088</v>
      </c>
      <c r="AZ49" s="17">
        <v>2096</v>
      </c>
      <c r="BA49" s="17">
        <v>2136</v>
      </c>
      <c r="BB49" s="17">
        <v>2237</v>
      </c>
      <c r="BC49" s="17">
        <v>2362</v>
      </c>
      <c r="BD49" s="17">
        <v>2597</v>
      </c>
      <c r="BE49" s="17">
        <v>2484</v>
      </c>
      <c r="BF49" s="17">
        <v>2641</v>
      </c>
      <c r="BG49" s="17">
        <v>2614</v>
      </c>
      <c r="BH49" s="17">
        <v>2592</v>
      </c>
      <c r="BI49" s="17">
        <v>2694</v>
      </c>
      <c r="BJ49" s="17">
        <v>2598</v>
      </c>
      <c r="BK49" s="17">
        <v>2484</v>
      </c>
      <c r="BL49" s="17">
        <v>2507</v>
      </c>
      <c r="BM49" s="17">
        <v>2578</v>
      </c>
      <c r="BN49" s="17">
        <v>2521</v>
      </c>
      <c r="BO49" s="17">
        <v>2530</v>
      </c>
      <c r="BP49" s="17">
        <v>2520</v>
      </c>
      <c r="BQ49" s="17">
        <v>2564</v>
      </c>
      <c r="BR49" s="17">
        <v>2500</v>
      </c>
      <c r="BS49" s="17">
        <v>2632</v>
      </c>
      <c r="BT49" s="17">
        <v>2562</v>
      </c>
      <c r="BU49" s="17">
        <v>2552</v>
      </c>
      <c r="BV49" s="17">
        <v>2622</v>
      </c>
      <c r="BW49" s="17">
        <v>2610</v>
      </c>
    </row>
    <row r="50" spans="1:75" ht="11.25">
      <c r="A50" s="17" t="s">
        <v>20</v>
      </c>
      <c r="B50" s="17"/>
      <c r="C50" s="17"/>
      <c r="D50" s="17"/>
      <c r="E50" s="17"/>
      <c r="F50" s="17"/>
      <c r="G50" s="17"/>
      <c r="H50" s="17"/>
      <c r="I50" s="17"/>
      <c r="J50" s="17"/>
      <c r="K50" s="6">
        <f aca="true" t="shared" si="34" ref="K50:AL50">SUM(K48:K49)</f>
        <v>6381</v>
      </c>
      <c r="L50" s="6">
        <f t="shared" si="34"/>
        <v>7386</v>
      </c>
      <c r="M50" s="6">
        <f t="shared" si="34"/>
        <v>8366</v>
      </c>
      <c r="N50" s="6">
        <f t="shared" si="34"/>
        <v>9335</v>
      </c>
      <c r="O50" s="6">
        <f t="shared" si="34"/>
        <v>10336</v>
      </c>
      <c r="P50" s="6">
        <f t="shared" si="34"/>
        <v>11403</v>
      </c>
      <c r="Q50" s="6">
        <f t="shared" si="34"/>
        <v>11916</v>
      </c>
      <c r="R50" s="6">
        <f t="shared" si="34"/>
        <v>12672</v>
      </c>
      <c r="S50" s="6">
        <f t="shared" si="34"/>
        <v>13777</v>
      </c>
      <c r="T50" s="6">
        <f t="shared" si="34"/>
        <v>13985</v>
      </c>
      <c r="U50" s="6">
        <f t="shared" si="34"/>
        <v>14279</v>
      </c>
      <c r="V50" s="6">
        <f t="shared" si="34"/>
        <v>14531</v>
      </c>
      <c r="W50" s="6">
        <f t="shared" si="34"/>
        <v>13441</v>
      </c>
      <c r="X50" s="6">
        <f t="shared" si="34"/>
        <v>14188</v>
      </c>
      <c r="Y50" s="6">
        <f t="shared" si="34"/>
        <v>14383</v>
      </c>
      <c r="Z50" s="6">
        <f t="shared" si="34"/>
        <v>13821</v>
      </c>
      <c r="AA50" s="6">
        <f t="shared" si="34"/>
        <v>13359</v>
      </c>
      <c r="AB50" s="6">
        <f t="shared" si="34"/>
        <v>12367</v>
      </c>
      <c r="AC50" s="6">
        <f t="shared" si="34"/>
        <v>12538</v>
      </c>
      <c r="AD50" s="6">
        <f t="shared" si="34"/>
        <v>12463</v>
      </c>
      <c r="AE50" s="6">
        <f t="shared" si="34"/>
        <v>12945</v>
      </c>
      <c r="AF50" s="6">
        <f t="shared" si="34"/>
        <v>13128</v>
      </c>
      <c r="AG50" s="6">
        <f t="shared" si="34"/>
        <v>13230</v>
      </c>
      <c r="AH50" s="6">
        <f t="shared" si="34"/>
        <v>13310</v>
      </c>
      <c r="AI50" s="6">
        <f t="shared" si="34"/>
        <v>13361</v>
      </c>
      <c r="AJ50" s="6">
        <f t="shared" si="34"/>
        <v>13970</v>
      </c>
      <c r="AK50" s="6">
        <f t="shared" si="34"/>
        <v>14642</v>
      </c>
      <c r="AL50" s="6">
        <f t="shared" si="34"/>
        <v>14755</v>
      </c>
      <c r="AM50" s="6">
        <f aca="true" t="shared" si="35" ref="AM50:BD50">SUM(AM48:AM49)</f>
        <v>14914</v>
      </c>
      <c r="AN50" s="6">
        <f t="shared" si="35"/>
        <v>14820</v>
      </c>
      <c r="AO50" s="6">
        <f t="shared" si="35"/>
        <v>14452</v>
      </c>
      <c r="AP50" s="6">
        <f t="shared" si="35"/>
        <v>14784</v>
      </c>
      <c r="AQ50" s="6">
        <f t="shared" si="35"/>
        <v>14794</v>
      </c>
      <c r="AR50" s="6">
        <f t="shared" si="35"/>
        <v>14578</v>
      </c>
      <c r="AS50" s="6">
        <f t="shared" si="35"/>
        <v>14696</v>
      </c>
      <c r="AT50" s="6">
        <f t="shared" si="35"/>
        <v>14497</v>
      </c>
      <c r="AU50" s="6">
        <f t="shared" si="35"/>
        <v>14769</v>
      </c>
      <c r="AV50" s="6">
        <f t="shared" si="35"/>
        <v>14721</v>
      </c>
      <c r="AW50" s="6">
        <f t="shared" si="35"/>
        <v>14697</v>
      </c>
      <c r="AX50" s="6">
        <f t="shared" si="35"/>
        <v>15051</v>
      </c>
      <c r="AY50" s="6">
        <f t="shared" si="35"/>
        <v>15171</v>
      </c>
      <c r="AZ50" s="6">
        <f t="shared" si="35"/>
        <v>15247</v>
      </c>
      <c r="BA50" s="6">
        <f t="shared" si="35"/>
        <v>15164</v>
      </c>
      <c r="BB50" s="6">
        <f t="shared" si="35"/>
        <v>15340</v>
      </c>
      <c r="BC50" s="6">
        <f t="shared" si="35"/>
        <v>15820</v>
      </c>
      <c r="BD50" s="6">
        <f t="shared" si="35"/>
        <v>16556</v>
      </c>
      <c r="BE50" s="6">
        <f>SUM(BE48:BE49)</f>
        <v>17237</v>
      </c>
      <c r="BF50" s="6">
        <f>SUM(BF48:BF49)</f>
        <v>17669</v>
      </c>
      <c r="BG50" s="6">
        <f>SUM(BG48:BG49)</f>
        <v>17694</v>
      </c>
      <c r="BH50" s="6">
        <f>SUM(BH48:BH49)</f>
        <v>15461</v>
      </c>
      <c r="BI50" s="6">
        <f>SUM(BI48:BI49)</f>
        <v>14390</v>
      </c>
      <c r="BJ50" s="6">
        <v>14097</v>
      </c>
      <c r="BK50" s="6">
        <v>13889</v>
      </c>
      <c r="BL50" s="6">
        <v>13657</v>
      </c>
      <c r="BM50" s="6">
        <v>13865</v>
      </c>
      <c r="BN50" s="6">
        <v>14035</v>
      </c>
      <c r="BO50" s="6">
        <v>14032</v>
      </c>
      <c r="BP50" s="6">
        <v>14203</v>
      </c>
      <c r="BQ50" s="6">
        <v>14499</v>
      </c>
      <c r="BR50" s="17">
        <v>14535</v>
      </c>
      <c r="BS50" s="17">
        <v>14884</v>
      </c>
      <c r="BT50" s="17">
        <v>14525</v>
      </c>
      <c r="BU50" s="17">
        <v>14712</v>
      </c>
      <c r="BV50" s="17">
        <v>14785</v>
      </c>
      <c r="BW50" s="17">
        <v>14907</v>
      </c>
    </row>
    <row r="51" spans="1:75" ht="22.5" customHeight="1">
      <c r="A51" s="17" t="s">
        <v>53</v>
      </c>
      <c r="B51" s="17"/>
      <c r="C51" s="17"/>
      <c r="D51" s="17"/>
      <c r="E51" s="17"/>
      <c r="F51" s="17"/>
      <c r="G51" s="17"/>
      <c r="H51" s="17"/>
      <c r="I51" s="17"/>
      <c r="J51" s="17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</row>
    <row r="52" spans="1:75" ht="11.25">
      <c r="A52" s="17" t="s">
        <v>25</v>
      </c>
      <c r="B52" s="17"/>
      <c r="C52" s="17"/>
      <c r="D52" s="17"/>
      <c r="E52" s="17"/>
      <c r="F52" s="17"/>
      <c r="G52" s="17"/>
      <c r="H52" s="17"/>
      <c r="I52" s="17"/>
      <c r="J52" s="17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>
        <v>83</v>
      </c>
      <c r="BH52" s="6">
        <v>2016</v>
      </c>
      <c r="BI52" s="6">
        <v>3055</v>
      </c>
      <c r="BJ52" s="6">
        <v>2927</v>
      </c>
      <c r="BK52" s="6">
        <v>2927</v>
      </c>
      <c r="BL52" s="6">
        <v>2967</v>
      </c>
      <c r="BM52" s="6">
        <v>2786</v>
      </c>
      <c r="BN52" s="6">
        <v>2649</v>
      </c>
      <c r="BO52" s="6">
        <v>2790</v>
      </c>
      <c r="BP52" s="6">
        <v>3000</v>
      </c>
      <c r="BQ52" s="6">
        <v>2867</v>
      </c>
      <c r="BR52" s="17">
        <v>2962</v>
      </c>
      <c r="BS52" s="17">
        <v>2765</v>
      </c>
      <c r="BT52" s="17">
        <v>2673</v>
      </c>
      <c r="BU52" s="17">
        <v>2437</v>
      </c>
      <c r="BV52" s="17">
        <v>2230</v>
      </c>
      <c r="BW52" s="17">
        <v>2047</v>
      </c>
    </row>
    <row r="53" spans="1:75" ht="11.25">
      <c r="A53" s="17" t="s">
        <v>20</v>
      </c>
      <c r="B53" s="17"/>
      <c r="C53" s="17"/>
      <c r="D53" s="17"/>
      <c r="E53" s="17"/>
      <c r="F53" s="17"/>
      <c r="G53" s="17"/>
      <c r="H53" s="17"/>
      <c r="I53" s="17"/>
      <c r="J53" s="17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>
        <f>BG52</f>
        <v>83</v>
      </c>
      <c r="BH53" s="6">
        <f>BH52</f>
        <v>2016</v>
      </c>
      <c r="BI53" s="6">
        <f>BI52</f>
        <v>3055</v>
      </c>
      <c r="BJ53" s="6">
        <v>2927</v>
      </c>
      <c r="BK53" s="6">
        <v>2927</v>
      </c>
      <c r="BL53" s="6">
        <v>2967</v>
      </c>
      <c r="BM53" s="6">
        <v>2786</v>
      </c>
      <c r="BN53" s="6">
        <v>2649</v>
      </c>
      <c r="BO53" s="6">
        <v>2790</v>
      </c>
      <c r="BP53" s="6">
        <v>3000</v>
      </c>
      <c r="BQ53" s="6">
        <v>2867</v>
      </c>
      <c r="BR53" s="17">
        <v>2962</v>
      </c>
      <c r="BS53" s="17">
        <v>2765</v>
      </c>
      <c r="BT53" s="17">
        <v>2673</v>
      </c>
      <c r="BU53" s="17">
        <v>2437</v>
      </c>
      <c r="BV53" s="17">
        <v>2230</v>
      </c>
      <c r="BW53" s="17">
        <v>2047</v>
      </c>
    </row>
    <row r="54" spans="1:75" ht="22.5" customHeight="1">
      <c r="A54" s="12" t="s">
        <v>65</v>
      </c>
      <c r="B54" s="14"/>
      <c r="C54" s="14"/>
      <c r="D54" s="14"/>
      <c r="E54" s="14"/>
      <c r="F54" s="14"/>
      <c r="G54" s="14"/>
      <c r="H54" s="14"/>
      <c r="I54" s="14"/>
      <c r="J54" s="14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6"/>
      <c r="BS54" s="6"/>
      <c r="BT54" s="6"/>
      <c r="BU54" s="6"/>
      <c r="BV54" s="6"/>
      <c r="BW54" s="6"/>
    </row>
    <row r="55" spans="1:75" ht="11.25">
      <c r="A55" s="17" t="s">
        <v>25</v>
      </c>
      <c r="B55" s="17"/>
      <c r="C55" s="17"/>
      <c r="D55" s="17"/>
      <c r="E55" s="17"/>
      <c r="F55" s="17"/>
      <c r="G55" s="17"/>
      <c r="H55" s="17"/>
      <c r="I55" s="17">
        <v>441</v>
      </c>
      <c r="J55" s="17">
        <v>514</v>
      </c>
      <c r="K55" s="6">
        <v>542</v>
      </c>
      <c r="L55" s="6">
        <v>570</v>
      </c>
      <c r="M55" s="6">
        <v>491</v>
      </c>
      <c r="N55" s="6">
        <v>491</v>
      </c>
      <c r="O55" s="6">
        <v>541</v>
      </c>
      <c r="P55" s="6">
        <v>515</v>
      </c>
      <c r="Q55" s="6">
        <v>558</v>
      </c>
      <c r="R55" s="6">
        <v>556</v>
      </c>
      <c r="S55" s="6">
        <v>588</v>
      </c>
      <c r="T55" s="6">
        <v>769</v>
      </c>
      <c r="U55" s="6">
        <v>708</v>
      </c>
      <c r="V55" s="6">
        <v>705</v>
      </c>
      <c r="W55" s="6">
        <v>752</v>
      </c>
      <c r="X55" s="6">
        <v>832</v>
      </c>
      <c r="Y55" s="6">
        <v>891</v>
      </c>
      <c r="Z55" s="6">
        <v>854</v>
      </c>
      <c r="AA55" s="24">
        <v>847</v>
      </c>
      <c r="AB55" s="24">
        <v>800</v>
      </c>
      <c r="AC55" s="24">
        <v>789</v>
      </c>
      <c r="AD55" s="24">
        <v>672</v>
      </c>
      <c r="AE55" s="24">
        <v>663</v>
      </c>
      <c r="AF55" s="24">
        <v>632</v>
      </c>
      <c r="AG55" s="24">
        <v>626</v>
      </c>
      <c r="AH55" s="24">
        <v>633</v>
      </c>
      <c r="AI55" s="24">
        <v>584</v>
      </c>
      <c r="AJ55" s="24">
        <v>660</v>
      </c>
      <c r="AK55" s="24">
        <v>651</v>
      </c>
      <c r="AL55" s="6">
        <v>650</v>
      </c>
      <c r="AM55" s="6">
        <v>674</v>
      </c>
      <c r="AN55" s="6">
        <v>677</v>
      </c>
      <c r="AO55" s="6">
        <v>656</v>
      </c>
      <c r="AP55" s="6">
        <v>688</v>
      </c>
      <c r="AQ55" s="6">
        <v>684</v>
      </c>
      <c r="AR55" s="6">
        <v>794</v>
      </c>
      <c r="AS55" s="6">
        <v>903</v>
      </c>
      <c r="AT55" s="6">
        <v>921</v>
      </c>
      <c r="AU55" s="6">
        <v>924</v>
      </c>
      <c r="AV55" s="6">
        <v>970</v>
      </c>
      <c r="AW55" s="6">
        <v>1078</v>
      </c>
      <c r="AX55" s="6">
        <v>1082</v>
      </c>
      <c r="AY55" s="6">
        <v>1053</v>
      </c>
      <c r="AZ55" s="17">
        <v>1145</v>
      </c>
      <c r="BA55" s="17">
        <v>1224</v>
      </c>
      <c r="BB55" s="17">
        <v>1294</v>
      </c>
      <c r="BC55" s="17">
        <v>1370</v>
      </c>
      <c r="BD55" s="17">
        <v>1465</v>
      </c>
      <c r="BE55" s="17">
        <v>1638</v>
      </c>
      <c r="BF55" s="17">
        <v>1703</v>
      </c>
      <c r="BG55" s="17">
        <v>1726</v>
      </c>
      <c r="BH55" s="17">
        <v>1807</v>
      </c>
      <c r="BI55" s="17">
        <v>1820</v>
      </c>
      <c r="BJ55" s="17">
        <v>1810</v>
      </c>
      <c r="BK55" s="17">
        <v>1939</v>
      </c>
      <c r="BL55" s="17">
        <v>2010</v>
      </c>
      <c r="BM55" s="17">
        <v>1982</v>
      </c>
      <c r="BN55" s="17">
        <v>1980</v>
      </c>
      <c r="BO55" s="17">
        <v>1904</v>
      </c>
      <c r="BP55" s="17">
        <v>1953</v>
      </c>
      <c r="BQ55" s="17">
        <v>1997</v>
      </c>
      <c r="BR55" s="17">
        <v>2038</v>
      </c>
      <c r="BS55" s="17">
        <v>2048</v>
      </c>
      <c r="BT55" s="17">
        <v>2023</v>
      </c>
      <c r="BU55" s="17">
        <v>2147</v>
      </c>
      <c r="BV55" s="17">
        <v>2218</v>
      </c>
      <c r="BW55" s="17">
        <v>2222</v>
      </c>
    </row>
    <row r="56" spans="1:75" ht="11.25">
      <c r="A56" s="17" t="s">
        <v>26</v>
      </c>
      <c r="B56" s="17"/>
      <c r="C56" s="17"/>
      <c r="D56" s="17"/>
      <c r="E56" s="17"/>
      <c r="F56" s="17"/>
      <c r="G56" s="17"/>
      <c r="H56" s="17"/>
      <c r="I56" s="17"/>
      <c r="J56" s="17"/>
      <c r="K56" s="6">
        <f>7+65+12</f>
        <v>84</v>
      </c>
      <c r="L56" s="6">
        <v>104</v>
      </c>
      <c r="M56" s="6">
        <f>10+67+21</f>
        <v>98</v>
      </c>
      <c r="N56" s="6">
        <v>99</v>
      </c>
      <c r="O56" s="6">
        <f>9+85+22</f>
        <v>116</v>
      </c>
      <c r="P56" s="6">
        <v>140</v>
      </c>
      <c r="Q56" s="6">
        <f>14+81+37</f>
        <v>132</v>
      </c>
      <c r="R56" s="6">
        <v>165</v>
      </c>
      <c r="S56" s="6">
        <f>15+97+43+4</f>
        <v>159</v>
      </c>
      <c r="T56" s="6">
        <v>166</v>
      </c>
      <c r="U56" s="6">
        <v>180</v>
      </c>
      <c r="V56" s="6">
        <v>197</v>
      </c>
      <c r="W56" s="6">
        <v>178</v>
      </c>
      <c r="X56" s="6">
        <v>173</v>
      </c>
      <c r="Y56" s="6">
        <v>176</v>
      </c>
      <c r="Z56" s="6">
        <v>195</v>
      </c>
      <c r="AA56" s="6">
        <v>184</v>
      </c>
      <c r="AB56" s="6">
        <v>189</v>
      </c>
      <c r="AC56" s="6">
        <v>169</v>
      </c>
      <c r="AD56" s="6">
        <v>174</v>
      </c>
      <c r="AE56" s="6">
        <v>170</v>
      </c>
      <c r="AF56" s="6">
        <v>160</v>
      </c>
      <c r="AG56" s="6">
        <v>174</v>
      </c>
      <c r="AH56" s="6">
        <v>150</v>
      </c>
      <c r="AI56" s="6">
        <v>152</v>
      </c>
      <c r="AJ56" s="6">
        <v>177</v>
      </c>
      <c r="AK56" s="6">
        <v>178</v>
      </c>
      <c r="AL56" s="6">
        <v>167</v>
      </c>
      <c r="AM56" s="6">
        <v>156</v>
      </c>
      <c r="AN56" s="6">
        <v>142</v>
      </c>
      <c r="AO56" s="6">
        <v>163</v>
      </c>
      <c r="AP56" s="6">
        <v>244</v>
      </c>
      <c r="AQ56" s="6">
        <v>185</v>
      </c>
      <c r="AR56" s="6">
        <v>190</v>
      </c>
      <c r="AS56" s="6">
        <v>193</v>
      </c>
      <c r="AT56" s="6">
        <v>218</v>
      </c>
      <c r="AU56" s="6">
        <v>251</v>
      </c>
      <c r="AV56" s="6">
        <v>247</v>
      </c>
      <c r="AW56" s="6">
        <v>199</v>
      </c>
      <c r="AX56" s="6">
        <v>209</v>
      </c>
      <c r="AY56" s="6">
        <v>193</v>
      </c>
      <c r="AZ56" s="17">
        <v>180</v>
      </c>
      <c r="BA56" s="17">
        <v>219</v>
      </c>
      <c r="BB56" s="17">
        <v>251</v>
      </c>
      <c r="BC56" s="17">
        <v>234</v>
      </c>
      <c r="BD56" s="17">
        <v>217</v>
      </c>
      <c r="BE56" s="17">
        <v>234</v>
      </c>
      <c r="BF56" s="17">
        <v>239</v>
      </c>
      <c r="BG56" s="17">
        <v>257</v>
      </c>
      <c r="BH56" s="17">
        <v>279</v>
      </c>
      <c r="BI56" s="17">
        <v>276</v>
      </c>
      <c r="BJ56" s="17">
        <v>267</v>
      </c>
      <c r="BK56" s="17">
        <v>276</v>
      </c>
      <c r="BL56" s="17">
        <v>261</v>
      </c>
      <c r="BM56" s="17">
        <v>274</v>
      </c>
      <c r="BN56" s="17">
        <v>274</v>
      </c>
      <c r="BO56" s="17">
        <v>277</v>
      </c>
      <c r="BP56" s="17">
        <v>280</v>
      </c>
      <c r="BQ56" s="17">
        <v>321</v>
      </c>
      <c r="BR56" s="17">
        <v>321</v>
      </c>
      <c r="BS56" s="17">
        <v>326</v>
      </c>
      <c r="BT56" s="17">
        <v>358</v>
      </c>
      <c r="BU56" s="17">
        <v>419</v>
      </c>
      <c r="BV56" s="17">
        <v>400</v>
      </c>
      <c r="BW56" s="17">
        <v>361</v>
      </c>
    </row>
    <row r="57" spans="1:75" ht="11.25">
      <c r="A57" s="17" t="s">
        <v>20</v>
      </c>
      <c r="B57" s="17"/>
      <c r="C57" s="17"/>
      <c r="D57" s="17"/>
      <c r="E57" s="17"/>
      <c r="F57" s="17"/>
      <c r="G57" s="17"/>
      <c r="H57" s="17"/>
      <c r="I57" s="17"/>
      <c r="J57" s="17"/>
      <c r="K57" s="6">
        <f aca="true" t="shared" si="36" ref="K57:AL57">SUM(K55:K56)</f>
        <v>626</v>
      </c>
      <c r="L57" s="6">
        <f t="shared" si="36"/>
        <v>674</v>
      </c>
      <c r="M57" s="6">
        <f t="shared" si="36"/>
        <v>589</v>
      </c>
      <c r="N57" s="6">
        <f t="shared" si="36"/>
        <v>590</v>
      </c>
      <c r="O57" s="6">
        <f t="shared" si="36"/>
        <v>657</v>
      </c>
      <c r="P57" s="6">
        <f t="shared" si="36"/>
        <v>655</v>
      </c>
      <c r="Q57" s="6">
        <f t="shared" si="36"/>
        <v>690</v>
      </c>
      <c r="R57" s="6">
        <f t="shared" si="36"/>
        <v>721</v>
      </c>
      <c r="S57" s="6">
        <f t="shared" si="36"/>
        <v>747</v>
      </c>
      <c r="T57" s="6">
        <f t="shared" si="36"/>
        <v>935</v>
      </c>
      <c r="U57" s="6">
        <f t="shared" si="36"/>
        <v>888</v>
      </c>
      <c r="V57" s="6">
        <f t="shared" si="36"/>
        <v>902</v>
      </c>
      <c r="W57" s="6">
        <f t="shared" si="36"/>
        <v>930</v>
      </c>
      <c r="X57" s="6">
        <f t="shared" si="36"/>
        <v>1005</v>
      </c>
      <c r="Y57" s="6">
        <f t="shared" si="36"/>
        <v>1067</v>
      </c>
      <c r="Z57" s="6">
        <f t="shared" si="36"/>
        <v>1049</v>
      </c>
      <c r="AA57" s="6">
        <f t="shared" si="36"/>
        <v>1031</v>
      </c>
      <c r="AB57" s="6">
        <f t="shared" si="36"/>
        <v>989</v>
      </c>
      <c r="AC57" s="6">
        <f t="shared" si="36"/>
        <v>958</v>
      </c>
      <c r="AD57" s="6">
        <f t="shared" si="36"/>
        <v>846</v>
      </c>
      <c r="AE57" s="6">
        <f t="shared" si="36"/>
        <v>833</v>
      </c>
      <c r="AF57" s="6">
        <f t="shared" si="36"/>
        <v>792</v>
      </c>
      <c r="AG57" s="6">
        <f t="shared" si="36"/>
        <v>800</v>
      </c>
      <c r="AH57" s="6">
        <f t="shared" si="36"/>
        <v>783</v>
      </c>
      <c r="AI57" s="6">
        <f t="shared" si="36"/>
        <v>736</v>
      </c>
      <c r="AJ57" s="6">
        <f t="shared" si="36"/>
        <v>837</v>
      </c>
      <c r="AK57" s="6">
        <f t="shared" si="36"/>
        <v>829</v>
      </c>
      <c r="AL57" s="6">
        <f t="shared" si="36"/>
        <v>817</v>
      </c>
      <c r="AM57" s="6">
        <f aca="true" t="shared" si="37" ref="AM57:BD57">SUM(AM55:AM56)</f>
        <v>830</v>
      </c>
      <c r="AN57" s="6">
        <f t="shared" si="37"/>
        <v>819</v>
      </c>
      <c r="AO57" s="6">
        <f t="shared" si="37"/>
        <v>819</v>
      </c>
      <c r="AP57" s="6">
        <f t="shared" si="37"/>
        <v>932</v>
      </c>
      <c r="AQ57" s="6">
        <f t="shared" si="37"/>
        <v>869</v>
      </c>
      <c r="AR57" s="6">
        <f t="shared" si="37"/>
        <v>984</v>
      </c>
      <c r="AS57" s="6">
        <f t="shared" si="37"/>
        <v>1096</v>
      </c>
      <c r="AT57" s="6">
        <f t="shared" si="37"/>
        <v>1139</v>
      </c>
      <c r="AU57" s="6">
        <f t="shared" si="37"/>
        <v>1175</v>
      </c>
      <c r="AV57" s="6">
        <f t="shared" si="37"/>
        <v>1217</v>
      </c>
      <c r="AW57" s="6">
        <f t="shared" si="37"/>
        <v>1277</v>
      </c>
      <c r="AX57" s="6">
        <f t="shared" si="37"/>
        <v>1291</v>
      </c>
      <c r="AY57" s="6">
        <f t="shared" si="37"/>
        <v>1246</v>
      </c>
      <c r="AZ57" s="6">
        <f t="shared" si="37"/>
        <v>1325</v>
      </c>
      <c r="BA57" s="6">
        <f t="shared" si="37"/>
        <v>1443</v>
      </c>
      <c r="BB57" s="6">
        <f t="shared" si="37"/>
        <v>1545</v>
      </c>
      <c r="BC57" s="6">
        <f t="shared" si="37"/>
        <v>1604</v>
      </c>
      <c r="BD57" s="6">
        <f t="shared" si="37"/>
        <v>1682</v>
      </c>
      <c r="BE57" s="6">
        <f>SUM(BE55:BE56)</f>
        <v>1872</v>
      </c>
      <c r="BF57" s="6">
        <f>SUM(BF55:BF56)</f>
        <v>1942</v>
      </c>
      <c r="BG57" s="6">
        <f>SUM(BG55:BG56)</f>
        <v>1983</v>
      </c>
      <c r="BH57" s="6">
        <f>SUM(BH55:BH56)</f>
        <v>2086</v>
      </c>
      <c r="BI57" s="6">
        <f>SUM(BI55:BI56)</f>
        <v>2096</v>
      </c>
      <c r="BJ57" s="6">
        <v>2077</v>
      </c>
      <c r="BK57" s="6">
        <v>2215</v>
      </c>
      <c r="BL57" s="6">
        <v>2271</v>
      </c>
      <c r="BM57" s="6">
        <v>2256</v>
      </c>
      <c r="BN57" s="6">
        <v>2254</v>
      </c>
      <c r="BO57" s="6">
        <v>2181</v>
      </c>
      <c r="BP57" s="6">
        <v>2233</v>
      </c>
      <c r="BQ57" s="6">
        <v>2318</v>
      </c>
      <c r="BR57" s="6">
        <v>2359</v>
      </c>
      <c r="BS57" s="6">
        <v>2374</v>
      </c>
      <c r="BT57" s="6">
        <v>2381</v>
      </c>
      <c r="BU57" s="6">
        <v>2566</v>
      </c>
      <c r="BV57" s="6">
        <v>2618</v>
      </c>
      <c r="BW57" s="6">
        <v>2583</v>
      </c>
    </row>
    <row r="58" spans="1:75" ht="22.5" customHeight="1">
      <c r="A58" s="16" t="s">
        <v>66</v>
      </c>
      <c r="B58" s="14"/>
      <c r="C58" s="14"/>
      <c r="D58" s="14"/>
      <c r="E58" s="14"/>
      <c r="F58" s="14"/>
      <c r="G58" s="14"/>
      <c r="H58" s="14"/>
      <c r="I58" s="14"/>
      <c r="J58" s="14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7"/>
      <c r="BS58" s="17"/>
      <c r="BT58" s="17"/>
      <c r="BU58" s="17"/>
      <c r="BV58" s="17"/>
      <c r="BW58" s="17"/>
    </row>
    <row r="59" spans="1:75" ht="11.25">
      <c r="A59" s="17" t="s">
        <v>26</v>
      </c>
      <c r="B59" s="17"/>
      <c r="C59" s="17"/>
      <c r="D59" s="17"/>
      <c r="E59" s="17"/>
      <c r="F59" s="17"/>
      <c r="G59" s="17"/>
      <c r="H59" s="17"/>
      <c r="I59" s="17"/>
      <c r="J59" s="17"/>
      <c r="K59" s="6">
        <v>27</v>
      </c>
      <c r="L59" s="6">
        <v>36</v>
      </c>
      <c r="M59" s="6">
        <v>42</v>
      </c>
      <c r="N59" s="6">
        <v>39</v>
      </c>
      <c r="O59" s="6">
        <v>41</v>
      </c>
      <c r="P59" s="6">
        <v>55</v>
      </c>
      <c r="Q59" s="6">
        <v>55</v>
      </c>
      <c r="R59" s="6">
        <v>47</v>
      </c>
      <c r="S59" s="6">
        <v>47</v>
      </c>
      <c r="T59" s="6">
        <v>47</v>
      </c>
      <c r="U59" s="6">
        <v>49</v>
      </c>
      <c r="V59" s="6">
        <v>48</v>
      </c>
      <c r="W59" s="6">
        <v>42</v>
      </c>
      <c r="X59" s="6">
        <v>39</v>
      </c>
      <c r="Y59" s="6">
        <v>35</v>
      </c>
      <c r="Z59" s="6">
        <v>43</v>
      </c>
      <c r="AA59" s="6">
        <v>48</v>
      </c>
      <c r="AB59" s="6">
        <v>41</v>
      </c>
      <c r="AC59" s="6">
        <v>46</v>
      </c>
      <c r="AD59" s="6">
        <v>63</v>
      </c>
      <c r="AE59" s="6">
        <v>77</v>
      </c>
      <c r="AF59" s="6">
        <v>82</v>
      </c>
      <c r="AG59" s="6">
        <v>89</v>
      </c>
      <c r="AH59" s="6">
        <v>91</v>
      </c>
      <c r="AI59" s="6">
        <v>85</v>
      </c>
      <c r="AJ59" s="6">
        <v>89</v>
      </c>
      <c r="AK59" s="6">
        <v>94</v>
      </c>
      <c r="AL59" s="6">
        <v>93</v>
      </c>
      <c r="AM59" s="6">
        <v>94</v>
      </c>
      <c r="AN59" s="6">
        <v>85</v>
      </c>
      <c r="AO59" s="6">
        <v>85</v>
      </c>
      <c r="AP59" s="6">
        <v>89</v>
      </c>
      <c r="AQ59" s="6">
        <v>89</v>
      </c>
      <c r="AR59" s="6">
        <v>82</v>
      </c>
      <c r="AS59" s="6">
        <v>94</v>
      </c>
      <c r="AT59" s="6">
        <v>84</v>
      </c>
      <c r="AU59" s="6">
        <v>84</v>
      </c>
      <c r="AV59" s="6">
        <v>79</v>
      </c>
      <c r="AW59" s="6">
        <v>80</v>
      </c>
      <c r="AX59" s="6">
        <v>81</v>
      </c>
      <c r="AY59" s="6">
        <v>96</v>
      </c>
      <c r="AZ59" s="17">
        <v>88</v>
      </c>
      <c r="BA59" s="17">
        <v>94</v>
      </c>
      <c r="BB59" s="17">
        <v>83</v>
      </c>
      <c r="BC59" s="17">
        <v>90</v>
      </c>
      <c r="BD59" s="17">
        <v>76</v>
      </c>
      <c r="BE59" s="17">
        <v>69</v>
      </c>
      <c r="BF59" s="17">
        <v>63</v>
      </c>
      <c r="BG59" s="17">
        <v>69</v>
      </c>
      <c r="BH59" s="17">
        <v>66</v>
      </c>
      <c r="BI59" s="17">
        <v>64</v>
      </c>
      <c r="BJ59" s="17">
        <v>66</v>
      </c>
      <c r="BK59" s="17">
        <v>65</v>
      </c>
      <c r="BL59" s="17">
        <v>57</v>
      </c>
      <c r="BM59" s="17">
        <v>67</v>
      </c>
      <c r="BN59" s="17">
        <v>68</v>
      </c>
      <c r="BO59" s="17">
        <v>77</v>
      </c>
      <c r="BP59" s="17">
        <v>70</v>
      </c>
      <c r="BQ59" s="17">
        <v>75</v>
      </c>
      <c r="BR59" s="17">
        <v>82</v>
      </c>
      <c r="BS59" s="17">
        <v>90</v>
      </c>
      <c r="BT59" s="17">
        <v>88</v>
      </c>
      <c r="BU59" s="17">
        <v>118</v>
      </c>
      <c r="BV59" s="17">
        <v>167</v>
      </c>
      <c r="BW59" s="17">
        <v>189</v>
      </c>
    </row>
    <row r="60" spans="1:75" ht="11.25">
      <c r="A60" s="17" t="s">
        <v>27</v>
      </c>
      <c r="B60" s="17"/>
      <c r="C60" s="17"/>
      <c r="D60" s="17"/>
      <c r="E60" s="17"/>
      <c r="F60" s="17"/>
      <c r="G60" s="17"/>
      <c r="H60" s="17"/>
      <c r="I60" s="17"/>
      <c r="J60" s="17"/>
      <c r="K60" s="6">
        <v>155</v>
      </c>
      <c r="L60" s="6">
        <v>153</v>
      </c>
      <c r="M60" s="6">
        <v>147</v>
      </c>
      <c r="N60" s="6">
        <v>158</v>
      </c>
      <c r="O60" s="6">
        <v>170</v>
      </c>
      <c r="P60" s="6">
        <v>187</v>
      </c>
      <c r="Q60" s="6">
        <v>212</v>
      </c>
      <c r="R60" s="6">
        <v>240</v>
      </c>
      <c r="S60" s="6">
        <v>259</v>
      </c>
      <c r="T60" s="6">
        <v>273</v>
      </c>
      <c r="U60" s="6">
        <v>266</v>
      </c>
      <c r="V60" s="6">
        <v>268</v>
      </c>
      <c r="W60" s="6">
        <v>283</v>
      </c>
      <c r="X60" s="6">
        <v>302</v>
      </c>
      <c r="Y60" s="6">
        <v>321</v>
      </c>
      <c r="Z60" s="6">
        <v>326</v>
      </c>
      <c r="AA60" s="24">
        <v>340</v>
      </c>
      <c r="AB60" s="24">
        <v>333</v>
      </c>
      <c r="AC60" s="24">
        <v>334</v>
      </c>
      <c r="AD60" s="24">
        <v>339</v>
      </c>
      <c r="AE60" s="24">
        <v>340</v>
      </c>
      <c r="AF60" s="24">
        <v>356</v>
      </c>
      <c r="AG60" s="24">
        <v>350</v>
      </c>
      <c r="AH60" s="24">
        <v>343</v>
      </c>
      <c r="AI60" s="24">
        <v>328</v>
      </c>
      <c r="AJ60" s="24">
        <v>312</v>
      </c>
      <c r="AK60" s="24">
        <v>300</v>
      </c>
      <c r="AL60" s="6">
        <v>316</v>
      </c>
      <c r="AM60" s="6">
        <v>314</v>
      </c>
      <c r="AN60" s="6">
        <v>319</v>
      </c>
      <c r="AO60" s="6">
        <v>320</v>
      </c>
      <c r="AP60" s="6">
        <v>308</v>
      </c>
      <c r="AQ60" s="6">
        <v>321</v>
      </c>
      <c r="AR60" s="6">
        <v>324</v>
      </c>
      <c r="AS60" s="6">
        <v>334</v>
      </c>
      <c r="AT60" s="6">
        <v>344</v>
      </c>
      <c r="AU60" s="6">
        <v>346</v>
      </c>
      <c r="AV60" s="6">
        <v>353</v>
      </c>
      <c r="AW60" s="6">
        <v>362</v>
      </c>
      <c r="AX60" s="6">
        <v>363</v>
      </c>
      <c r="AY60" s="6">
        <v>378</v>
      </c>
      <c r="AZ60" s="17">
        <v>392</v>
      </c>
      <c r="BA60" s="17">
        <v>407</v>
      </c>
      <c r="BB60" s="17">
        <v>405</v>
      </c>
      <c r="BC60" s="17">
        <v>403</v>
      </c>
      <c r="BD60" s="17">
        <v>397</v>
      </c>
      <c r="BE60" s="17">
        <v>404</v>
      </c>
      <c r="BF60" s="17">
        <v>413</v>
      </c>
      <c r="BG60" s="17">
        <v>428</v>
      </c>
      <c r="BH60" s="17">
        <v>451</v>
      </c>
      <c r="BI60" s="17">
        <v>463</v>
      </c>
      <c r="BJ60" s="17">
        <v>478</v>
      </c>
      <c r="BK60" s="17">
        <v>493</v>
      </c>
      <c r="BL60" s="17">
        <v>485</v>
      </c>
      <c r="BM60" s="17">
        <v>487</v>
      </c>
      <c r="BN60" s="17">
        <v>485</v>
      </c>
      <c r="BO60" s="17">
        <v>490</v>
      </c>
      <c r="BP60" s="17">
        <v>528</v>
      </c>
      <c r="BQ60" s="17">
        <v>534</v>
      </c>
      <c r="BR60" s="6">
        <v>545</v>
      </c>
      <c r="BS60" s="6">
        <v>546</v>
      </c>
      <c r="BT60" s="6">
        <v>519</v>
      </c>
      <c r="BU60" s="6">
        <v>515</v>
      </c>
      <c r="BV60" s="6">
        <v>567</v>
      </c>
      <c r="BW60" s="6">
        <v>608</v>
      </c>
    </row>
    <row r="61" spans="1:75" ht="11.25">
      <c r="A61" s="17" t="s">
        <v>20</v>
      </c>
      <c r="B61" s="17"/>
      <c r="C61" s="17"/>
      <c r="D61" s="17"/>
      <c r="E61" s="17"/>
      <c r="F61" s="17"/>
      <c r="G61" s="17"/>
      <c r="H61" s="17"/>
      <c r="I61" s="17"/>
      <c r="J61" s="17"/>
      <c r="K61" s="6">
        <f aca="true" t="shared" si="38" ref="K61:AL61">SUM(K59:K60)</f>
        <v>182</v>
      </c>
      <c r="L61" s="6">
        <f t="shared" si="38"/>
        <v>189</v>
      </c>
      <c r="M61" s="6">
        <f t="shared" si="38"/>
        <v>189</v>
      </c>
      <c r="N61" s="6">
        <f t="shared" si="38"/>
        <v>197</v>
      </c>
      <c r="O61" s="6">
        <f t="shared" si="38"/>
        <v>211</v>
      </c>
      <c r="P61" s="6">
        <f t="shared" si="38"/>
        <v>242</v>
      </c>
      <c r="Q61" s="6">
        <f t="shared" si="38"/>
        <v>267</v>
      </c>
      <c r="R61" s="6">
        <f t="shared" si="38"/>
        <v>287</v>
      </c>
      <c r="S61" s="6">
        <f t="shared" si="38"/>
        <v>306</v>
      </c>
      <c r="T61" s="6">
        <f t="shared" si="38"/>
        <v>320</v>
      </c>
      <c r="U61" s="6">
        <f t="shared" si="38"/>
        <v>315</v>
      </c>
      <c r="V61" s="6">
        <f t="shared" si="38"/>
        <v>316</v>
      </c>
      <c r="W61" s="6">
        <f t="shared" si="38"/>
        <v>325</v>
      </c>
      <c r="X61" s="6">
        <f t="shared" si="38"/>
        <v>341</v>
      </c>
      <c r="Y61" s="6">
        <f t="shared" si="38"/>
        <v>356</v>
      </c>
      <c r="Z61" s="6">
        <f t="shared" si="38"/>
        <v>369</v>
      </c>
      <c r="AA61" s="6">
        <f t="shared" si="38"/>
        <v>388</v>
      </c>
      <c r="AB61" s="6">
        <f t="shared" si="38"/>
        <v>374</v>
      </c>
      <c r="AC61" s="6">
        <f t="shared" si="38"/>
        <v>380</v>
      </c>
      <c r="AD61" s="6">
        <f t="shared" si="38"/>
        <v>402</v>
      </c>
      <c r="AE61" s="6">
        <f t="shared" si="38"/>
        <v>417</v>
      </c>
      <c r="AF61" s="6">
        <f t="shared" si="38"/>
        <v>438</v>
      </c>
      <c r="AG61" s="6">
        <f t="shared" si="38"/>
        <v>439</v>
      </c>
      <c r="AH61" s="6">
        <f t="shared" si="38"/>
        <v>434</v>
      </c>
      <c r="AI61" s="6">
        <f t="shared" si="38"/>
        <v>413</v>
      </c>
      <c r="AJ61" s="6">
        <f t="shared" si="38"/>
        <v>401</v>
      </c>
      <c r="AK61" s="6">
        <f t="shared" si="38"/>
        <v>394</v>
      </c>
      <c r="AL61" s="6">
        <f t="shared" si="38"/>
        <v>409</v>
      </c>
      <c r="AM61" s="6">
        <f aca="true" t="shared" si="39" ref="AM61:BD61">SUM(AM59:AM60)</f>
        <v>408</v>
      </c>
      <c r="AN61" s="6">
        <f t="shared" si="39"/>
        <v>404</v>
      </c>
      <c r="AO61" s="6">
        <f t="shared" si="39"/>
        <v>405</v>
      </c>
      <c r="AP61" s="6">
        <f t="shared" si="39"/>
        <v>397</v>
      </c>
      <c r="AQ61" s="6">
        <f t="shared" si="39"/>
        <v>410</v>
      </c>
      <c r="AR61" s="6">
        <f t="shared" si="39"/>
        <v>406</v>
      </c>
      <c r="AS61" s="6">
        <f t="shared" si="39"/>
        <v>428</v>
      </c>
      <c r="AT61" s="6">
        <f t="shared" si="39"/>
        <v>428</v>
      </c>
      <c r="AU61" s="6">
        <f t="shared" si="39"/>
        <v>430</v>
      </c>
      <c r="AV61" s="6">
        <f t="shared" si="39"/>
        <v>432</v>
      </c>
      <c r="AW61" s="6">
        <f t="shared" si="39"/>
        <v>442</v>
      </c>
      <c r="AX61" s="6">
        <f t="shared" si="39"/>
        <v>444</v>
      </c>
      <c r="AY61" s="6">
        <f t="shared" si="39"/>
        <v>474</v>
      </c>
      <c r="AZ61" s="6">
        <f t="shared" si="39"/>
        <v>480</v>
      </c>
      <c r="BA61" s="6">
        <f t="shared" si="39"/>
        <v>501</v>
      </c>
      <c r="BB61" s="6">
        <f t="shared" si="39"/>
        <v>488</v>
      </c>
      <c r="BC61" s="6">
        <f t="shared" si="39"/>
        <v>493</v>
      </c>
      <c r="BD61" s="6">
        <f t="shared" si="39"/>
        <v>473</v>
      </c>
      <c r="BE61" s="6">
        <f>SUM(BE59:BE60)</f>
        <v>473</v>
      </c>
      <c r="BF61" s="6">
        <f>SUM(BF59:BF60)</f>
        <v>476</v>
      </c>
      <c r="BG61" s="6">
        <f>SUM(BG59:BG60)</f>
        <v>497</v>
      </c>
      <c r="BH61" s="6">
        <f>SUM(BH59:BH60)</f>
        <v>517</v>
      </c>
      <c r="BI61" s="6">
        <f>SUM(BI59:BI60)</f>
        <v>527</v>
      </c>
      <c r="BJ61" s="6">
        <v>544</v>
      </c>
      <c r="BK61" s="6">
        <v>558</v>
      </c>
      <c r="BL61" s="6">
        <v>542</v>
      </c>
      <c r="BM61" s="6">
        <v>554</v>
      </c>
      <c r="BN61" s="6">
        <v>553</v>
      </c>
      <c r="BO61" s="6">
        <v>567</v>
      </c>
      <c r="BP61" s="6">
        <v>598</v>
      </c>
      <c r="BQ61" s="6">
        <v>609</v>
      </c>
      <c r="BR61" s="17">
        <v>627</v>
      </c>
      <c r="BS61" s="17">
        <v>636</v>
      </c>
      <c r="BT61" s="17">
        <v>607</v>
      </c>
      <c r="BU61" s="17">
        <v>633</v>
      </c>
      <c r="BV61" s="17">
        <v>734</v>
      </c>
      <c r="BW61" s="17">
        <v>797</v>
      </c>
    </row>
    <row r="62" spans="1:75" ht="22.5" customHeight="1">
      <c r="A62" s="16" t="s">
        <v>67</v>
      </c>
      <c r="B62" s="14"/>
      <c r="C62" s="14"/>
      <c r="D62" s="14"/>
      <c r="E62" s="14"/>
      <c r="F62" s="14"/>
      <c r="G62" s="14"/>
      <c r="H62" s="14"/>
      <c r="I62" s="14"/>
      <c r="J62" s="14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7"/>
      <c r="BS62" s="17"/>
      <c r="BT62" s="17"/>
      <c r="BU62" s="17"/>
      <c r="BV62" s="17"/>
      <c r="BW62" s="17"/>
    </row>
    <row r="63" spans="1:75" ht="11.25">
      <c r="A63" s="17" t="s">
        <v>25</v>
      </c>
      <c r="B63" s="17"/>
      <c r="C63" s="17"/>
      <c r="D63" s="17"/>
      <c r="E63" s="17"/>
      <c r="F63" s="17"/>
      <c r="G63" s="17"/>
      <c r="H63" s="17"/>
      <c r="I63" s="17"/>
      <c r="J63" s="17"/>
      <c r="K63" s="6">
        <v>93</v>
      </c>
      <c r="L63" s="6">
        <v>20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6"/>
      <c r="BS63" s="6"/>
      <c r="BT63" s="6"/>
      <c r="BU63" s="6"/>
      <c r="BV63" s="6"/>
      <c r="BW63" s="6"/>
    </row>
    <row r="64" spans="1:75" ht="22.5" customHeight="1">
      <c r="A64" s="16" t="s">
        <v>68</v>
      </c>
      <c r="B64" s="14"/>
      <c r="C64" s="14"/>
      <c r="D64" s="14"/>
      <c r="E64" s="14"/>
      <c r="F64" s="14"/>
      <c r="G64" s="14"/>
      <c r="H64" s="14"/>
      <c r="I64" s="14"/>
      <c r="J64" s="14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7"/>
      <c r="BS64" s="17"/>
      <c r="BT64" s="17"/>
      <c r="BU64" s="17"/>
      <c r="BV64" s="17"/>
      <c r="BW64" s="17"/>
    </row>
    <row r="65" spans="1:75" ht="11.25">
      <c r="A65" s="17" t="s">
        <v>25</v>
      </c>
      <c r="B65" s="17"/>
      <c r="C65" s="17"/>
      <c r="D65" s="17"/>
      <c r="E65" s="17"/>
      <c r="F65" s="17"/>
      <c r="G65" s="17"/>
      <c r="H65" s="17"/>
      <c r="I65" s="17"/>
      <c r="J65" s="17">
        <v>33</v>
      </c>
      <c r="K65" s="6">
        <v>100</v>
      </c>
      <c r="L65" s="6">
        <v>114</v>
      </c>
      <c r="M65" s="6">
        <v>103</v>
      </c>
      <c r="N65" s="6">
        <v>124</v>
      </c>
      <c r="O65" s="6">
        <v>107</v>
      </c>
      <c r="P65" s="6">
        <v>123</v>
      </c>
      <c r="Q65" s="6">
        <v>157</v>
      </c>
      <c r="R65" s="6">
        <v>156</v>
      </c>
      <c r="S65" s="6">
        <v>149</v>
      </c>
      <c r="T65" s="6">
        <v>148</v>
      </c>
      <c r="U65" s="6">
        <v>161</v>
      </c>
      <c r="V65" s="6">
        <v>166</v>
      </c>
      <c r="W65" s="6">
        <v>169</v>
      </c>
      <c r="X65" s="6">
        <v>144</v>
      </c>
      <c r="Y65" s="6">
        <v>153</v>
      </c>
      <c r="Z65" s="6">
        <v>166</v>
      </c>
      <c r="AA65" s="24">
        <v>165</v>
      </c>
      <c r="AB65" s="24">
        <v>160</v>
      </c>
      <c r="AC65" s="24">
        <v>159</v>
      </c>
      <c r="AD65" s="24">
        <v>185</v>
      </c>
      <c r="AE65" s="24">
        <v>185</v>
      </c>
      <c r="AF65" s="24">
        <v>196</v>
      </c>
      <c r="AG65" s="24">
        <v>165</v>
      </c>
      <c r="AH65" s="24">
        <v>153</v>
      </c>
      <c r="AI65" s="24">
        <v>141</v>
      </c>
      <c r="AJ65" s="24">
        <v>136</v>
      </c>
      <c r="AK65" s="24">
        <v>190</v>
      </c>
      <c r="AL65" s="6">
        <v>208</v>
      </c>
      <c r="AM65" s="6">
        <v>211</v>
      </c>
      <c r="AN65" s="6">
        <v>203</v>
      </c>
      <c r="AO65" s="6">
        <v>200</v>
      </c>
      <c r="AP65" s="6">
        <v>216</v>
      </c>
      <c r="AQ65" s="6">
        <v>215</v>
      </c>
      <c r="AR65" s="6">
        <v>212</v>
      </c>
      <c r="AS65" s="6">
        <v>210</v>
      </c>
      <c r="AT65" s="6">
        <v>208</v>
      </c>
      <c r="AU65" s="6">
        <v>199</v>
      </c>
      <c r="AV65" s="6">
        <v>178</v>
      </c>
      <c r="AW65" s="6">
        <v>157</v>
      </c>
      <c r="AX65" s="6">
        <v>160</v>
      </c>
      <c r="AY65" s="6">
        <v>183</v>
      </c>
      <c r="AZ65" s="17">
        <v>206</v>
      </c>
      <c r="BA65" s="17">
        <v>242</v>
      </c>
      <c r="BB65" s="17">
        <v>262</v>
      </c>
      <c r="BC65" s="17">
        <v>253</v>
      </c>
      <c r="BD65" s="17">
        <v>254</v>
      </c>
      <c r="BE65" s="17">
        <v>256</v>
      </c>
      <c r="BF65" s="17">
        <v>258</v>
      </c>
      <c r="BG65" s="17">
        <v>228</v>
      </c>
      <c r="BH65" s="17">
        <v>197</v>
      </c>
      <c r="BI65" s="17">
        <v>165</v>
      </c>
      <c r="BJ65" s="17">
        <v>150</v>
      </c>
      <c r="BK65" s="17">
        <v>97</v>
      </c>
      <c r="BL65" s="17">
        <v>48</v>
      </c>
      <c r="BM65" s="17">
        <v>29</v>
      </c>
      <c r="BN65" s="17">
        <v>3</v>
      </c>
      <c r="BO65" s="17"/>
      <c r="BP65" s="17"/>
      <c r="BQ65" s="17"/>
      <c r="BR65" s="17"/>
      <c r="BS65" s="17"/>
      <c r="BT65" s="17"/>
      <c r="BU65" s="17"/>
      <c r="BV65" s="17"/>
      <c r="BW65" s="17"/>
    </row>
    <row r="66" spans="1:75" ht="11.25">
      <c r="A66" s="17" t="s">
        <v>26</v>
      </c>
      <c r="B66" s="17"/>
      <c r="C66" s="17"/>
      <c r="D66" s="17"/>
      <c r="E66" s="17"/>
      <c r="F66" s="17"/>
      <c r="G66" s="17"/>
      <c r="H66" s="17"/>
      <c r="I66" s="17"/>
      <c r="J66" s="17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17"/>
      <c r="BA66" s="17"/>
      <c r="BB66" s="17"/>
      <c r="BC66" s="17"/>
      <c r="BD66" s="17">
        <v>4</v>
      </c>
      <c r="BE66" s="17">
        <v>6</v>
      </c>
      <c r="BF66" s="17">
        <v>8</v>
      </c>
      <c r="BG66" s="17">
        <v>10</v>
      </c>
      <c r="BH66" s="17">
        <v>12</v>
      </c>
      <c r="BI66" s="17">
        <v>11</v>
      </c>
      <c r="BJ66" s="17">
        <v>6</v>
      </c>
      <c r="BK66" s="17">
        <v>1</v>
      </c>
      <c r="BL66" s="17">
        <v>0</v>
      </c>
      <c r="BM66" s="17">
        <v>0</v>
      </c>
      <c r="BN66" s="17"/>
      <c r="BO66" s="17"/>
      <c r="BP66" s="17"/>
      <c r="BQ66" s="17"/>
      <c r="BR66" s="6"/>
      <c r="BS66" s="6"/>
      <c r="BT66" s="6"/>
      <c r="BU66" s="6"/>
      <c r="BV66" s="6"/>
      <c r="BW66" s="6"/>
    </row>
    <row r="67" spans="1:75" ht="11.25">
      <c r="A67" s="17" t="s">
        <v>20</v>
      </c>
      <c r="B67" s="17"/>
      <c r="C67" s="17"/>
      <c r="D67" s="17"/>
      <c r="E67" s="17"/>
      <c r="F67" s="17"/>
      <c r="G67" s="17"/>
      <c r="H67" s="17"/>
      <c r="I67" s="17"/>
      <c r="J67" s="17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17"/>
      <c r="BA67" s="17"/>
      <c r="BB67" s="17"/>
      <c r="BC67" s="17"/>
      <c r="BD67" s="17">
        <f aca="true" t="shared" si="40" ref="BD67:BI67">BD66+BD65</f>
        <v>258</v>
      </c>
      <c r="BE67" s="17">
        <f t="shared" si="40"/>
        <v>262</v>
      </c>
      <c r="BF67" s="17">
        <f t="shared" si="40"/>
        <v>266</v>
      </c>
      <c r="BG67" s="17">
        <f t="shared" si="40"/>
        <v>238</v>
      </c>
      <c r="BH67" s="17">
        <f t="shared" si="40"/>
        <v>209</v>
      </c>
      <c r="BI67" s="17">
        <f t="shared" si="40"/>
        <v>176</v>
      </c>
      <c r="BJ67" s="17">
        <v>156</v>
      </c>
      <c r="BK67" s="17">
        <v>98</v>
      </c>
      <c r="BL67" s="17">
        <v>48</v>
      </c>
      <c r="BM67" s="17">
        <v>29</v>
      </c>
      <c r="BN67" s="17">
        <v>3</v>
      </c>
      <c r="BO67" s="17"/>
      <c r="BP67" s="17"/>
      <c r="BQ67" s="17"/>
      <c r="BR67" s="17"/>
      <c r="BS67" s="17"/>
      <c r="BT67" s="17"/>
      <c r="BU67" s="17"/>
      <c r="BV67" s="17"/>
      <c r="BW67" s="17"/>
    </row>
    <row r="68" spans="1:75" ht="22.5" customHeight="1">
      <c r="A68" s="16" t="s">
        <v>69</v>
      </c>
      <c r="B68" s="14"/>
      <c r="C68" s="14"/>
      <c r="D68" s="14"/>
      <c r="E68" s="14"/>
      <c r="F68" s="14"/>
      <c r="G68" s="14"/>
      <c r="H68" s="14"/>
      <c r="I68" s="14"/>
      <c r="J68" s="14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7"/>
      <c r="BS68" s="17"/>
      <c r="BT68" s="17"/>
      <c r="BU68" s="17"/>
      <c r="BV68" s="17"/>
      <c r="BW68" s="17"/>
    </row>
    <row r="69" spans="1:75" ht="11.25">
      <c r="A69" s="17" t="s">
        <v>26</v>
      </c>
      <c r="B69" s="17"/>
      <c r="C69" s="17"/>
      <c r="D69" s="17"/>
      <c r="E69" s="17"/>
      <c r="F69" s="17"/>
      <c r="G69" s="17"/>
      <c r="H69" s="17"/>
      <c r="I69" s="17"/>
      <c r="J69" s="17"/>
      <c r="K69" s="6">
        <v>27</v>
      </c>
      <c r="L69" s="6">
        <v>26</v>
      </c>
      <c r="M69" s="6">
        <v>34</v>
      </c>
      <c r="N69" s="6">
        <v>36</v>
      </c>
      <c r="O69" s="6">
        <v>39</v>
      </c>
      <c r="P69" s="6">
        <v>55</v>
      </c>
      <c r="Q69" s="6">
        <v>53</v>
      </c>
      <c r="R69" s="6">
        <v>54</v>
      </c>
      <c r="S69" s="6">
        <v>56</v>
      </c>
      <c r="T69" s="6">
        <v>51</v>
      </c>
      <c r="U69" s="6">
        <v>61</v>
      </c>
      <c r="V69" s="6">
        <v>71</v>
      </c>
      <c r="W69" s="6">
        <v>70</v>
      </c>
      <c r="X69" s="6">
        <v>72</v>
      </c>
      <c r="Y69" s="6">
        <v>64</v>
      </c>
      <c r="Z69" s="6">
        <v>51</v>
      </c>
      <c r="AA69" s="6">
        <v>67</v>
      </c>
      <c r="AB69" s="6">
        <v>65</v>
      </c>
      <c r="AC69" s="6">
        <v>62</v>
      </c>
      <c r="AD69" s="6">
        <v>71</v>
      </c>
      <c r="AE69" s="6">
        <v>73</v>
      </c>
      <c r="AF69" s="6">
        <v>79</v>
      </c>
      <c r="AG69" s="6">
        <v>64</v>
      </c>
      <c r="AH69" s="6">
        <v>74</v>
      </c>
      <c r="AI69" s="6">
        <v>71</v>
      </c>
      <c r="AJ69" s="6">
        <v>66</v>
      </c>
      <c r="AK69" s="6">
        <v>62</v>
      </c>
      <c r="AL69" s="6">
        <v>81</v>
      </c>
      <c r="AM69" s="6">
        <v>83</v>
      </c>
      <c r="AN69" s="6">
        <v>90</v>
      </c>
      <c r="AO69" s="6">
        <v>85</v>
      </c>
      <c r="AP69" s="6">
        <v>108</v>
      </c>
      <c r="AQ69" s="6">
        <v>122</v>
      </c>
      <c r="AR69" s="6">
        <v>108</v>
      </c>
      <c r="AS69" s="6">
        <v>111</v>
      </c>
      <c r="AT69" s="6">
        <v>102</v>
      </c>
      <c r="AU69" s="6">
        <v>109</v>
      </c>
      <c r="AV69" s="6">
        <v>123</v>
      </c>
      <c r="AW69" s="6">
        <v>117</v>
      </c>
      <c r="AX69" s="6">
        <v>104</v>
      </c>
      <c r="AY69" s="6">
        <v>129</v>
      </c>
      <c r="AZ69" s="17">
        <v>147</v>
      </c>
      <c r="BA69" s="17">
        <v>145</v>
      </c>
      <c r="BB69" s="17">
        <v>167</v>
      </c>
      <c r="BC69" s="17">
        <v>162</v>
      </c>
      <c r="BD69" s="17">
        <v>149</v>
      </c>
      <c r="BE69" s="17">
        <v>141</v>
      </c>
      <c r="BF69" s="17">
        <v>170</v>
      </c>
      <c r="BG69" s="17">
        <v>177</v>
      </c>
      <c r="BH69" s="17">
        <v>188</v>
      </c>
      <c r="BI69" s="17">
        <v>191</v>
      </c>
      <c r="BJ69" s="17">
        <v>178</v>
      </c>
      <c r="BK69" s="17">
        <v>191</v>
      </c>
      <c r="BL69" s="17">
        <v>195</v>
      </c>
      <c r="BM69" s="17">
        <v>195</v>
      </c>
      <c r="BN69" s="17">
        <v>208</v>
      </c>
      <c r="BO69" s="17">
        <v>186</v>
      </c>
      <c r="BP69" s="17">
        <v>186</v>
      </c>
      <c r="BQ69" s="17">
        <v>258</v>
      </c>
      <c r="BR69" s="6">
        <v>251</v>
      </c>
      <c r="BS69" s="6">
        <v>260</v>
      </c>
      <c r="BT69" s="6">
        <v>266</v>
      </c>
      <c r="BU69" s="6">
        <v>308</v>
      </c>
      <c r="BV69" s="6">
        <v>293</v>
      </c>
      <c r="BW69" s="6">
        <v>279</v>
      </c>
    </row>
    <row r="70" spans="1:75" ht="22.5" customHeight="1">
      <c r="A70" s="16" t="s">
        <v>70</v>
      </c>
      <c r="B70" s="14"/>
      <c r="C70" s="14"/>
      <c r="D70" s="14"/>
      <c r="E70" s="14"/>
      <c r="F70" s="14"/>
      <c r="G70" s="14"/>
      <c r="H70" s="14"/>
      <c r="I70" s="14"/>
      <c r="J70" s="14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7"/>
      <c r="BS70" s="17"/>
      <c r="BT70" s="17"/>
      <c r="BU70" s="17"/>
      <c r="BV70" s="17"/>
      <c r="BW70" s="17"/>
    </row>
    <row r="71" spans="1:75" ht="11.25">
      <c r="A71" s="17" t="s">
        <v>25</v>
      </c>
      <c r="B71" s="17"/>
      <c r="C71" s="17"/>
      <c r="D71" s="17"/>
      <c r="E71" s="17"/>
      <c r="F71" s="17"/>
      <c r="G71" s="17"/>
      <c r="H71" s="17"/>
      <c r="I71" s="17">
        <v>16</v>
      </c>
      <c r="J71" s="17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24">
        <v>60</v>
      </c>
      <c r="AA71" s="24">
        <v>115</v>
      </c>
      <c r="AB71" s="24">
        <v>123</v>
      </c>
      <c r="AC71" s="24">
        <v>125</v>
      </c>
      <c r="AD71" s="24">
        <v>117</v>
      </c>
      <c r="AE71" s="24">
        <v>109</v>
      </c>
      <c r="AF71" s="24">
        <v>109</v>
      </c>
      <c r="AG71" s="24">
        <v>95</v>
      </c>
      <c r="AH71" s="24">
        <v>84</v>
      </c>
      <c r="AI71" s="24">
        <v>74</v>
      </c>
      <c r="AJ71" s="24">
        <v>77</v>
      </c>
      <c r="AK71" s="24">
        <v>83</v>
      </c>
      <c r="AL71" s="6">
        <v>90</v>
      </c>
      <c r="AM71" s="6">
        <v>71</v>
      </c>
      <c r="AN71" s="6">
        <v>58</v>
      </c>
      <c r="AO71" s="6">
        <v>61</v>
      </c>
      <c r="AP71" s="6">
        <v>69</v>
      </c>
      <c r="AQ71" s="6">
        <v>83</v>
      </c>
      <c r="AR71" s="6">
        <v>79</v>
      </c>
      <c r="AS71" s="6">
        <v>50</v>
      </c>
      <c r="AT71" s="6">
        <v>50</v>
      </c>
      <c r="AU71" s="6">
        <v>25</v>
      </c>
      <c r="AV71" s="6">
        <v>1</v>
      </c>
      <c r="AW71" s="6">
        <v>0</v>
      </c>
      <c r="AX71" s="6">
        <v>0</v>
      </c>
      <c r="AY71" s="6">
        <v>0</v>
      </c>
      <c r="AZ71" s="17"/>
      <c r="BA71" s="17">
        <v>0</v>
      </c>
      <c r="BB71" s="17"/>
      <c r="BC71" s="17"/>
      <c r="BD71" s="17"/>
      <c r="BE71" s="17"/>
      <c r="BF71" s="17"/>
      <c r="BG71" s="17"/>
      <c r="BH71" s="17"/>
      <c r="BI71" s="17"/>
      <c r="BJ71" s="17">
        <v>47</v>
      </c>
      <c r="BK71" s="17">
        <v>107</v>
      </c>
      <c r="BL71" s="17">
        <v>113</v>
      </c>
      <c r="BM71" s="17">
        <v>146</v>
      </c>
      <c r="BN71" s="17">
        <v>176</v>
      </c>
      <c r="BO71" s="17">
        <v>222</v>
      </c>
      <c r="BP71" s="17">
        <v>277</v>
      </c>
      <c r="BQ71" s="17">
        <v>269</v>
      </c>
      <c r="BR71" s="17">
        <v>259</v>
      </c>
      <c r="BS71" s="17">
        <v>266</v>
      </c>
      <c r="BT71" s="17">
        <v>264</v>
      </c>
      <c r="BU71" s="17">
        <v>263</v>
      </c>
      <c r="BV71" s="17">
        <v>281</v>
      </c>
      <c r="BW71" s="17">
        <v>276</v>
      </c>
    </row>
    <row r="72" spans="1:75" ht="11.25">
      <c r="A72" s="17" t="s">
        <v>26</v>
      </c>
      <c r="B72" s="17"/>
      <c r="C72" s="17"/>
      <c r="D72" s="17"/>
      <c r="E72" s="17"/>
      <c r="F72" s="17"/>
      <c r="G72" s="17"/>
      <c r="H72" s="17"/>
      <c r="I72" s="17"/>
      <c r="J72" s="17"/>
      <c r="K72" s="6">
        <v>33</v>
      </c>
      <c r="L72" s="6">
        <v>26</v>
      </c>
      <c r="M72" s="6">
        <v>28</v>
      </c>
      <c r="N72" s="6">
        <v>40</v>
      </c>
      <c r="O72" s="6">
        <v>51</v>
      </c>
      <c r="P72" s="6">
        <v>61</v>
      </c>
      <c r="Q72" s="6">
        <v>76</v>
      </c>
      <c r="R72" s="6">
        <v>67</v>
      </c>
      <c r="S72" s="6">
        <v>87</v>
      </c>
      <c r="T72" s="6">
        <v>117</v>
      </c>
      <c r="U72" s="6">
        <v>130</v>
      </c>
      <c r="V72" s="6">
        <v>153</v>
      </c>
      <c r="W72" s="6">
        <v>174</v>
      </c>
      <c r="X72" s="6">
        <v>192</v>
      </c>
      <c r="Y72" s="6">
        <v>200</v>
      </c>
      <c r="Z72" s="6">
        <v>226</v>
      </c>
      <c r="AA72" s="6">
        <v>209</v>
      </c>
      <c r="AB72" s="6">
        <v>210</v>
      </c>
      <c r="AC72" s="6">
        <v>204</v>
      </c>
      <c r="AD72" s="6">
        <v>207</v>
      </c>
      <c r="AE72" s="6">
        <v>198</v>
      </c>
      <c r="AF72" s="6">
        <v>207</v>
      </c>
      <c r="AG72" s="6">
        <v>222</v>
      </c>
      <c r="AH72" s="6">
        <v>210</v>
      </c>
      <c r="AI72" s="6">
        <v>201</v>
      </c>
      <c r="AJ72" s="6">
        <v>202</v>
      </c>
      <c r="AK72" s="6">
        <v>200</v>
      </c>
      <c r="AL72" s="6">
        <v>182</v>
      </c>
      <c r="AM72" s="6">
        <v>206</v>
      </c>
      <c r="AN72" s="6">
        <v>174</v>
      </c>
      <c r="AO72" s="6">
        <v>173</v>
      </c>
      <c r="AP72" s="6">
        <v>224</v>
      </c>
      <c r="AQ72" s="6">
        <v>243</v>
      </c>
      <c r="AR72" s="6">
        <v>256</v>
      </c>
      <c r="AS72" s="6">
        <v>284</v>
      </c>
      <c r="AT72" s="6">
        <v>285</v>
      </c>
      <c r="AU72" s="6">
        <v>271</v>
      </c>
      <c r="AV72" s="6">
        <v>275</v>
      </c>
      <c r="AW72" s="6">
        <v>255</v>
      </c>
      <c r="AX72" s="6">
        <v>289</v>
      </c>
      <c r="AY72" s="6">
        <v>296</v>
      </c>
      <c r="AZ72" s="17">
        <v>283</v>
      </c>
      <c r="BA72" s="17">
        <v>253</v>
      </c>
      <c r="BB72" s="17">
        <v>285</v>
      </c>
      <c r="BC72" s="17">
        <v>299</v>
      </c>
      <c r="BD72" s="17">
        <v>297</v>
      </c>
      <c r="BE72" s="17">
        <v>289</v>
      </c>
      <c r="BF72" s="17">
        <v>254</v>
      </c>
      <c r="BG72" s="17">
        <v>255</v>
      </c>
      <c r="BH72" s="17">
        <v>263</v>
      </c>
      <c r="BI72" s="17">
        <v>260</v>
      </c>
      <c r="BJ72" s="17">
        <v>260</v>
      </c>
      <c r="BK72" s="17">
        <v>265</v>
      </c>
      <c r="BL72" s="17">
        <v>242</v>
      </c>
      <c r="BM72" s="17">
        <v>257</v>
      </c>
      <c r="BN72" s="17">
        <v>238</v>
      </c>
      <c r="BO72" s="17">
        <v>246</v>
      </c>
      <c r="BP72" s="17">
        <v>234</v>
      </c>
      <c r="BQ72" s="17">
        <v>317</v>
      </c>
      <c r="BR72" s="6">
        <v>348</v>
      </c>
      <c r="BS72" s="6">
        <v>384</v>
      </c>
      <c r="BT72" s="6">
        <v>439</v>
      </c>
      <c r="BU72" s="6">
        <v>501</v>
      </c>
      <c r="BV72" s="6">
        <v>456</v>
      </c>
      <c r="BW72" s="6">
        <v>477</v>
      </c>
    </row>
    <row r="73" spans="1:75" ht="11.25">
      <c r="A73" s="17" t="s">
        <v>20</v>
      </c>
      <c r="B73" s="17"/>
      <c r="C73" s="17"/>
      <c r="D73" s="17"/>
      <c r="E73" s="17"/>
      <c r="F73" s="17"/>
      <c r="G73" s="17"/>
      <c r="H73" s="17"/>
      <c r="I73" s="17"/>
      <c r="J73" s="17"/>
      <c r="K73" s="6">
        <f aca="true" t="shared" si="41" ref="K73:AL73">SUM(K71:K72)</f>
        <v>33</v>
      </c>
      <c r="L73" s="6">
        <f t="shared" si="41"/>
        <v>26</v>
      </c>
      <c r="M73" s="6">
        <f t="shared" si="41"/>
        <v>28</v>
      </c>
      <c r="N73" s="6">
        <f t="shared" si="41"/>
        <v>40</v>
      </c>
      <c r="O73" s="6">
        <f t="shared" si="41"/>
        <v>51</v>
      </c>
      <c r="P73" s="6">
        <f t="shared" si="41"/>
        <v>61</v>
      </c>
      <c r="Q73" s="6">
        <f t="shared" si="41"/>
        <v>76</v>
      </c>
      <c r="R73" s="6">
        <f t="shared" si="41"/>
        <v>67</v>
      </c>
      <c r="S73" s="6">
        <f t="shared" si="41"/>
        <v>87</v>
      </c>
      <c r="T73" s="6">
        <f t="shared" si="41"/>
        <v>117</v>
      </c>
      <c r="U73" s="6">
        <f t="shared" si="41"/>
        <v>130</v>
      </c>
      <c r="V73" s="6">
        <f t="shared" si="41"/>
        <v>153</v>
      </c>
      <c r="W73" s="6">
        <f t="shared" si="41"/>
        <v>174</v>
      </c>
      <c r="X73" s="6">
        <f t="shared" si="41"/>
        <v>192</v>
      </c>
      <c r="Y73" s="6">
        <f t="shared" si="41"/>
        <v>200</v>
      </c>
      <c r="Z73" s="6">
        <f t="shared" si="41"/>
        <v>286</v>
      </c>
      <c r="AA73" s="6">
        <f t="shared" si="41"/>
        <v>324</v>
      </c>
      <c r="AB73" s="6">
        <f t="shared" si="41"/>
        <v>333</v>
      </c>
      <c r="AC73" s="6">
        <f t="shared" si="41"/>
        <v>329</v>
      </c>
      <c r="AD73" s="6">
        <f t="shared" si="41"/>
        <v>324</v>
      </c>
      <c r="AE73" s="6">
        <f t="shared" si="41"/>
        <v>307</v>
      </c>
      <c r="AF73" s="6">
        <f t="shared" si="41"/>
        <v>316</v>
      </c>
      <c r="AG73" s="6">
        <f t="shared" si="41"/>
        <v>317</v>
      </c>
      <c r="AH73" s="6">
        <f t="shared" si="41"/>
        <v>294</v>
      </c>
      <c r="AI73" s="6">
        <f t="shared" si="41"/>
        <v>275</v>
      </c>
      <c r="AJ73" s="6">
        <f t="shared" si="41"/>
        <v>279</v>
      </c>
      <c r="AK73" s="6">
        <f t="shared" si="41"/>
        <v>283</v>
      </c>
      <c r="AL73" s="6">
        <f t="shared" si="41"/>
        <v>272</v>
      </c>
      <c r="AM73" s="6">
        <f aca="true" t="shared" si="42" ref="AM73:BD73">SUM(AM71:AM72)</f>
        <v>277</v>
      </c>
      <c r="AN73" s="6">
        <f t="shared" si="42"/>
        <v>232</v>
      </c>
      <c r="AO73" s="6">
        <f t="shared" si="42"/>
        <v>234</v>
      </c>
      <c r="AP73" s="6">
        <f t="shared" si="42"/>
        <v>293</v>
      </c>
      <c r="AQ73" s="6">
        <f t="shared" si="42"/>
        <v>326</v>
      </c>
      <c r="AR73" s="6">
        <f t="shared" si="42"/>
        <v>335</v>
      </c>
      <c r="AS73" s="6">
        <f t="shared" si="42"/>
        <v>334</v>
      </c>
      <c r="AT73" s="6">
        <f t="shared" si="42"/>
        <v>335</v>
      </c>
      <c r="AU73" s="6">
        <f t="shared" si="42"/>
        <v>296</v>
      </c>
      <c r="AV73" s="6">
        <f t="shared" si="42"/>
        <v>276</v>
      </c>
      <c r="AW73" s="6">
        <f t="shared" si="42"/>
        <v>255</v>
      </c>
      <c r="AX73" s="6">
        <f t="shared" si="42"/>
        <v>289</v>
      </c>
      <c r="AY73" s="6">
        <f t="shared" si="42"/>
        <v>296</v>
      </c>
      <c r="AZ73" s="6">
        <f t="shared" si="42"/>
        <v>283</v>
      </c>
      <c r="BA73" s="6">
        <f t="shared" si="42"/>
        <v>253</v>
      </c>
      <c r="BB73" s="6">
        <f t="shared" si="42"/>
        <v>285</v>
      </c>
      <c r="BC73" s="6">
        <f t="shared" si="42"/>
        <v>299</v>
      </c>
      <c r="BD73" s="6">
        <f t="shared" si="42"/>
        <v>297</v>
      </c>
      <c r="BE73" s="6">
        <f>SUM(BE71:BE72)</f>
        <v>289</v>
      </c>
      <c r="BF73" s="6">
        <f>SUM(BF71:BF72)</f>
        <v>254</v>
      </c>
      <c r="BG73" s="6">
        <f>SUM(BG71:BG72)</f>
        <v>255</v>
      </c>
      <c r="BH73" s="6">
        <f>SUM(BH71:BH72)</f>
        <v>263</v>
      </c>
      <c r="BI73" s="6">
        <f>SUM(BI71:BI72)</f>
        <v>260</v>
      </c>
      <c r="BJ73" s="6">
        <v>307</v>
      </c>
      <c r="BK73" s="6">
        <v>372</v>
      </c>
      <c r="BL73" s="6">
        <v>355</v>
      </c>
      <c r="BM73" s="6">
        <v>403</v>
      </c>
      <c r="BN73" s="6">
        <v>414</v>
      </c>
      <c r="BO73" s="6">
        <v>468</v>
      </c>
      <c r="BP73" s="6">
        <v>511</v>
      </c>
      <c r="BQ73" s="6">
        <v>586</v>
      </c>
      <c r="BR73" s="17">
        <v>607</v>
      </c>
      <c r="BS73" s="17">
        <v>650</v>
      </c>
      <c r="BT73" s="17">
        <v>703</v>
      </c>
      <c r="BU73" s="17">
        <v>764</v>
      </c>
      <c r="BV73" s="17">
        <v>737</v>
      </c>
      <c r="BW73" s="17">
        <v>753</v>
      </c>
    </row>
    <row r="74" spans="1:75" ht="22.5" customHeight="1">
      <c r="A74" s="16" t="s">
        <v>56</v>
      </c>
      <c r="B74" s="14"/>
      <c r="C74" s="14"/>
      <c r="D74" s="14"/>
      <c r="E74" s="14"/>
      <c r="F74" s="14"/>
      <c r="G74" s="14"/>
      <c r="H74" s="14"/>
      <c r="I74" s="14"/>
      <c r="J74" s="14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7"/>
      <c r="BS74" s="17"/>
      <c r="BT74" s="17"/>
      <c r="BU74" s="17"/>
      <c r="BV74" s="17"/>
      <c r="BW74" s="17"/>
    </row>
    <row r="75" spans="1:75" ht="11.25">
      <c r="A75" s="17" t="s">
        <v>25</v>
      </c>
      <c r="B75" s="17"/>
      <c r="C75" s="17"/>
      <c r="D75" s="17"/>
      <c r="E75" s="17"/>
      <c r="F75" s="17"/>
      <c r="G75" s="17"/>
      <c r="H75" s="17"/>
      <c r="I75" s="17"/>
      <c r="J75" s="17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6"/>
      <c r="BS75" s="6"/>
      <c r="BT75" s="6">
        <v>122</v>
      </c>
      <c r="BU75" s="6">
        <v>296</v>
      </c>
      <c r="BV75" s="6">
        <v>442</v>
      </c>
      <c r="BW75" s="6">
        <v>560</v>
      </c>
    </row>
    <row r="76" spans="1:75" ht="11.25">
      <c r="A76" s="17" t="s">
        <v>26</v>
      </c>
      <c r="B76" s="17"/>
      <c r="C76" s="17"/>
      <c r="D76" s="17"/>
      <c r="E76" s="17"/>
      <c r="F76" s="17">
        <v>41</v>
      </c>
      <c r="G76" s="17">
        <v>30</v>
      </c>
      <c r="H76" s="17">
        <v>145</v>
      </c>
      <c r="I76" s="17">
        <v>93</v>
      </c>
      <c r="J76" s="17">
        <v>20</v>
      </c>
      <c r="K76" s="6">
        <v>101</v>
      </c>
      <c r="L76" s="6">
        <v>110</v>
      </c>
      <c r="M76" s="6">
        <v>134</v>
      </c>
      <c r="N76" s="6">
        <v>138</v>
      </c>
      <c r="O76" s="6">
        <v>143</v>
      </c>
      <c r="P76" s="6">
        <v>156</v>
      </c>
      <c r="Q76" s="6"/>
      <c r="R76" s="6">
        <v>215</v>
      </c>
      <c r="S76" s="6">
        <v>183</v>
      </c>
      <c r="T76" s="6">
        <v>193</v>
      </c>
      <c r="U76" s="6">
        <v>193</v>
      </c>
      <c r="V76" s="6">
        <v>188</v>
      </c>
      <c r="W76" s="6">
        <v>208</v>
      </c>
      <c r="X76" s="6">
        <v>205</v>
      </c>
      <c r="Y76" s="6">
        <v>160</v>
      </c>
      <c r="Z76" s="6">
        <v>184</v>
      </c>
      <c r="AA76" s="6">
        <v>218</v>
      </c>
      <c r="AB76" s="6">
        <v>188</v>
      </c>
      <c r="AC76" s="6">
        <v>202</v>
      </c>
      <c r="AD76" s="6">
        <v>166</v>
      </c>
      <c r="AE76" s="6">
        <v>153</v>
      </c>
      <c r="AF76" s="6">
        <v>142</v>
      </c>
      <c r="AG76" s="6">
        <v>149</v>
      </c>
      <c r="AH76" s="6">
        <v>156</v>
      </c>
      <c r="AI76" s="6">
        <v>184</v>
      </c>
      <c r="AJ76" s="6">
        <v>185</v>
      </c>
      <c r="AK76" s="6">
        <v>175</v>
      </c>
      <c r="AL76" s="6">
        <v>207</v>
      </c>
      <c r="AM76" s="6">
        <v>190</v>
      </c>
      <c r="AN76" s="6">
        <v>179</v>
      </c>
      <c r="AO76" s="6">
        <v>180</v>
      </c>
      <c r="AP76" s="6">
        <v>202</v>
      </c>
      <c r="AQ76" s="6">
        <v>237</v>
      </c>
      <c r="AR76" s="6">
        <v>227</v>
      </c>
      <c r="AS76" s="6">
        <v>260</v>
      </c>
      <c r="AT76" s="6">
        <v>272</v>
      </c>
      <c r="AU76" s="6">
        <v>237</v>
      </c>
      <c r="AV76" s="6">
        <v>240</v>
      </c>
      <c r="AW76" s="6">
        <v>237</v>
      </c>
      <c r="AX76" s="6">
        <v>243</v>
      </c>
      <c r="AY76" s="6">
        <v>256</v>
      </c>
      <c r="AZ76" s="17">
        <v>290</v>
      </c>
      <c r="BA76" s="17">
        <v>324</v>
      </c>
      <c r="BB76" s="17">
        <v>337</v>
      </c>
      <c r="BC76" s="17">
        <v>315</v>
      </c>
      <c r="BD76" s="17">
        <v>267</v>
      </c>
      <c r="BE76" s="17">
        <v>247</v>
      </c>
      <c r="BF76" s="17">
        <v>266</v>
      </c>
      <c r="BG76" s="17">
        <v>250</v>
      </c>
      <c r="BH76" s="17">
        <v>292</v>
      </c>
      <c r="BI76" s="17">
        <v>292</v>
      </c>
      <c r="BJ76" s="17">
        <v>329</v>
      </c>
      <c r="BK76" s="17">
        <v>320</v>
      </c>
      <c r="BL76" s="17">
        <v>315</v>
      </c>
      <c r="BM76" s="17">
        <v>293</v>
      </c>
      <c r="BN76" s="17">
        <v>283</v>
      </c>
      <c r="BO76" s="17">
        <v>271</v>
      </c>
      <c r="BP76" s="17">
        <v>305</v>
      </c>
      <c r="BQ76" s="17">
        <v>742</v>
      </c>
      <c r="BR76" s="6">
        <v>809</v>
      </c>
      <c r="BS76" s="6">
        <v>841</v>
      </c>
      <c r="BT76" s="6">
        <v>882</v>
      </c>
      <c r="BU76" s="6">
        <v>1172</v>
      </c>
      <c r="BV76" s="6">
        <v>1187</v>
      </c>
      <c r="BW76" s="6">
        <v>1050</v>
      </c>
    </row>
    <row r="77" spans="1:75" ht="11.25">
      <c r="A77" s="17" t="s">
        <v>20</v>
      </c>
      <c r="B77" s="17"/>
      <c r="C77" s="17"/>
      <c r="D77" s="17"/>
      <c r="E77" s="17"/>
      <c r="F77" s="17">
        <v>41</v>
      </c>
      <c r="G77" s="17">
        <v>30</v>
      </c>
      <c r="H77" s="17">
        <v>145</v>
      </c>
      <c r="I77" s="17">
        <v>93</v>
      </c>
      <c r="J77" s="17">
        <v>20</v>
      </c>
      <c r="K77" s="6">
        <v>101</v>
      </c>
      <c r="L77" s="6">
        <v>110</v>
      </c>
      <c r="M77" s="6">
        <v>134</v>
      </c>
      <c r="N77" s="6">
        <v>138</v>
      </c>
      <c r="O77" s="6">
        <v>143</v>
      </c>
      <c r="P77" s="6">
        <v>156</v>
      </c>
      <c r="Q77" s="6"/>
      <c r="R77" s="6">
        <v>215</v>
      </c>
      <c r="S77" s="6">
        <v>183</v>
      </c>
      <c r="T77" s="6">
        <v>193</v>
      </c>
      <c r="U77" s="6">
        <v>193</v>
      </c>
      <c r="V77" s="6">
        <v>188</v>
      </c>
      <c r="W77" s="6">
        <v>208</v>
      </c>
      <c r="X77" s="6">
        <v>205</v>
      </c>
      <c r="Y77" s="6">
        <v>160</v>
      </c>
      <c r="Z77" s="6">
        <v>184</v>
      </c>
      <c r="AA77" s="6">
        <v>218</v>
      </c>
      <c r="AB77" s="6">
        <v>188</v>
      </c>
      <c r="AC77" s="6">
        <v>202</v>
      </c>
      <c r="AD77" s="6">
        <v>166</v>
      </c>
      <c r="AE77" s="6">
        <v>153</v>
      </c>
      <c r="AF77" s="6">
        <v>142</v>
      </c>
      <c r="AG77" s="6">
        <v>149</v>
      </c>
      <c r="AH77" s="6">
        <v>156</v>
      </c>
      <c r="AI77" s="6">
        <v>184</v>
      </c>
      <c r="AJ77" s="6">
        <v>185</v>
      </c>
      <c r="AK77" s="6">
        <v>175</v>
      </c>
      <c r="AL77" s="6">
        <v>207</v>
      </c>
      <c r="AM77" s="6">
        <v>190</v>
      </c>
      <c r="AN77" s="6">
        <v>179</v>
      </c>
      <c r="AO77" s="6">
        <v>180</v>
      </c>
      <c r="AP77" s="6">
        <v>202</v>
      </c>
      <c r="AQ77" s="6">
        <v>237</v>
      </c>
      <c r="AR77" s="6">
        <v>227</v>
      </c>
      <c r="AS77" s="6">
        <v>260</v>
      </c>
      <c r="AT77" s="6">
        <v>272</v>
      </c>
      <c r="AU77" s="6">
        <v>237</v>
      </c>
      <c r="AV77" s="6">
        <v>240</v>
      </c>
      <c r="AW77" s="6">
        <v>237</v>
      </c>
      <c r="AX77" s="6">
        <v>243</v>
      </c>
      <c r="AY77" s="6">
        <v>256</v>
      </c>
      <c r="AZ77" s="17">
        <v>290</v>
      </c>
      <c r="BA77" s="17">
        <v>324</v>
      </c>
      <c r="BB77" s="17">
        <v>337</v>
      </c>
      <c r="BC77" s="17">
        <v>315</v>
      </c>
      <c r="BD77" s="17">
        <v>267</v>
      </c>
      <c r="BE77" s="17">
        <v>247</v>
      </c>
      <c r="BF77" s="17">
        <v>266</v>
      </c>
      <c r="BG77" s="17">
        <v>250</v>
      </c>
      <c r="BH77" s="17">
        <v>292</v>
      </c>
      <c r="BI77" s="17">
        <v>292</v>
      </c>
      <c r="BJ77" s="17">
        <v>329</v>
      </c>
      <c r="BK77" s="17">
        <v>320</v>
      </c>
      <c r="BL77" s="17">
        <v>315</v>
      </c>
      <c r="BM77" s="17">
        <v>293</v>
      </c>
      <c r="BN77" s="17">
        <v>283</v>
      </c>
      <c r="BO77" s="17">
        <v>271</v>
      </c>
      <c r="BP77" s="17">
        <v>305</v>
      </c>
      <c r="BQ77" s="17">
        <v>742</v>
      </c>
      <c r="BR77" s="6">
        <v>809</v>
      </c>
      <c r="BS77" s="6">
        <v>841</v>
      </c>
      <c r="BT77" s="17">
        <v>1004</v>
      </c>
      <c r="BU77" s="17">
        <v>1468</v>
      </c>
      <c r="BV77" s="17">
        <v>1629</v>
      </c>
      <c r="BW77" s="17">
        <v>1610</v>
      </c>
    </row>
    <row r="78" spans="1:75" ht="22.5" customHeight="1">
      <c r="A78" s="16" t="s">
        <v>57</v>
      </c>
      <c r="B78" s="14"/>
      <c r="C78" s="14"/>
      <c r="D78" s="14"/>
      <c r="E78" s="14"/>
      <c r="F78" s="14"/>
      <c r="G78" s="14"/>
      <c r="H78" s="14"/>
      <c r="I78" s="14"/>
      <c r="J78" s="14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</row>
    <row r="79" spans="1:75" ht="11.25">
      <c r="A79" s="17" t="s">
        <v>27</v>
      </c>
      <c r="B79" s="17"/>
      <c r="C79" s="17"/>
      <c r="D79" s="17"/>
      <c r="E79" s="17"/>
      <c r="F79" s="17"/>
      <c r="G79" s="17"/>
      <c r="H79" s="17"/>
      <c r="I79" s="17"/>
      <c r="J79" s="17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6">
        <v>32</v>
      </c>
      <c r="BS79" s="6">
        <v>61</v>
      </c>
      <c r="BT79" s="6">
        <v>110</v>
      </c>
      <c r="BU79" s="6">
        <v>153</v>
      </c>
      <c r="BV79" s="6">
        <v>183</v>
      </c>
      <c r="BW79" s="6">
        <v>203</v>
      </c>
    </row>
    <row r="80" spans="1:75" ht="22.5" customHeight="1">
      <c r="A80" s="16" t="s">
        <v>16</v>
      </c>
      <c r="B80" s="14"/>
      <c r="C80" s="14"/>
      <c r="D80" s="14"/>
      <c r="E80" s="14"/>
      <c r="F80" s="14"/>
      <c r="G80" s="14"/>
      <c r="H80" s="14"/>
      <c r="I80" s="14"/>
      <c r="J80" s="14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7"/>
      <c r="BS80" s="17"/>
      <c r="BT80" s="17"/>
      <c r="BU80" s="17"/>
      <c r="BV80" s="17"/>
      <c r="BW80" s="17"/>
    </row>
    <row r="81" spans="1:75" ht="11.25">
      <c r="A81" s="17" t="s">
        <v>41</v>
      </c>
      <c r="B81" s="17"/>
      <c r="C81" s="17"/>
      <c r="D81" s="17"/>
      <c r="E81" s="17"/>
      <c r="F81" s="17"/>
      <c r="G81" s="17"/>
      <c r="H81" s="17"/>
      <c r="I81" s="17"/>
      <c r="J81" s="17">
        <v>513</v>
      </c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</row>
    <row r="82" spans="1:75" ht="11.25">
      <c r="A82" s="17" t="s">
        <v>18</v>
      </c>
      <c r="B82" s="17"/>
      <c r="C82" s="17"/>
      <c r="D82" s="17"/>
      <c r="E82" s="17"/>
      <c r="F82" s="17"/>
      <c r="G82" s="17"/>
      <c r="H82" s="17"/>
      <c r="I82" s="17"/>
      <c r="J82" s="17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>
        <v>13</v>
      </c>
      <c r="AA82" s="6">
        <v>14</v>
      </c>
      <c r="AB82" s="6">
        <v>16</v>
      </c>
      <c r="AC82" s="6">
        <v>28</v>
      </c>
      <c r="AD82" s="6">
        <v>41</v>
      </c>
      <c r="AE82" s="6">
        <v>34</v>
      </c>
      <c r="AF82" s="6">
        <v>38</v>
      </c>
      <c r="AG82" s="6">
        <v>44</v>
      </c>
      <c r="AH82" s="6">
        <v>33</v>
      </c>
      <c r="AI82" s="6">
        <v>41</v>
      </c>
      <c r="AJ82" s="6">
        <v>41</v>
      </c>
      <c r="AK82" s="6">
        <v>48</v>
      </c>
      <c r="AL82" s="6">
        <v>37</v>
      </c>
      <c r="AM82" s="6">
        <v>50</v>
      </c>
      <c r="AN82" s="6">
        <v>76</v>
      </c>
      <c r="AO82" s="6">
        <v>82</v>
      </c>
      <c r="AP82" s="6">
        <v>68</v>
      </c>
      <c r="AQ82" s="6">
        <v>50</v>
      </c>
      <c r="AR82" s="6">
        <v>54</v>
      </c>
      <c r="AS82" s="6">
        <v>66</v>
      </c>
      <c r="AT82" s="6">
        <v>124</v>
      </c>
      <c r="AU82" s="6">
        <v>81</v>
      </c>
      <c r="AV82" s="6">
        <v>71</v>
      </c>
      <c r="AW82" s="6">
        <v>83</v>
      </c>
      <c r="AX82" s="6">
        <v>81</v>
      </c>
      <c r="AY82" s="6">
        <v>73</v>
      </c>
      <c r="AZ82" s="17">
        <v>72</v>
      </c>
      <c r="BA82" s="17">
        <v>141</v>
      </c>
      <c r="BB82" s="17">
        <v>146</v>
      </c>
      <c r="BC82" s="17">
        <v>123</v>
      </c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6"/>
      <c r="BS82" s="6"/>
      <c r="BT82" s="6"/>
      <c r="BU82" s="6"/>
      <c r="BV82" s="6"/>
      <c r="BW82" s="6"/>
    </row>
    <row r="83" spans="1:75" ht="11.25">
      <c r="A83" s="17" t="s">
        <v>17</v>
      </c>
      <c r="B83" s="17"/>
      <c r="C83" s="17"/>
      <c r="D83" s="17"/>
      <c r="E83" s="17"/>
      <c r="F83" s="17">
        <v>316</v>
      </c>
      <c r="G83" s="17">
        <v>422</v>
      </c>
      <c r="H83" s="17">
        <v>1135</v>
      </c>
      <c r="I83" s="17">
        <v>1441</v>
      </c>
      <c r="J83" s="17">
        <v>3650</v>
      </c>
      <c r="K83" s="6">
        <v>45</v>
      </c>
      <c r="L83" s="6">
        <v>31</v>
      </c>
      <c r="M83" s="6">
        <v>75</v>
      </c>
      <c r="N83" s="6">
        <v>61</v>
      </c>
      <c r="O83" s="6">
        <v>89</v>
      </c>
      <c r="P83" s="6">
        <v>135</v>
      </c>
      <c r="Q83" s="6">
        <v>215</v>
      </c>
      <c r="R83" s="6">
        <v>291</v>
      </c>
      <c r="S83" s="6">
        <v>160</v>
      </c>
      <c r="T83" s="6">
        <f>272-461+375</f>
        <v>186</v>
      </c>
      <c r="U83" s="6">
        <v>388</v>
      </c>
      <c r="V83" s="6">
        <v>349</v>
      </c>
      <c r="W83" s="6">
        <v>388</v>
      </c>
      <c r="X83" s="6">
        <v>444</v>
      </c>
      <c r="Y83" s="6">
        <v>364</v>
      </c>
      <c r="Z83" s="6">
        <v>399</v>
      </c>
      <c r="AA83" s="6">
        <v>279</v>
      </c>
      <c r="AB83" s="6">
        <v>233</v>
      </c>
      <c r="AC83" s="6">
        <v>14</v>
      </c>
      <c r="AD83" s="6">
        <v>18</v>
      </c>
      <c r="AE83" s="6">
        <v>21</v>
      </c>
      <c r="AF83" s="6">
        <v>22</v>
      </c>
      <c r="AG83" s="6">
        <v>22</v>
      </c>
      <c r="AH83" s="6">
        <v>23</v>
      </c>
      <c r="AI83" s="6">
        <v>21</v>
      </c>
      <c r="AJ83" s="6">
        <v>22</v>
      </c>
      <c r="AK83" s="6">
        <v>24</v>
      </c>
      <c r="AL83" s="6">
        <v>28</v>
      </c>
      <c r="AM83" s="6">
        <v>25</v>
      </c>
      <c r="AN83" s="6">
        <v>24</v>
      </c>
      <c r="AO83" s="6">
        <v>28</v>
      </c>
      <c r="AP83" s="6"/>
      <c r="AQ83" s="6"/>
      <c r="AR83" s="6"/>
      <c r="AS83" s="6"/>
      <c r="AT83" s="6"/>
      <c r="AU83" s="6"/>
      <c r="AV83" s="6"/>
      <c r="AW83" s="6"/>
      <c r="AX83" s="6">
        <v>1</v>
      </c>
      <c r="AY83" s="6"/>
      <c r="AZ83" s="17"/>
      <c r="BA83" s="17"/>
      <c r="BB83" s="17"/>
      <c r="BC83" s="17">
        <v>2</v>
      </c>
      <c r="BD83" s="17"/>
      <c r="BE83" s="17">
        <v>4</v>
      </c>
      <c r="BF83" s="17">
        <v>2</v>
      </c>
      <c r="BG83" s="17">
        <v>2</v>
      </c>
      <c r="BH83" s="17">
        <v>4</v>
      </c>
      <c r="BI83" s="17">
        <v>4</v>
      </c>
      <c r="BJ83" s="17">
        <v>14</v>
      </c>
      <c r="BK83" s="17">
        <v>27</v>
      </c>
      <c r="BL83" s="17">
        <v>14</v>
      </c>
      <c r="BM83" s="17">
        <v>18</v>
      </c>
      <c r="BN83" s="26">
        <v>27</v>
      </c>
      <c r="BO83" s="17">
        <v>30</v>
      </c>
      <c r="BP83" s="17">
        <v>32</v>
      </c>
      <c r="BQ83" s="17">
        <v>45</v>
      </c>
      <c r="BR83" s="17">
        <v>60</v>
      </c>
      <c r="BS83" s="17">
        <v>58</v>
      </c>
      <c r="BT83" s="17">
        <v>22</v>
      </c>
      <c r="BU83" s="17">
        <v>23</v>
      </c>
      <c r="BV83" s="17">
        <v>14</v>
      </c>
      <c r="BW83" s="17">
        <v>13</v>
      </c>
    </row>
    <row r="84" spans="1:75" ht="11.25">
      <c r="A84" s="17" t="s">
        <v>54</v>
      </c>
      <c r="B84" s="17"/>
      <c r="C84" s="17"/>
      <c r="D84" s="17"/>
      <c r="E84" s="17"/>
      <c r="F84" s="17"/>
      <c r="G84" s="17"/>
      <c r="H84" s="17"/>
      <c r="I84" s="17"/>
      <c r="J84" s="17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>
        <v>2</v>
      </c>
      <c r="BK84" s="17"/>
      <c r="BL84" s="17"/>
      <c r="BM84" s="17"/>
      <c r="BN84" s="26"/>
      <c r="BO84" s="17"/>
      <c r="BP84" s="17"/>
      <c r="BQ84" s="17"/>
      <c r="BR84" s="17">
        <v>3</v>
      </c>
      <c r="BS84" s="17">
        <v>7</v>
      </c>
      <c r="BT84" s="17">
        <v>7</v>
      </c>
      <c r="BU84" s="17">
        <v>9</v>
      </c>
      <c r="BV84" s="17">
        <v>19</v>
      </c>
      <c r="BW84" s="17">
        <v>5</v>
      </c>
    </row>
    <row r="85" spans="1:75" ht="11.25">
      <c r="A85" s="17" t="s">
        <v>19</v>
      </c>
      <c r="B85" s="17"/>
      <c r="C85" s="17"/>
      <c r="D85" s="17"/>
      <c r="E85" s="17">
        <v>855</v>
      </c>
      <c r="F85" s="17">
        <v>518</v>
      </c>
      <c r="G85" s="17">
        <v>313</v>
      </c>
      <c r="H85" s="17">
        <v>585</v>
      </c>
      <c r="I85" s="17">
        <v>617</v>
      </c>
      <c r="J85" s="17">
        <v>206</v>
      </c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>
        <v>16</v>
      </c>
      <c r="X85" s="6">
        <v>32</v>
      </c>
      <c r="Y85" s="6">
        <v>32</v>
      </c>
      <c r="Z85" s="6">
        <v>65</v>
      </c>
      <c r="AA85" s="6">
        <v>100</v>
      </c>
      <c r="AB85" s="6">
        <v>102</v>
      </c>
      <c r="AC85" s="6">
        <v>101</v>
      </c>
      <c r="AD85" s="6">
        <v>115</v>
      </c>
      <c r="AE85" s="6">
        <v>187</v>
      </c>
      <c r="AF85" s="6">
        <v>219</v>
      </c>
      <c r="AG85" s="6">
        <v>171</v>
      </c>
      <c r="AH85" s="6">
        <v>215</v>
      </c>
      <c r="AI85" s="6">
        <v>214</v>
      </c>
      <c r="AJ85" s="6">
        <v>220</v>
      </c>
      <c r="AK85" s="6">
        <v>224</v>
      </c>
      <c r="AL85" s="6">
        <v>221</v>
      </c>
      <c r="AM85" s="6">
        <v>208</v>
      </c>
      <c r="AN85" s="6">
        <v>199</v>
      </c>
      <c r="AO85" s="6">
        <v>207</v>
      </c>
      <c r="AP85" s="6">
        <v>205</v>
      </c>
      <c r="AQ85" s="6">
        <v>123</v>
      </c>
      <c r="AR85" s="6">
        <v>221</v>
      </c>
      <c r="AS85" s="6">
        <v>218</v>
      </c>
      <c r="AT85" s="6">
        <v>212</v>
      </c>
      <c r="AU85" s="6">
        <v>229</v>
      </c>
      <c r="AV85" s="6">
        <v>194</v>
      </c>
      <c r="AW85" s="6">
        <v>201</v>
      </c>
      <c r="AX85" s="6">
        <v>187</v>
      </c>
      <c r="AY85" s="6">
        <v>213</v>
      </c>
      <c r="AZ85" s="17">
        <v>206</v>
      </c>
      <c r="BA85" s="17">
        <v>213</v>
      </c>
      <c r="BB85" s="17">
        <v>204</v>
      </c>
      <c r="BC85" s="17">
        <v>179</v>
      </c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26"/>
      <c r="BO85" s="17"/>
      <c r="BP85" s="17"/>
      <c r="BQ85" s="17"/>
      <c r="BR85" s="6"/>
      <c r="BS85" s="6"/>
      <c r="BT85" s="6"/>
      <c r="BU85" s="6"/>
      <c r="BV85" s="6"/>
      <c r="BW85" s="6"/>
    </row>
    <row r="86" spans="1:75" ht="11.25">
      <c r="A86" s="17" t="s">
        <v>30</v>
      </c>
      <c r="B86" s="17"/>
      <c r="C86" s="17"/>
      <c r="D86" s="17"/>
      <c r="E86" s="17"/>
      <c r="F86" s="17">
        <v>140</v>
      </c>
      <c r="G86" s="17">
        <v>229</v>
      </c>
      <c r="H86" s="17">
        <v>151</v>
      </c>
      <c r="I86" s="17">
        <v>227</v>
      </c>
      <c r="J86" s="17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26"/>
      <c r="BO86" s="17"/>
      <c r="BP86" s="17"/>
      <c r="BQ86" s="17"/>
      <c r="BR86" s="17"/>
      <c r="BS86" s="17"/>
      <c r="BT86" s="17"/>
      <c r="BU86" s="17"/>
      <c r="BV86" s="17"/>
      <c r="BW86" s="17"/>
    </row>
    <row r="87" spans="1:75" ht="11.25">
      <c r="A87" s="17" t="s">
        <v>31</v>
      </c>
      <c r="B87" s="17"/>
      <c r="C87" s="17"/>
      <c r="D87" s="17"/>
      <c r="E87" s="17"/>
      <c r="F87" s="17">
        <v>158</v>
      </c>
      <c r="G87" s="17">
        <v>208</v>
      </c>
      <c r="H87" s="17">
        <v>703</v>
      </c>
      <c r="I87" s="17">
        <v>224</v>
      </c>
      <c r="J87" s="17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26"/>
      <c r="BO87" s="17"/>
      <c r="BP87" s="17"/>
      <c r="BQ87" s="17"/>
      <c r="BR87" s="17"/>
      <c r="BS87" s="17"/>
      <c r="BT87" s="17"/>
      <c r="BU87" s="17"/>
      <c r="BV87" s="17"/>
      <c r="BW87" s="17"/>
    </row>
    <row r="88" spans="1:75" ht="11.25">
      <c r="A88" s="17" t="s">
        <v>51</v>
      </c>
      <c r="B88" s="17"/>
      <c r="C88" s="17"/>
      <c r="D88" s="17"/>
      <c r="E88" s="17"/>
      <c r="F88" s="17"/>
      <c r="G88" s="17"/>
      <c r="H88" s="17"/>
      <c r="I88" s="17"/>
      <c r="J88" s="17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17"/>
      <c r="BA88" s="17"/>
      <c r="BB88" s="17"/>
      <c r="BC88" s="17"/>
      <c r="BD88" s="17">
        <v>3</v>
      </c>
      <c r="BE88" s="17">
        <v>6</v>
      </c>
      <c r="BF88" s="17">
        <v>5</v>
      </c>
      <c r="BG88" s="17">
        <v>1</v>
      </c>
      <c r="BH88" s="17">
        <v>1</v>
      </c>
      <c r="BI88" s="17">
        <v>1</v>
      </c>
      <c r="BJ88" s="17">
        <v>1</v>
      </c>
      <c r="BK88" s="17">
        <v>2</v>
      </c>
      <c r="BL88" s="17"/>
      <c r="BM88" s="17"/>
      <c r="BN88" s="26">
        <v>1</v>
      </c>
      <c r="BO88" s="17">
        <v>2</v>
      </c>
      <c r="BP88" s="17">
        <v>12</v>
      </c>
      <c r="BQ88" s="17">
        <v>31</v>
      </c>
      <c r="BR88" s="6">
        <v>94</v>
      </c>
      <c r="BS88" s="6">
        <v>106</v>
      </c>
      <c r="BT88" s="6">
        <v>103</v>
      </c>
      <c r="BU88" s="6">
        <v>98</v>
      </c>
      <c r="BV88" s="6">
        <v>109</v>
      </c>
      <c r="BW88" s="6">
        <v>111</v>
      </c>
    </row>
    <row r="89" spans="1:75" ht="11.25">
      <c r="A89" s="17" t="s">
        <v>52</v>
      </c>
      <c r="B89" s="17"/>
      <c r="C89" s="17"/>
      <c r="D89" s="17"/>
      <c r="E89" s="17"/>
      <c r="F89" s="17"/>
      <c r="G89" s="17"/>
      <c r="H89" s="17"/>
      <c r="I89" s="17"/>
      <c r="J89" s="17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17"/>
      <c r="BA89" s="17"/>
      <c r="BB89" s="17"/>
      <c r="BC89" s="17"/>
      <c r="BD89" s="17">
        <v>117</v>
      </c>
      <c r="BE89" s="17">
        <v>103</v>
      </c>
      <c r="BF89" s="17">
        <v>89</v>
      </c>
      <c r="BG89" s="17">
        <v>82</v>
      </c>
      <c r="BH89" s="17">
        <v>71</v>
      </c>
      <c r="BI89" s="17">
        <v>100</v>
      </c>
      <c r="BJ89" s="17">
        <v>100</v>
      </c>
      <c r="BK89" s="17">
        <v>102</v>
      </c>
      <c r="BL89" s="17">
        <v>96</v>
      </c>
      <c r="BM89" s="17">
        <v>101</v>
      </c>
      <c r="BN89" s="26">
        <v>89</v>
      </c>
      <c r="BO89" s="17">
        <v>97</v>
      </c>
      <c r="BP89" s="17">
        <v>84</v>
      </c>
      <c r="BQ89" s="17">
        <v>295</v>
      </c>
      <c r="BR89" s="17">
        <v>305</v>
      </c>
      <c r="BS89" s="17">
        <v>241</v>
      </c>
      <c r="BT89" s="17">
        <v>241</v>
      </c>
      <c r="BU89" s="17">
        <v>207</v>
      </c>
      <c r="BV89" s="17">
        <v>79</v>
      </c>
      <c r="BW89" s="17">
        <v>115</v>
      </c>
    </row>
    <row r="90" spans="1:75" ht="11.25">
      <c r="A90" s="17" t="s">
        <v>40</v>
      </c>
      <c r="B90" s="17"/>
      <c r="C90" s="17"/>
      <c r="D90" s="17"/>
      <c r="E90" s="17"/>
      <c r="F90" s="6">
        <f>SUM(F82:F87)</f>
        <v>1132</v>
      </c>
      <c r="G90" s="6">
        <f>SUM(G82:G87)</f>
        <v>1172</v>
      </c>
      <c r="H90" s="6">
        <f>SUM(H82:H87)</f>
        <v>2574</v>
      </c>
      <c r="I90" s="6">
        <f>SUM(I82:I87)</f>
        <v>2509</v>
      </c>
      <c r="J90" s="6">
        <f>SUM(J82:J87)</f>
        <v>3856</v>
      </c>
      <c r="K90" s="6">
        <f aca="true" t="shared" si="43" ref="K90:AL90">SUM(K82:K85)</f>
        <v>45</v>
      </c>
      <c r="L90" s="6">
        <f t="shared" si="43"/>
        <v>31</v>
      </c>
      <c r="M90" s="6">
        <f t="shared" si="43"/>
        <v>75</v>
      </c>
      <c r="N90" s="6">
        <f t="shared" si="43"/>
        <v>61</v>
      </c>
      <c r="O90" s="6">
        <f t="shared" si="43"/>
        <v>89</v>
      </c>
      <c r="P90" s="6">
        <f t="shared" si="43"/>
        <v>135</v>
      </c>
      <c r="Q90" s="6">
        <f t="shared" si="43"/>
        <v>215</v>
      </c>
      <c r="R90" s="6">
        <f t="shared" si="43"/>
        <v>291</v>
      </c>
      <c r="S90" s="6">
        <f t="shared" si="43"/>
        <v>160</v>
      </c>
      <c r="T90" s="6">
        <f t="shared" si="43"/>
        <v>186</v>
      </c>
      <c r="U90" s="6">
        <f t="shared" si="43"/>
        <v>388</v>
      </c>
      <c r="V90" s="6">
        <f t="shared" si="43"/>
        <v>349</v>
      </c>
      <c r="W90" s="6">
        <f t="shared" si="43"/>
        <v>404</v>
      </c>
      <c r="X90" s="6">
        <f t="shared" si="43"/>
        <v>476</v>
      </c>
      <c r="Y90" s="6">
        <f t="shared" si="43"/>
        <v>396</v>
      </c>
      <c r="Z90" s="6">
        <f t="shared" si="43"/>
        <v>477</v>
      </c>
      <c r="AA90" s="6">
        <f t="shared" si="43"/>
        <v>393</v>
      </c>
      <c r="AB90" s="6">
        <f t="shared" si="43"/>
        <v>351</v>
      </c>
      <c r="AC90" s="6">
        <f t="shared" si="43"/>
        <v>143</v>
      </c>
      <c r="AD90" s="6">
        <f t="shared" si="43"/>
        <v>174</v>
      </c>
      <c r="AE90" s="6">
        <f t="shared" si="43"/>
        <v>242</v>
      </c>
      <c r="AF90" s="6">
        <f t="shared" si="43"/>
        <v>279</v>
      </c>
      <c r="AG90" s="6">
        <f t="shared" si="43"/>
        <v>237</v>
      </c>
      <c r="AH90" s="6">
        <f t="shared" si="43"/>
        <v>271</v>
      </c>
      <c r="AI90" s="6">
        <f t="shared" si="43"/>
        <v>276</v>
      </c>
      <c r="AJ90" s="6">
        <f t="shared" si="43"/>
        <v>283</v>
      </c>
      <c r="AK90" s="6">
        <f t="shared" si="43"/>
        <v>296</v>
      </c>
      <c r="AL90" s="6">
        <f t="shared" si="43"/>
        <v>286</v>
      </c>
      <c r="AM90" s="6">
        <f aca="true" t="shared" si="44" ref="AM90:AZ90">SUM(AM82:AM85)</f>
        <v>283</v>
      </c>
      <c r="AN90" s="6">
        <f t="shared" si="44"/>
        <v>299</v>
      </c>
      <c r="AO90" s="6">
        <f t="shared" si="44"/>
        <v>317</v>
      </c>
      <c r="AP90" s="6">
        <f t="shared" si="44"/>
        <v>273</v>
      </c>
      <c r="AQ90" s="6">
        <f t="shared" si="44"/>
        <v>173</v>
      </c>
      <c r="AR90" s="6">
        <f t="shared" si="44"/>
        <v>275</v>
      </c>
      <c r="AS90" s="6">
        <f t="shared" si="44"/>
        <v>284</v>
      </c>
      <c r="AT90" s="6">
        <f t="shared" si="44"/>
        <v>336</v>
      </c>
      <c r="AU90" s="6">
        <f t="shared" si="44"/>
        <v>310</v>
      </c>
      <c r="AV90" s="6">
        <f t="shared" si="44"/>
        <v>265</v>
      </c>
      <c r="AW90" s="6">
        <f t="shared" si="44"/>
        <v>284</v>
      </c>
      <c r="AX90" s="6">
        <f t="shared" si="44"/>
        <v>269</v>
      </c>
      <c r="AY90" s="6">
        <f t="shared" si="44"/>
        <v>286</v>
      </c>
      <c r="AZ90" s="6">
        <f t="shared" si="44"/>
        <v>278</v>
      </c>
      <c r="BA90" s="6">
        <f>SUM(BA82:BA85)</f>
        <v>354</v>
      </c>
      <c r="BB90" s="6">
        <f>SUM(BB82:BB85)</f>
        <v>350</v>
      </c>
      <c r="BC90" s="6">
        <f>SUM(BC82:BC85)</f>
        <v>304</v>
      </c>
      <c r="BD90" s="6">
        <f aca="true" t="shared" si="45" ref="BD90:BI90">SUM(BD82:BD89)</f>
        <v>120</v>
      </c>
      <c r="BE90" s="6">
        <f t="shared" si="45"/>
        <v>113</v>
      </c>
      <c r="BF90" s="6">
        <f t="shared" si="45"/>
        <v>96</v>
      </c>
      <c r="BG90" s="6">
        <f t="shared" si="45"/>
        <v>85</v>
      </c>
      <c r="BH90" s="6">
        <f t="shared" si="45"/>
        <v>76</v>
      </c>
      <c r="BI90" s="6">
        <f t="shared" si="45"/>
        <v>105</v>
      </c>
      <c r="BJ90" s="6">
        <v>117</v>
      </c>
      <c r="BK90" s="6">
        <v>131</v>
      </c>
      <c r="BL90" s="6">
        <f>SUM(BL81:BL89)</f>
        <v>110</v>
      </c>
      <c r="BM90" s="6">
        <f>SUM(BM81:BM89)</f>
        <v>119</v>
      </c>
      <c r="BN90" s="6">
        <f>SUM(BN81:BN89)</f>
        <v>117</v>
      </c>
      <c r="BO90" s="6">
        <v>129</v>
      </c>
      <c r="BP90" s="6">
        <v>128</v>
      </c>
      <c r="BQ90" s="6">
        <v>371</v>
      </c>
      <c r="BR90" s="6">
        <v>462</v>
      </c>
      <c r="BS90" s="6">
        <v>412</v>
      </c>
      <c r="BT90" s="6">
        <v>373</v>
      </c>
      <c r="BU90" s="6">
        <v>337</v>
      </c>
      <c r="BV90" s="6">
        <v>221</v>
      </c>
      <c r="BW90" s="6">
        <v>226</v>
      </c>
    </row>
    <row r="91" spans="1:68" ht="11.25">
      <c r="A91" s="14"/>
      <c r="B91" s="14"/>
      <c r="C91" s="14"/>
      <c r="D91" s="14"/>
      <c r="E91" s="14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</row>
    <row r="92" spans="1:75" ht="11.25">
      <c r="A92" s="6" t="s">
        <v>38</v>
      </c>
      <c r="B92" s="28" t="s">
        <v>36</v>
      </c>
      <c r="C92" s="28"/>
      <c r="D92" s="28"/>
      <c r="E92" s="29" t="s">
        <v>32</v>
      </c>
      <c r="F92" s="29"/>
      <c r="G92" s="29"/>
      <c r="H92" s="29"/>
      <c r="I92" s="29"/>
      <c r="J92" s="7" t="s">
        <v>37</v>
      </c>
      <c r="K92" s="27" t="s">
        <v>33</v>
      </c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0" t="s">
        <v>34</v>
      </c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</row>
    <row r="93" ht="11.25">
      <c r="B93" s="1" t="s">
        <v>35</v>
      </c>
    </row>
    <row r="94" ht="11.25">
      <c r="B94" s="1" t="s">
        <v>55</v>
      </c>
    </row>
    <row r="95" spans="3:5" ht="11.25">
      <c r="C95" s="2" t="s">
        <v>29</v>
      </c>
      <c r="D95" s="5" t="s">
        <v>43</v>
      </c>
      <c r="E95" s="2"/>
    </row>
    <row r="96" spans="3:5" ht="11.25">
      <c r="C96" s="2"/>
      <c r="D96" s="5" t="s">
        <v>44</v>
      </c>
      <c r="E96" s="2"/>
    </row>
    <row r="97" ht="11.25">
      <c r="D97" s="5" t="s">
        <v>45</v>
      </c>
    </row>
    <row r="98" spans="4:51" ht="11.25">
      <c r="D98" s="5" t="s">
        <v>46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106" ht="11.25">
      <c r="AF106" s="1" t="s">
        <v>2</v>
      </c>
    </row>
    <row r="107" ht="11.25">
      <c r="AF107" s="1" t="s">
        <v>3</v>
      </c>
    </row>
    <row r="108" ht="11.25">
      <c r="AJ108" s="1" t="s">
        <v>4</v>
      </c>
    </row>
    <row r="109" ht="11.25">
      <c r="AJ109" s="1" t="s">
        <v>5</v>
      </c>
    </row>
    <row r="110" ht="11.25">
      <c r="AJ110" s="1" t="s">
        <v>6</v>
      </c>
    </row>
    <row r="111" ht="11.25">
      <c r="AJ111" s="1" t="s">
        <v>7</v>
      </c>
    </row>
    <row r="112" ht="11.25">
      <c r="AJ112" s="1" t="s">
        <v>8</v>
      </c>
    </row>
    <row r="113" ht="11.25">
      <c r="AJ113" s="1" t="s">
        <v>0</v>
      </c>
    </row>
    <row r="114" ht="11.25">
      <c r="AJ114" s="1" t="s">
        <v>9</v>
      </c>
    </row>
    <row r="115" ht="11.25">
      <c r="AJ115" s="1" t="s">
        <v>10</v>
      </c>
    </row>
    <row r="116" ht="11.25">
      <c r="AJ116" s="1" t="s">
        <v>11</v>
      </c>
    </row>
    <row r="117" ht="11.25">
      <c r="AJ117" s="1" t="s">
        <v>12</v>
      </c>
    </row>
    <row r="118" ht="11.25">
      <c r="AJ118" s="1" t="s">
        <v>13</v>
      </c>
    </row>
    <row r="119" ht="11.25">
      <c r="AJ119" s="1" t="s">
        <v>14</v>
      </c>
    </row>
    <row r="120" ht="11.25">
      <c r="AJ120" s="1" t="s">
        <v>15</v>
      </c>
    </row>
  </sheetData>
  <sheetProtection/>
  <mergeCells count="4">
    <mergeCell ref="K92:Z92"/>
    <mergeCell ref="B92:D92"/>
    <mergeCell ref="E92:I92"/>
    <mergeCell ref="AA92:BW92"/>
  </mergeCells>
  <printOptions/>
  <pageMargins left="0.25" right="0.25" top="0.28" bottom="0.5" header="0.25" footer="0.5"/>
  <pageSetup horizontalDpi="300" verticalDpi="3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Stuby, Emily Ann</cp:lastModifiedBy>
  <cp:lastPrinted>2000-09-27T18:31:11Z</cp:lastPrinted>
  <dcterms:created xsi:type="dcterms:W3CDTF">1998-09-22T15:42:59Z</dcterms:created>
  <dcterms:modified xsi:type="dcterms:W3CDTF">2023-09-11T20:05:35Z</dcterms:modified>
  <cp:category/>
  <cp:version/>
  <cp:contentType/>
  <cp:contentStatus/>
</cp:coreProperties>
</file>