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65521" windowWidth="7155" windowHeight="8865" activeTab="0"/>
  </bookViews>
  <sheets>
    <sheet name="step 2 results" sheetId="1" r:id="rId1"/>
    <sheet name="changes due to DBC projects" sheetId="2" r:id="rId2"/>
    <sheet name="calculations" sheetId="3" r:id="rId3"/>
  </sheets>
  <definedNames>
    <definedName name="_Fill" hidden="1">'calculations'!$O$135:$AQ$324</definedName>
    <definedName name="_MatInverse_In" hidden="1">'calculations'!#REF!</definedName>
    <definedName name="_MatInverse_Out" hidden="1">'calculations'!#REF!</definedName>
    <definedName name="_MatMult_A" hidden="1">'calculations'!#REF!</definedName>
    <definedName name="_MatMult_AxB" hidden="1">'calculations'!#REF!</definedName>
    <definedName name="_MatMult_B" hidden="1">'calculations'!#REF!</definedName>
    <definedName name="IDENTITY">'calculations'!$B$135:$AQ$324</definedName>
    <definedName name="matrixc">'calculations'!#REF!</definedName>
    <definedName name="matrixic">'calculations'!#REF!</definedName>
    <definedName name="_xlnm.Print_Area" localSheetId="2">'calculations'!$T$4:$AO$96</definedName>
    <definedName name="_xlnm.Print_Area" localSheetId="1">'changes due to DBC projects'!$A$1:$AB$72</definedName>
    <definedName name="_xlnm.Print_Area" localSheetId="0">'step 2 results'!$A$1:$AD$65</definedName>
    <definedName name="_xlnm.Print_Area">'calculations'!$D$10:$Q$132</definedName>
    <definedName name="Print_Area_MI" localSheetId="2">'calculations'!$D$10:$Q$132</definedName>
    <definedName name="_xlnm.Print_Titles" localSheetId="2">'calculations'!$A:$C,'calculations'!$1:$8</definedName>
    <definedName name="_xlnm.Print_Titles" localSheetId="1">'changes due to DBC projects'!$A:$B,'changes due to DBC projects'!$4:$5</definedName>
    <definedName name="_xlnm.Print_Titles" localSheetId="0">'step 2 results'!$A:$B,'step 2 results'!$4:$6</definedName>
    <definedName name="Print_Titles_MI" localSheetId="2">'calculations'!$1:$8,'calculations'!$A:$C</definedName>
    <definedName name="units">'calculations'!$B$10:$C$90</definedName>
  </definedNames>
  <calcPr fullCalcOnLoad="1" iterate="1" iterateCount="50" iterateDelta="0.001"/>
</workbook>
</file>

<file path=xl/comments1.xml><?xml version="1.0" encoding="utf-8"?>
<comments xmlns="http://schemas.openxmlformats.org/spreadsheetml/2006/main">
  <authors>
    <author>A satisfied Microsoft Office user</author>
  </authors>
  <commentList>
    <comment ref="B16" authorId="0">
      <text>
        <r>
          <rPr>
            <sz val="8"/>
            <rFont val="Tahoma"/>
            <family val="0"/>
          </rPr>
          <t>CCSO has requested that its allocation be split into instruction, research, &amp; public service.</t>
        </r>
      </text>
    </comment>
    <comment ref="B28" authorId="0">
      <text>
        <r>
          <rPr>
            <sz val="8"/>
            <rFont val="Tahoma"/>
            <family val="0"/>
          </rPr>
          <t xml:space="preserve">Includes Miller Comm
</t>
        </r>
      </text>
    </comment>
    <comment ref="B44" authorId="0">
      <text>
        <r>
          <rPr>
            <sz val="8"/>
            <rFont val="Tahoma"/>
            <family val="0"/>
          </rPr>
          <t xml:space="preserve">Merged in FY99
</t>
        </r>
      </text>
    </comment>
  </commentList>
</comments>
</file>

<file path=xl/comments2.xml><?xml version="1.0" encoding="utf-8"?>
<comments xmlns="http://schemas.openxmlformats.org/spreadsheetml/2006/main">
  <authors>
    <author>A satisfied Microsoft Office user</author>
  </authors>
  <commentList>
    <comment ref="B15" authorId="0">
      <text>
        <r>
          <rPr>
            <sz val="8"/>
            <rFont val="Tahoma"/>
            <family val="0"/>
          </rPr>
          <t>CCSO has requested that its allocation be split into instruction, research, &amp; public service.</t>
        </r>
      </text>
    </comment>
    <comment ref="B27" authorId="0">
      <text>
        <r>
          <rPr>
            <sz val="8"/>
            <rFont val="Tahoma"/>
            <family val="0"/>
          </rPr>
          <t xml:space="preserve">Includes Miller Comm
</t>
        </r>
      </text>
    </comment>
    <comment ref="B43" authorId="0">
      <text>
        <r>
          <rPr>
            <sz val="8"/>
            <rFont val="Tahoma"/>
            <family val="0"/>
          </rPr>
          <t xml:space="preserve">Merged in FY99
</t>
        </r>
      </text>
    </comment>
  </commentList>
</comments>
</file>

<file path=xl/comments3.xml><?xml version="1.0" encoding="utf-8"?>
<comments xmlns="http://schemas.openxmlformats.org/spreadsheetml/2006/main">
  <authors>
    <author>A satisfied Microsoft Office user</author>
    <author>Carol</author>
    <author>Carol Livingstone</author>
  </authors>
  <commentList>
    <comment ref="C11" authorId="0">
      <text>
        <r>
          <rPr>
            <sz val="8"/>
            <rFont val="Tahoma"/>
            <family val="0"/>
          </rPr>
          <t>Exec Dev Center (an auxiliary unit) was removed from basis</t>
        </r>
      </text>
    </comment>
    <comment ref="C27" authorId="1">
      <text>
        <r>
          <rPr>
            <b/>
            <sz val="8"/>
            <rFont val="Tahoma"/>
            <family val="0"/>
          </rPr>
          <t xml:space="preserve">Removed 90% of Conf &amp; Institutes, which is 90% auxiliary
</t>
        </r>
      </text>
    </comment>
    <comment ref="C10" authorId="1">
      <text>
        <r>
          <rPr>
            <sz val="8"/>
            <rFont val="Tahoma"/>
            <family val="0"/>
          </rPr>
          <t>Mike thinks that the Profile gift &amp; endowment expenditures of 24,931 includes farm income.  Until we can look at that more closely, we will hold ACES harmless by keeping the old number of 14,042 used for two years.</t>
        </r>
      </text>
    </comment>
    <comment ref="C31" authorId="1">
      <text>
        <r>
          <rPr>
            <b/>
            <sz val="8"/>
            <rFont val="Tahoma"/>
            <family val="0"/>
          </rPr>
          <t>11480 NASF of leased space was subtracted for final FY01 calc</t>
        </r>
      </text>
    </comment>
    <comment ref="C42" authorId="0">
      <text>
        <r>
          <rPr>
            <sz val="8"/>
            <rFont val="Tahoma"/>
            <family val="0"/>
          </rPr>
          <t>CCSO has requested that its allocation be split into instruction, research, &amp; public service.</t>
        </r>
      </text>
    </comment>
    <comment ref="C85" authorId="2">
      <text>
        <r>
          <rPr>
            <b/>
            <sz val="8"/>
            <rFont val="Tahoma"/>
            <family val="0"/>
          </rPr>
          <t>Moved out of Provost's office in FY01.</t>
        </r>
      </text>
    </comment>
    <comment ref="C81" authorId="1">
      <text>
        <r>
          <rPr>
            <b/>
            <sz val="8"/>
            <rFont val="Tahoma"/>
            <family val="0"/>
          </rPr>
          <t xml:space="preserve">subtracted scholarship passthroughs
</t>
        </r>
      </text>
    </comment>
    <comment ref="C83" authorId="1">
      <text>
        <r>
          <rPr>
            <b/>
            <sz val="8"/>
            <rFont val="Tahoma"/>
            <family val="0"/>
          </rPr>
          <t xml:space="preserve">Omitted space -- funded primarily on auxiliary funds
</t>
        </r>
      </text>
    </comment>
    <comment ref="C84" authorId="1">
      <text>
        <r>
          <rPr>
            <b/>
            <sz val="8"/>
            <rFont val="Tahoma"/>
            <family val="0"/>
          </rPr>
          <t>Omitted space.</t>
        </r>
      </text>
    </comment>
    <comment ref="C74" authorId="1">
      <text>
        <r>
          <rPr>
            <b/>
            <sz val="8"/>
            <rFont val="Tahoma"/>
            <family val="0"/>
          </rPr>
          <t xml:space="preserve">subtracted heat,light,power passthrough expenditures
</t>
        </r>
      </text>
    </comment>
    <comment ref="C69" authorId="1">
      <text>
        <r>
          <rPr>
            <b/>
            <sz val="8"/>
            <rFont val="Tahoma"/>
            <family val="0"/>
          </rPr>
          <t xml:space="preserve">Most of this unit is auxilary, so removed all FTE and 90% of  
expenditures &amp;  space
</t>
        </r>
      </text>
    </comment>
    <comment ref="C65" authorId="1">
      <text>
        <r>
          <rPr>
            <b/>
            <sz val="8"/>
            <rFont val="Tahoma"/>
            <family val="0"/>
          </rPr>
          <t xml:space="preserve">Pass-through expenditures subtracted
</t>
        </r>
      </text>
    </comment>
    <comment ref="C66" authorId="0">
      <text>
        <r>
          <rPr>
            <sz val="8"/>
            <rFont val="Tahoma"/>
            <family val="0"/>
          </rPr>
          <t xml:space="preserve">Includes Admin Svcs
</t>
        </r>
      </text>
    </comment>
    <comment ref="C13" authorId="2">
      <text>
        <r>
          <rPr>
            <b/>
            <sz val="8"/>
            <rFont val="Tahoma"/>
            <family val="0"/>
          </rPr>
          <t>removed 30,800 NASF from Eng -- rental at Chanute for Civil &amp; Env. Also removed 4000 NASF for Aeronomy Field station &amp; Laser Radar facility for ECE</t>
        </r>
      </text>
    </comment>
    <comment ref="C17" authorId="2">
      <text>
        <r>
          <rPr>
            <b/>
            <sz val="8"/>
            <rFont val="Tahoma"/>
            <family val="0"/>
          </rPr>
          <t>Will add in 16,576 (=37813-22,237) for Spurlock in step C of 02 calc.  LAS has not released old Lincoln Hall space, so if that  is still on the inventory next fall LAS will pay for both spaces.</t>
        </r>
      </text>
    </comment>
    <comment ref="C19" authorId="0">
      <text>
        <r>
          <rPr>
            <sz val="8"/>
            <rFont val="Tahoma"/>
            <family val="0"/>
          </rPr>
          <t>Removed VCM space</t>
        </r>
      </text>
    </comment>
    <comment ref="C21" authorId="1">
      <text>
        <r>
          <rPr>
            <sz val="8"/>
            <rFont val="Tahoma"/>
            <family val="0"/>
          </rPr>
          <t xml:space="preserve">Most of Willard is not maintained by O&amp;M.  79 sq ft is an office on campus.
</t>
        </r>
      </text>
    </comment>
    <comment ref="C22" authorId="2">
      <text>
        <r>
          <rPr>
            <b/>
            <sz val="8"/>
            <rFont val="Tahoma"/>
            <family val="0"/>
          </rPr>
          <t>subtract 26000 NASF rental space in private dorm</t>
        </r>
      </text>
    </comment>
  </commentList>
</comments>
</file>

<file path=xl/sharedStrings.xml><?xml version="1.0" encoding="utf-8"?>
<sst xmlns="http://schemas.openxmlformats.org/spreadsheetml/2006/main" count="1483" uniqueCount="286">
  <si>
    <t>15</t>
  </si>
  <si>
    <t>17</t>
  </si>
  <si>
    <t>20</t>
  </si>
  <si>
    <t>22</t>
  </si>
  <si>
    <t>24</t>
  </si>
  <si>
    <t>28</t>
  </si>
  <si>
    <t>30</t>
  </si>
  <si>
    <t>32</t>
  </si>
  <si>
    <t>36</t>
  </si>
  <si>
    <t>44</t>
  </si>
  <si>
    <t>50</t>
  </si>
  <si>
    <t>52</t>
  </si>
  <si>
    <t>60</t>
  </si>
  <si>
    <t>61</t>
  </si>
  <si>
    <t>68</t>
  </si>
  <si>
    <t>73</t>
  </si>
  <si>
    <t>74</t>
  </si>
  <si>
    <t>79</t>
  </si>
  <si>
    <t>80</t>
  </si>
  <si>
    <t>0619</t>
  </si>
  <si>
    <t>0206</t>
  </si>
  <si>
    <t>0200</t>
  </si>
  <si>
    <t>0202</t>
  </si>
  <si>
    <t>0203</t>
  </si>
  <si>
    <t>08xx</t>
  </si>
  <si>
    <t>14xx</t>
  </si>
  <si>
    <t>83XX</t>
  </si>
  <si>
    <t>0204</t>
  </si>
  <si>
    <t>0212</t>
  </si>
  <si>
    <t>0220</t>
  </si>
  <si>
    <t>0238</t>
  </si>
  <si>
    <t>0270</t>
  </si>
  <si>
    <t>0271</t>
  </si>
  <si>
    <t>0284</t>
  </si>
  <si>
    <t>0285</t>
  </si>
  <si>
    <t>0290</t>
  </si>
  <si>
    <t>0601</t>
  </si>
  <si>
    <t>0630</t>
  </si>
  <si>
    <t>0633</t>
  </si>
  <si>
    <t>0643</t>
  </si>
  <si>
    <t>0650</t>
  </si>
  <si>
    <t>2601/2</t>
  </si>
  <si>
    <t>2609</t>
  </si>
  <si>
    <t>2665</t>
  </si>
  <si>
    <t>0301/51</t>
  </si>
  <si>
    <t>0340</t>
  </si>
  <si>
    <t>0348</t>
  </si>
  <si>
    <t>0353</t>
  </si>
  <si>
    <t>0358</t>
  </si>
  <si>
    <t>0366</t>
  </si>
  <si>
    <t>0385</t>
  </si>
  <si>
    <t>1230</t>
  </si>
  <si>
    <t>82xx</t>
  </si>
  <si>
    <t>0901/2</t>
  </si>
  <si>
    <t>0921</t>
  </si>
  <si>
    <t>0925</t>
  </si>
  <si>
    <t>0935</t>
  </si>
  <si>
    <t>0961</t>
  </si>
  <si>
    <t>0971</t>
  </si>
  <si>
    <t>0981</t>
  </si>
  <si>
    <t>10xx</t>
  </si>
  <si>
    <t>0708</t>
  </si>
  <si>
    <t>0711</t>
  </si>
  <si>
    <t>0794-7</t>
  </si>
  <si>
    <t>Code</t>
  </si>
  <si>
    <t>Distribution Basis</t>
  </si>
  <si>
    <t>ACES</t>
  </si>
  <si>
    <t>CBA</t>
  </si>
  <si>
    <t>EDU</t>
  </si>
  <si>
    <t>ENG</t>
  </si>
  <si>
    <t>FAA</t>
  </si>
  <si>
    <t>CMC</t>
  </si>
  <si>
    <t>LAW</t>
  </si>
  <si>
    <t>LAS</t>
  </si>
  <si>
    <t>ALS</t>
  </si>
  <si>
    <t>VMED</t>
  </si>
  <si>
    <t>ARMF</t>
  </si>
  <si>
    <t>AVI</t>
  </si>
  <si>
    <t>LIR</t>
  </si>
  <si>
    <t>BECK</t>
  </si>
  <si>
    <t>ENV C</t>
  </si>
  <si>
    <t>SW</t>
  </si>
  <si>
    <t>CEPS</t>
  </si>
  <si>
    <t>LIS</t>
  </si>
  <si>
    <t>IPS</t>
  </si>
  <si>
    <t>Library</t>
  </si>
  <si>
    <t>NCSA</t>
  </si>
  <si>
    <t>Uni High</t>
  </si>
  <si>
    <t>RTMO</t>
  </si>
  <si>
    <t>Fellowships</t>
  </si>
  <si>
    <t>Office of the Chancellor</t>
  </si>
  <si>
    <t>J</t>
  </si>
  <si>
    <t>Total Expenditures</t>
  </si>
  <si>
    <t>F</t>
  </si>
  <si>
    <t>FTE Faculty, Ac Prof, &amp; Staff</t>
  </si>
  <si>
    <t>Office of Development</t>
  </si>
  <si>
    <t>L</t>
  </si>
  <si>
    <t>Gift &amp; Endowment Expenditures</t>
  </si>
  <si>
    <t>Public Affairs</t>
  </si>
  <si>
    <t>Public Service</t>
  </si>
  <si>
    <t>Leasehld, Rehab/ Alterations</t>
  </si>
  <si>
    <t>M</t>
  </si>
  <si>
    <t>NASF</t>
  </si>
  <si>
    <t>Provost &amp; VC Acad Affairs</t>
  </si>
  <si>
    <t>C</t>
  </si>
  <si>
    <t>Freshmen</t>
  </si>
  <si>
    <t>D</t>
  </si>
  <si>
    <t>Undergraduates</t>
  </si>
  <si>
    <t>A</t>
  </si>
  <si>
    <t>Total IUs</t>
  </si>
  <si>
    <t>Academic Human Resources</t>
  </si>
  <si>
    <t>H</t>
  </si>
  <si>
    <t>FTE Faculty &amp; Acad Professional</t>
  </si>
  <si>
    <t>Chief Information Officer</t>
  </si>
  <si>
    <t>Cmte on Institutional Cooperation</t>
  </si>
  <si>
    <t>O</t>
  </si>
  <si>
    <t>Academic unit expenditures</t>
  </si>
  <si>
    <t>Principal's Scholars Pgm</t>
  </si>
  <si>
    <t>Campus Honors Program</t>
  </si>
  <si>
    <t>Admissions and Records</t>
  </si>
  <si>
    <t>B</t>
  </si>
  <si>
    <t>Total enrollment</t>
  </si>
  <si>
    <t>Instructional Resources</t>
  </si>
  <si>
    <t>Management Information</t>
  </si>
  <si>
    <t>VC Research Office</t>
  </si>
  <si>
    <t>CCSO - Instruction (44%)</t>
  </si>
  <si>
    <t>CCSO - Research (16%)</t>
  </si>
  <si>
    <t>W</t>
  </si>
  <si>
    <t>50% Faculty FTE, 50% gr/prf enrollment</t>
  </si>
  <si>
    <t>CCSO - Network (40%)</t>
  </si>
  <si>
    <t>T</t>
  </si>
  <si>
    <t>50% All FTE, 50% total enrollment</t>
  </si>
  <si>
    <t>Lab Animal Resources</t>
  </si>
  <si>
    <t>Q</t>
  </si>
  <si>
    <t>G&amp;C Exp  LAS, ACES, V Med, Beckman</t>
  </si>
  <si>
    <t>Committee on Natural Areas</t>
  </si>
  <si>
    <t>Biotechnology Center</t>
  </si>
  <si>
    <t>P</t>
  </si>
  <si>
    <t>Exp of LAS, ACES, V Med, Beckman</t>
  </si>
  <si>
    <t>K</t>
  </si>
  <si>
    <t>Grants &amp; Contracts Expenditures</t>
  </si>
  <si>
    <t>U</t>
  </si>
  <si>
    <t>50% Acad FTE, 50% grad &amp; prf enrol</t>
  </si>
  <si>
    <t xml:space="preserve">   Critical Research Initiatives</t>
  </si>
  <si>
    <t>Graduate Research Board</t>
  </si>
  <si>
    <t>G</t>
  </si>
  <si>
    <t>FTE Tenure-System Faculty</t>
  </si>
  <si>
    <t>Center for Advanced Study</t>
  </si>
  <si>
    <t>Ancient Technologies</t>
  </si>
  <si>
    <t>E</t>
  </si>
  <si>
    <t>Grad &amp; Professional</t>
  </si>
  <si>
    <t>VC Admin &amp; Human Res&amp; Adm Svcs</t>
  </si>
  <si>
    <t>Planning &amp; Facility Mgmt</t>
  </si>
  <si>
    <t>Environ Health &amp; Safety</t>
  </si>
  <si>
    <t>R</t>
  </si>
  <si>
    <t>50% total Exp, 50% G&amp;C expenditures</t>
  </si>
  <si>
    <t>Printing Services</t>
  </si>
  <si>
    <t>Campus Stores &amp; Mail Svcs</t>
  </si>
  <si>
    <t>Levis Faculty Center</t>
  </si>
  <si>
    <t>Division of Public Safety</t>
  </si>
  <si>
    <t>Faculty &amp; Staff Assist Pgm</t>
  </si>
  <si>
    <t>O&amp;M (Incl utilities,excl IMPE)</t>
  </si>
  <si>
    <t xml:space="preserve">O&amp;M  IMPE </t>
  </si>
  <si>
    <t>N</t>
  </si>
  <si>
    <t>DCR Classroom support</t>
  </si>
  <si>
    <t>VC Student Affairs</t>
  </si>
  <si>
    <t>Dean of Students</t>
  </si>
  <si>
    <t>Minority Student Affairs</t>
  </si>
  <si>
    <t>Health Professions Info Office</t>
  </si>
  <si>
    <t>Student Conflict Resolution</t>
  </si>
  <si>
    <t>Student Financial Aids</t>
  </si>
  <si>
    <t>International Student Affairs</t>
  </si>
  <si>
    <t>McKinley Health Service</t>
  </si>
  <si>
    <t>Campus Rec (IMPE maintenance)</t>
  </si>
  <si>
    <t>Campus Insurance Coverage</t>
  </si>
  <si>
    <t>Dev &amp; Foundation Services</t>
  </si>
  <si>
    <t>Medicare,Worker's Comp,Death Benefits</t>
  </si>
  <si>
    <t>V</t>
  </si>
  <si>
    <t>Personal Services State &amp; ICR Bdg</t>
  </si>
  <si>
    <t>Total, All Service Units</t>
  </si>
  <si>
    <t xml:space="preserve">Management Information  </t>
  </si>
  <si>
    <t>Total</t>
  </si>
  <si>
    <t>Service Center Name</t>
  </si>
  <si>
    <t>Basis for distribution of assessment</t>
  </si>
  <si>
    <t>Space</t>
  </si>
  <si>
    <t>Budget Reform: Basis for Assessment of Administrative Unit Overheads</t>
  </si>
  <si>
    <t>Sources:</t>
  </si>
  <si>
    <t>Campus Profile Data and DMI PN99032</t>
  </si>
  <si>
    <t>Division of Management Information      PN97123</t>
  </si>
  <si>
    <t xml:space="preserve"> Fraction of Campus Total for Assessment Bases</t>
  </si>
  <si>
    <t>VC Admin &amp; Human Res</t>
  </si>
  <si>
    <t>Intl Student Affairs</t>
  </si>
  <si>
    <t>S</t>
  </si>
  <si>
    <t>Unit Name</t>
  </si>
  <si>
    <t>Freshman</t>
  </si>
  <si>
    <t>Ugrad</t>
  </si>
  <si>
    <t>Gr/Prf</t>
  </si>
  <si>
    <t>360-380</t>
  </si>
  <si>
    <t>131+154</t>
  </si>
  <si>
    <t>DMI PN99032</t>
  </si>
  <si>
    <t>I</t>
  </si>
  <si>
    <t>RC</t>
  </si>
  <si>
    <t>Continuing Ed</t>
  </si>
  <si>
    <t>SC</t>
  </si>
  <si>
    <t>8260</t>
  </si>
  <si>
    <t>8555</t>
  </si>
  <si>
    <t>also: check to see whether any of this is state/icr and needs to be subtracted from budget.</t>
  </si>
  <si>
    <t xml:space="preserve">F99 pass-through expenditures to deduct -- from Mike </t>
  </si>
  <si>
    <t>Pass-through accounts for real units -- subtract only the pass-through expenditures</t>
  </si>
  <si>
    <t>8240-5</t>
  </si>
  <si>
    <t>Heat, Ligh, Power</t>
  </si>
  <si>
    <t>St Fin aids</t>
  </si>
  <si>
    <t>0221A</t>
  </si>
  <si>
    <t>0221B</t>
  </si>
  <si>
    <t>0221C</t>
  </si>
  <si>
    <t>CBA minus Exec Dev Ctr</t>
  </si>
  <si>
    <t xml:space="preserve">Grad Coll Coble Hall Ofc      </t>
  </si>
  <si>
    <t xml:space="preserve">Grad Coll Minority Affairs    </t>
  </si>
  <si>
    <t>Graduate College Admin</t>
  </si>
  <si>
    <t>Respons- ibillity Center Subtotal</t>
  </si>
  <si>
    <t>IMPE for DCR</t>
  </si>
  <si>
    <t>Campus profile line:</t>
  </si>
  <si>
    <t>Resp Center (RC) or Svc Center (SC)</t>
  </si>
  <si>
    <t>Unit Code</t>
  </si>
  <si>
    <t>Tenure System Faculty</t>
  </si>
  <si>
    <t>Faculty &amp; Ac prf</t>
  </si>
  <si>
    <t>Civil Service</t>
  </si>
  <si>
    <t>Total Exp Excl Aux, St &amp; Svcs</t>
  </si>
  <si>
    <t>Grants &amp; Contracts</t>
  </si>
  <si>
    <t>Faculty,  Ac prf, &amp; Staff</t>
  </si>
  <si>
    <t>Gift &amp;       Endowment Excl Farms</t>
  </si>
  <si>
    <t>Total Enrollmt</t>
  </si>
  <si>
    <t>Grad &amp; Prof</t>
  </si>
  <si>
    <t>FTE Faculty, Ac prf, &amp; Staff</t>
  </si>
  <si>
    <t>FTE Tenure System Faculty</t>
  </si>
  <si>
    <t>FTE Faculty &amp; Ac prf</t>
  </si>
  <si>
    <t>FTE Civil Service</t>
  </si>
  <si>
    <t>Gift &amp; Endowment Excl Farms</t>
  </si>
  <si>
    <t>Total Exp Acad Units</t>
  </si>
  <si>
    <t>Total Exp LAS,ACES, VM,Beck</t>
  </si>
  <si>
    <t>G&amp;C Exp LAS,ACES, VM,Beck</t>
  </si>
  <si>
    <t>50% Total 50% G&amp;C Expend</t>
  </si>
  <si>
    <t>50% Acad FTE 50% total Enrolmnt</t>
  </si>
  <si>
    <t>50% All FTE 50% total Enrolmnt</t>
  </si>
  <si>
    <t>50% Acad FTE 50% gr/prf Enrolmnt</t>
  </si>
  <si>
    <t>Personal Services State &amp; ICR Budget</t>
  </si>
  <si>
    <t>50% Faculty 50% gr/pr enrollment</t>
  </si>
  <si>
    <t>Undergrad</t>
  </si>
  <si>
    <t>After multiplying the inverted matrix above times the direct costs in far right columns, these numbers will be ready to copy (transposed, values) to the results page.</t>
  </si>
  <si>
    <t>Change in assessments funded by colleges</t>
  </si>
  <si>
    <t>FY01 assessment based on FY00 usage, FY01 budget</t>
  </si>
  <si>
    <t>Protective Svces</t>
  </si>
  <si>
    <t>Equal Opportunity &amp; Access</t>
  </si>
  <si>
    <t>0222</t>
  </si>
  <si>
    <t>Center for Educ Tech</t>
  </si>
  <si>
    <t>0620</t>
  </si>
  <si>
    <t>0670</t>
  </si>
  <si>
    <t>Research Park &amp; Incubator</t>
  </si>
  <si>
    <t>0660</t>
  </si>
  <si>
    <t>060C</t>
  </si>
  <si>
    <t>0705A</t>
  </si>
  <si>
    <t>0705B</t>
  </si>
  <si>
    <t>0705C</t>
  </si>
  <si>
    <t>Discovery: General &amp; Unassigned</t>
  </si>
  <si>
    <t>General Education: General &amp; Unassigned</t>
  </si>
  <si>
    <t>Ed Tech Board: General &amp; Unassigned</t>
  </si>
  <si>
    <t>Public Safety Admin</t>
  </si>
  <si>
    <t>Total IUs AY1999-00</t>
  </si>
  <si>
    <t>Enrollments, Fall 2000</t>
  </si>
  <si>
    <t>FTE, Oct 2000 (All funds)</t>
  </si>
  <si>
    <t>Expenditures, FY00 (000)</t>
  </si>
  <si>
    <t>Personal Services State &amp; ICR FY01 Budget</t>
  </si>
  <si>
    <t>O&amp;M ,excl utility exps $25.16 mm)</t>
  </si>
  <si>
    <t>Div of Animal Resources</t>
  </si>
  <si>
    <t xml:space="preserve">Protective Svcs </t>
  </si>
  <si>
    <t>FY02 assessment based on FY01 usage, FY01 budget</t>
  </si>
  <si>
    <t>Total Cost with FY01 Overheads distributed using FY02 usage</t>
  </si>
  <si>
    <t>Service Center</t>
  </si>
  <si>
    <t>Step 2: Change in assessments due to projects proposed to DBC (Dean's Budget Committee)</t>
  </si>
  <si>
    <t>Division of Animal Resources</t>
  </si>
  <si>
    <t>FY02 assessment based on FY01 usage, FY01 budget plus DBC projects</t>
  </si>
  <si>
    <t>Change in assessments due to DBC projects</t>
  </si>
  <si>
    <r>
      <t>FY01 Original Budget plus</t>
    </r>
    <r>
      <rPr>
        <b/>
        <sz val="8"/>
        <rFont val="Arial"/>
        <family val="2"/>
      </rPr>
      <t xml:space="preserve"> DBC projects</t>
    </r>
  </si>
  <si>
    <t>Change in assessments due to usage changes</t>
  </si>
  <si>
    <t>Step 2: Overhead assessments due to usage changes and projects proposed to DBC (Dean's Budget Committee)</t>
  </si>
  <si>
    <t>Fa00 NASF</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</si>
</sst>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0000_)"/>
    <numFmt numFmtId="166" formatCode="0_)"/>
    <numFmt numFmtId="167" formatCode="0.00000"/>
    <numFmt numFmtId="168" formatCode="0.000000"/>
    <numFmt numFmtId="169" formatCode="_(* #,##0_);_(* \(#,##0\);_(* &quot;-&quot;??_);_(@_)"/>
    <numFmt numFmtId="170" formatCode="_(* #,##0.0_);_(* \(#,##0.0\);_(* &quot;-&quot;??_);_(@_)"/>
    <numFmt numFmtId="171" formatCode="0.0"/>
    <numFmt numFmtId="172" formatCode="0000"/>
    <numFmt numFmtId="173" formatCode="_(* #,##0.0_);_(* \(#,##0.0\);_(* &quot;-&quot;?_);_(@_)"/>
    <numFmt numFmtId="174" formatCode="0.000"/>
    <numFmt numFmtId="175" formatCode="0.0000"/>
    <numFmt numFmtId="176" formatCode="#,##0.0"/>
    <numFmt numFmtId="177" formatCode="#,##0.0000"/>
    <numFmt numFmtId="178" formatCode="#,##0.000"/>
    <numFmt numFmtId="179" formatCode="m/d/yy"/>
  </numFmts>
  <fonts count="10">
    <font>
      <sz val="10"/>
      <name val="Courier"/>
      <family val="0"/>
    </font>
    <font>
      <sz val="10"/>
      <name val="Arial"/>
      <family val="0"/>
    </font>
    <font>
      <sz val="8"/>
      <name val="Arial"/>
      <family val="2"/>
    </font>
    <font>
      <sz val="9"/>
      <name val="Arial"/>
      <family val="2"/>
    </font>
    <font>
      <b/>
      <sz val="9"/>
      <name val="Arial"/>
      <family val="2"/>
    </font>
    <font>
      <b/>
      <sz val="8"/>
      <name val="Arial"/>
      <family val="2"/>
    </font>
    <font>
      <sz val="8"/>
      <name val="Courier"/>
      <family val="0"/>
    </font>
    <font>
      <sz val="8"/>
      <name val="Tahoma"/>
      <family val="0"/>
    </font>
    <font>
      <b/>
      <sz val="8"/>
      <name val="Tahoma"/>
      <family val="0"/>
    </font>
    <font>
      <b/>
      <sz val="8"/>
      <name val="Courier"/>
      <family val="2"/>
    </font>
  </fonts>
  <fills count="2">
    <fill>
      <patternFill/>
    </fill>
    <fill>
      <patternFill patternType="gray125"/>
    </fill>
  </fills>
  <borders count="17">
    <border>
      <left/>
      <right/>
      <top/>
      <bottom/>
      <diagonal/>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257">
    <xf numFmtId="0" fontId="0" fillId="0" borderId="0" xfId="0" applyAlignment="1">
      <alignment/>
    </xf>
    <xf numFmtId="0" fontId="2" fillId="0" borderId="0" xfId="0" applyFont="1" applyAlignment="1" applyProtection="1">
      <alignment horizontal="left"/>
      <protection/>
    </xf>
    <xf numFmtId="0" fontId="2" fillId="0" borderId="0" xfId="0" applyFont="1" applyAlignment="1">
      <alignment/>
    </xf>
    <xf numFmtId="0" fontId="2" fillId="0" borderId="0" xfId="0" applyFont="1" applyAlignment="1" applyProtection="1">
      <alignment/>
      <protection/>
    </xf>
    <xf numFmtId="0" fontId="2" fillId="0" borderId="0" xfId="0" applyFont="1" applyAlignment="1" applyProtection="1">
      <alignment horizontal="center"/>
      <protection/>
    </xf>
    <xf numFmtId="164" fontId="2" fillId="0" borderId="0" xfId="0" applyNumberFormat="1" applyFont="1" applyAlignment="1" applyProtection="1">
      <alignment/>
      <protection/>
    </xf>
    <xf numFmtId="165" fontId="2" fillId="0" borderId="0" xfId="0" applyNumberFormat="1" applyFont="1" applyAlignment="1" applyProtection="1">
      <alignment/>
      <protection/>
    </xf>
    <xf numFmtId="166" fontId="2" fillId="0" borderId="0" xfId="0" applyNumberFormat="1" applyFont="1" applyAlignment="1" applyProtection="1">
      <alignment/>
      <protection/>
    </xf>
    <xf numFmtId="0" fontId="2" fillId="0" borderId="0" xfId="0" applyFont="1" applyAlignment="1" applyProtection="1" quotePrefix="1">
      <alignment/>
      <protection/>
    </xf>
    <xf numFmtId="0" fontId="2" fillId="0" borderId="0" xfId="0" applyFont="1" applyAlignment="1">
      <alignment horizontal="center"/>
    </xf>
    <xf numFmtId="0" fontId="2" fillId="0" borderId="0" xfId="0" applyNumberFormat="1" applyFont="1" applyAlignment="1">
      <alignment/>
    </xf>
    <xf numFmtId="167" fontId="2" fillId="0" borderId="0" xfId="0" applyNumberFormat="1" applyFont="1" applyAlignment="1">
      <alignment/>
    </xf>
    <xf numFmtId="1" fontId="2" fillId="0" borderId="0" xfId="0" applyNumberFormat="1" applyFont="1" applyAlignment="1" applyProtection="1">
      <alignment/>
      <protection/>
    </xf>
    <xf numFmtId="0" fontId="2" fillId="0" borderId="1" xfId="0" applyFont="1" applyBorder="1" applyAlignment="1">
      <alignment/>
    </xf>
    <xf numFmtId="0" fontId="2" fillId="0" borderId="0"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49" fontId="2" fillId="0" borderId="2" xfId="0" applyNumberFormat="1" applyFont="1" applyBorder="1" applyAlignment="1" applyProtection="1">
      <alignment horizontal="centerContinuous"/>
      <protection/>
    </xf>
    <xf numFmtId="49" fontId="2" fillId="0" borderId="0" xfId="0" applyNumberFormat="1" applyFont="1" applyAlignment="1">
      <alignment/>
    </xf>
    <xf numFmtId="0" fontId="3" fillId="0" borderId="0" xfId="0" applyFont="1" applyAlignment="1">
      <alignment/>
    </xf>
    <xf numFmtId="0" fontId="3" fillId="0" borderId="5" xfId="0" applyFont="1" applyBorder="1" applyAlignment="1">
      <alignment horizontal="centerContinuous" vertical="justify"/>
    </xf>
    <xf numFmtId="0" fontId="3" fillId="0" borderId="4" xfId="0" applyFont="1" applyBorder="1" applyAlignment="1">
      <alignment/>
    </xf>
    <xf numFmtId="0" fontId="3" fillId="0" borderId="6" xfId="0" applyFont="1" applyBorder="1" applyAlignment="1">
      <alignment/>
    </xf>
    <xf numFmtId="0" fontId="3" fillId="0" borderId="2" xfId="0" applyFont="1" applyBorder="1" applyAlignment="1">
      <alignment/>
    </xf>
    <xf numFmtId="0" fontId="3" fillId="0" borderId="0" xfId="0" applyFont="1" applyBorder="1" applyAlignment="1">
      <alignment/>
    </xf>
    <xf numFmtId="4" fontId="3" fillId="0" borderId="0" xfId="0" applyNumberFormat="1" applyFont="1" applyAlignment="1">
      <alignment/>
    </xf>
    <xf numFmtId="0" fontId="3" fillId="0" borderId="0" xfId="0" applyFont="1" applyFill="1" applyAlignment="1">
      <alignment/>
    </xf>
    <xf numFmtId="14" fontId="3" fillId="0" borderId="0" xfId="0" applyNumberFormat="1" applyFont="1" applyAlignment="1">
      <alignment/>
    </xf>
    <xf numFmtId="0" fontId="3" fillId="0" borderId="0" xfId="0" applyFont="1" applyAlignment="1" applyProtection="1">
      <alignment vertical="top"/>
      <protection/>
    </xf>
    <xf numFmtId="0" fontId="3" fillId="0" borderId="0" xfId="0" applyFont="1" applyAlignment="1">
      <alignment vertical="justify"/>
    </xf>
    <xf numFmtId="0" fontId="3" fillId="0" borderId="0" xfId="0" applyFont="1" applyAlignment="1" applyProtection="1">
      <alignment vertical="justify"/>
      <protection/>
    </xf>
    <xf numFmtId="0" fontId="3" fillId="0" borderId="0" xfId="0" applyFont="1" applyAlignment="1" applyProtection="1">
      <alignment horizontal="center"/>
      <protection/>
    </xf>
    <xf numFmtId="0" fontId="3" fillId="0" borderId="0" xfId="0" applyFont="1" applyAlignment="1">
      <alignment horizontal="center"/>
    </xf>
    <xf numFmtId="0" fontId="2" fillId="0" borderId="0" xfId="0" applyFont="1" applyBorder="1" applyAlignment="1" applyProtection="1">
      <alignment/>
      <protection/>
    </xf>
    <xf numFmtId="0" fontId="2" fillId="0" borderId="4" xfId="0" applyFont="1" applyBorder="1" applyAlignment="1" applyProtection="1">
      <alignment horizontal="center"/>
      <protection/>
    </xf>
    <xf numFmtId="0" fontId="2" fillId="0" borderId="4" xfId="0" applyFont="1" applyBorder="1" applyAlignment="1" applyProtection="1">
      <alignment/>
      <protection/>
    </xf>
    <xf numFmtId="0" fontId="2" fillId="0" borderId="0" xfId="0" applyFont="1" applyBorder="1" applyAlignment="1" applyProtection="1">
      <alignment horizontal="centerContinuous"/>
      <protection/>
    </xf>
    <xf numFmtId="0" fontId="2" fillId="0" borderId="0" xfId="0" applyFont="1" applyBorder="1" applyAlignment="1" applyProtection="1">
      <alignment horizontal="left"/>
      <protection/>
    </xf>
    <xf numFmtId="0" fontId="2" fillId="0" borderId="7" xfId="0" applyFont="1" applyBorder="1" applyAlignment="1" applyProtection="1">
      <alignment horizontal="left"/>
      <protection/>
    </xf>
    <xf numFmtId="0" fontId="3" fillId="0" borderId="7" xfId="0" applyFont="1" applyBorder="1" applyAlignment="1">
      <alignment/>
    </xf>
    <xf numFmtId="0" fontId="5" fillId="0" borderId="0" xfId="0" applyFont="1" applyAlignment="1">
      <alignment/>
    </xf>
    <xf numFmtId="0" fontId="2" fillId="0" borderId="0" xfId="0" applyFont="1" applyAlignment="1" quotePrefix="1">
      <alignment horizontal="center"/>
    </xf>
    <xf numFmtId="0" fontId="3" fillId="0" borderId="3" xfId="0" applyFont="1" applyBorder="1" applyAlignment="1">
      <alignment/>
    </xf>
    <xf numFmtId="0" fontId="3" fillId="0" borderId="1" xfId="0" applyFont="1" applyBorder="1" applyAlignment="1">
      <alignment/>
    </xf>
    <xf numFmtId="0" fontId="6" fillId="0" borderId="0" xfId="0" applyFont="1" applyAlignment="1">
      <alignment/>
    </xf>
    <xf numFmtId="0" fontId="2" fillId="0" borderId="0" xfId="0" applyFont="1" applyBorder="1" applyAlignment="1">
      <alignment horizontal="center"/>
    </xf>
    <xf numFmtId="3" fontId="2" fillId="0" borderId="0" xfId="0" applyNumberFormat="1" applyFont="1" applyBorder="1" applyAlignment="1">
      <alignment/>
    </xf>
    <xf numFmtId="3" fontId="2" fillId="0" borderId="0" xfId="0" applyNumberFormat="1" applyFont="1" applyFill="1" applyBorder="1" applyAlignment="1">
      <alignment/>
    </xf>
    <xf numFmtId="3" fontId="2" fillId="0" borderId="4" xfId="0" applyNumberFormat="1" applyFont="1" applyFill="1" applyBorder="1" applyAlignment="1">
      <alignment/>
    </xf>
    <xf numFmtId="0" fontId="2" fillId="0" borderId="8" xfId="0" applyFont="1" applyBorder="1" applyAlignment="1">
      <alignment horizontal="left"/>
    </xf>
    <xf numFmtId="0" fontId="6" fillId="0" borderId="0" xfId="0" applyFont="1" applyAlignment="1">
      <alignment horizontal="left"/>
    </xf>
    <xf numFmtId="0" fontId="2" fillId="0" borderId="7" xfId="0" applyFont="1" applyFill="1" applyBorder="1" applyAlignment="1">
      <alignment horizontal="left"/>
    </xf>
    <xf numFmtId="0" fontId="2" fillId="0" borderId="0" xfId="0" applyFont="1" applyFill="1" applyBorder="1" applyAlignment="1">
      <alignment horizontal="left"/>
    </xf>
    <xf numFmtId="0" fontId="2" fillId="0" borderId="6" xfId="0" applyFont="1" applyBorder="1" applyAlignment="1">
      <alignment/>
    </xf>
    <xf numFmtId="3" fontId="2" fillId="0" borderId="1" xfId="0" applyNumberFormat="1" applyFont="1" applyBorder="1" applyAlignment="1">
      <alignment/>
    </xf>
    <xf numFmtId="3" fontId="2" fillId="0" borderId="2" xfId="0" applyNumberFormat="1" applyFont="1" applyBorder="1" applyAlignment="1">
      <alignment/>
    </xf>
    <xf numFmtId="0" fontId="2" fillId="0" borderId="0" xfId="0" applyFont="1" applyBorder="1" applyAlignment="1">
      <alignment horizontal="left"/>
    </xf>
    <xf numFmtId="0" fontId="2" fillId="0" borderId="9"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xf>
    <xf numFmtId="0" fontId="5" fillId="0" borderId="3" xfId="0" applyFont="1" applyBorder="1" applyAlignment="1">
      <alignment/>
    </xf>
    <xf numFmtId="3" fontId="2" fillId="0" borderId="4" xfId="0" applyNumberFormat="1" applyFont="1" applyBorder="1" applyAlignment="1">
      <alignment/>
    </xf>
    <xf numFmtId="0" fontId="5" fillId="0" borderId="3" xfId="0" applyFont="1" applyBorder="1" applyAlignment="1">
      <alignment horizontal="center"/>
    </xf>
    <xf numFmtId="0" fontId="5" fillId="0" borderId="10" xfId="0" applyFont="1" applyFill="1" applyBorder="1" applyAlignment="1">
      <alignment horizontal="left"/>
    </xf>
    <xf numFmtId="0" fontId="5" fillId="0" borderId="2" xfId="0" applyFont="1" applyFill="1" applyBorder="1" applyAlignment="1">
      <alignment horizontal="left"/>
    </xf>
    <xf numFmtId="14" fontId="6" fillId="0" borderId="0" xfId="0" applyNumberFormat="1" applyFont="1" applyAlignment="1">
      <alignment horizontal="left"/>
    </xf>
    <xf numFmtId="0" fontId="4" fillId="0" borderId="4" xfId="0" applyFont="1" applyBorder="1" applyAlignment="1">
      <alignment/>
    </xf>
    <xf numFmtId="0" fontId="4" fillId="0" borderId="3" xfId="0" applyFont="1" applyBorder="1" applyAlignment="1">
      <alignment/>
    </xf>
    <xf numFmtId="0" fontId="3" fillId="0" borderId="11" xfId="0" applyFont="1" applyBorder="1" applyAlignment="1">
      <alignment/>
    </xf>
    <xf numFmtId="0" fontId="2" fillId="0" borderId="0" xfId="0" applyFont="1" applyFill="1" applyBorder="1" applyAlignment="1">
      <alignment/>
    </xf>
    <xf numFmtId="0" fontId="4" fillId="0" borderId="0" xfId="0" applyFont="1" applyAlignment="1" applyProtection="1">
      <alignment vertical="top"/>
      <protection/>
    </xf>
    <xf numFmtId="0" fontId="3" fillId="0" borderId="0" xfId="0" applyFont="1" applyAlignment="1">
      <alignment horizontal="left"/>
    </xf>
    <xf numFmtId="3" fontId="2" fillId="0" borderId="0" xfId="0" applyNumberFormat="1" applyFont="1" applyAlignment="1">
      <alignment/>
    </xf>
    <xf numFmtId="4" fontId="2" fillId="0" borderId="0" xfId="0" applyNumberFormat="1" applyFont="1" applyAlignment="1">
      <alignment/>
    </xf>
    <xf numFmtId="0" fontId="2" fillId="0" borderId="3" xfId="0" applyFont="1" applyBorder="1" applyAlignment="1" applyProtection="1">
      <alignment horizontal="left"/>
      <protection/>
    </xf>
    <xf numFmtId="0" fontId="2" fillId="0" borderId="4" xfId="0" applyFont="1" applyBorder="1" applyAlignment="1" applyProtection="1">
      <alignment horizontal="left"/>
      <protection/>
    </xf>
    <xf numFmtId="0" fontId="2" fillId="0" borderId="6" xfId="0" applyFont="1" applyBorder="1" applyAlignment="1" applyProtection="1">
      <alignment horizontal="left"/>
      <protection/>
    </xf>
    <xf numFmtId="0" fontId="2" fillId="0" borderId="4" xfId="0" applyFont="1" applyBorder="1" applyAlignment="1" applyProtection="1" quotePrefix="1">
      <alignment horizontal="left"/>
      <protection/>
    </xf>
    <xf numFmtId="0" fontId="2" fillId="0" borderId="4" xfId="0" applyFont="1" applyBorder="1" applyAlignment="1" applyProtection="1" quotePrefix="1">
      <alignment/>
      <protection/>
    </xf>
    <xf numFmtId="4" fontId="2" fillId="0" borderId="0" xfId="0" applyNumberFormat="1" applyFont="1" applyAlignment="1" applyProtection="1">
      <alignment/>
      <protection/>
    </xf>
    <xf numFmtId="169" fontId="2" fillId="0" borderId="3" xfId="15" applyNumberFormat="1" applyFont="1" applyBorder="1" applyAlignment="1">
      <alignment/>
    </xf>
    <xf numFmtId="169" fontId="2" fillId="0" borderId="4" xfId="15" applyNumberFormat="1" applyFont="1" applyBorder="1" applyAlignment="1">
      <alignment/>
    </xf>
    <xf numFmtId="3" fontId="2" fillId="0" borderId="4" xfId="15" applyNumberFormat="1" applyFont="1" applyBorder="1" applyAlignment="1">
      <alignment/>
    </xf>
    <xf numFmtId="169" fontId="2" fillId="0" borderId="6" xfId="15" applyNumberFormat="1" applyFont="1" applyBorder="1" applyAlignment="1">
      <alignment/>
    </xf>
    <xf numFmtId="0" fontId="2" fillId="0" borderId="12" xfId="0" applyFont="1" applyBorder="1" applyAlignment="1">
      <alignment horizontal="centerContinuous" wrapText="1"/>
    </xf>
    <xf numFmtId="0" fontId="2" fillId="0" borderId="11" xfId="0" applyFont="1" applyBorder="1" applyAlignment="1" applyProtection="1">
      <alignment horizontal="center" wrapText="1"/>
      <protection/>
    </xf>
    <xf numFmtId="0" fontId="2" fillId="0" borderId="13" xfId="0" applyFont="1" applyBorder="1" applyAlignment="1" applyProtection="1">
      <alignment horizontal="center" wrapText="1"/>
      <protection/>
    </xf>
    <xf numFmtId="0" fontId="2" fillId="0" borderId="0" xfId="0" applyFont="1" applyBorder="1" applyAlignment="1" quotePrefix="1">
      <alignment horizontal="center"/>
    </xf>
    <xf numFmtId="165" fontId="2" fillId="0" borderId="0" xfId="0" applyNumberFormat="1" applyFont="1" applyBorder="1" applyAlignment="1" applyProtection="1">
      <alignment/>
      <protection/>
    </xf>
    <xf numFmtId="0" fontId="3" fillId="0" borderId="5" xfId="0" applyFont="1" applyBorder="1" applyAlignment="1">
      <alignment horizontal="center" wrapText="1"/>
    </xf>
    <xf numFmtId="0" fontId="3" fillId="0" borderId="0" xfId="0" applyFont="1" applyBorder="1" applyAlignment="1">
      <alignment horizontal="left" vertical="justify"/>
    </xf>
    <xf numFmtId="0" fontId="3" fillId="0" borderId="2" xfId="0" applyFont="1" applyBorder="1" applyAlignment="1">
      <alignment horizontal="left"/>
    </xf>
    <xf numFmtId="169" fontId="2" fillId="0" borderId="0" xfId="15" applyNumberFormat="1" applyFont="1" applyBorder="1" applyAlignment="1">
      <alignment/>
    </xf>
    <xf numFmtId="2" fontId="2" fillId="0" borderId="0" xfId="0" applyNumberFormat="1" applyFont="1" applyBorder="1" applyAlignment="1">
      <alignment/>
    </xf>
    <xf numFmtId="0" fontId="5" fillId="0" borderId="8" xfId="0" applyFont="1" applyBorder="1" applyAlignment="1">
      <alignment horizontal="center"/>
    </xf>
    <xf numFmtId="0" fontId="5" fillId="0" borderId="1" xfId="0" applyFont="1" applyBorder="1" applyAlignment="1">
      <alignment horizontal="center"/>
    </xf>
    <xf numFmtId="0" fontId="5" fillId="0" borderId="9" xfId="0" applyFont="1" applyBorder="1" applyAlignment="1">
      <alignment horizontal="center"/>
    </xf>
    <xf numFmtId="0" fontId="5" fillId="0" borderId="1" xfId="0" applyFont="1" applyBorder="1" applyAlignment="1" quotePrefix="1">
      <alignment horizontal="center"/>
    </xf>
    <xf numFmtId="0" fontId="2" fillId="0" borderId="8" xfId="0" applyFont="1" applyBorder="1" applyAlignment="1" applyProtection="1">
      <alignment horizontal="left"/>
      <protection/>
    </xf>
    <xf numFmtId="0" fontId="2" fillId="0" borderId="10" xfId="0" applyFont="1" applyBorder="1" applyAlignment="1" applyProtection="1">
      <alignment horizontal="left"/>
      <protection/>
    </xf>
    <xf numFmtId="2" fontId="2" fillId="0" borderId="2" xfId="0" applyNumberFormat="1" applyFont="1" applyBorder="1" applyAlignment="1">
      <alignment/>
    </xf>
    <xf numFmtId="0" fontId="5" fillId="0" borderId="14" xfId="0" applyFont="1" applyBorder="1" applyAlignment="1">
      <alignment/>
    </xf>
    <xf numFmtId="1" fontId="2" fillId="0" borderId="4" xfId="0" applyNumberFormat="1" applyFont="1" applyBorder="1" applyAlignment="1">
      <alignment horizontal="right"/>
    </xf>
    <xf numFmtId="0" fontId="2" fillId="0" borderId="0" xfId="0" applyFont="1" applyBorder="1" applyAlignment="1" applyProtection="1">
      <alignment horizontal="center"/>
      <protection/>
    </xf>
    <xf numFmtId="172" fontId="0" fillId="0" borderId="0" xfId="0" applyNumberFormat="1" applyAlignment="1">
      <alignment/>
    </xf>
    <xf numFmtId="170" fontId="0" fillId="0" borderId="0" xfId="15" applyNumberFormat="1" applyAlignment="1">
      <alignment/>
    </xf>
    <xf numFmtId="172" fontId="2" fillId="0" borderId="0" xfId="0" applyNumberFormat="1" applyFont="1" applyAlignment="1">
      <alignment/>
    </xf>
    <xf numFmtId="170" fontId="2" fillId="0" borderId="0" xfId="15" applyNumberFormat="1" applyFont="1" applyAlignment="1">
      <alignment horizontal="center"/>
    </xf>
    <xf numFmtId="170" fontId="2" fillId="0" borderId="0" xfId="15" applyNumberFormat="1" applyFont="1" applyAlignment="1">
      <alignment/>
    </xf>
    <xf numFmtId="172" fontId="2" fillId="0" borderId="0" xfId="0" applyNumberFormat="1" applyFont="1" applyAlignment="1" quotePrefix="1">
      <alignment horizontal="right"/>
    </xf>
    <xf numFmtId="0" fontId="2" fillId="0" borderId="0" xfId="0" applyFont="1" applyBorder="1" applyAlignment="1">
      <alignment horizontal="center" wrapText="1"/>
    </xf>
    <xf numFmtId="0" fontId="4" fillId="0" borderId="14" xfId="0" applyFont="1" applyBorder="1" applyAlignment="1">
      <alignment/>
    </xf>
    <xf numFmtId="0" fontId="4" fillId="0" borderId="15" xfId="0" applyFont="1" applyBorder="1" applyAlignment="1">
      <alignment/>
    </xf>
    <xf numFmtId="0" fontId="4" fillId="0" borderId="0" xfId="0" applyFont="1" applyBorder="1" applyAlignment="1">
      <alignment horizontal="left"/>
    </xf>
    <xf numFmtId="0" fontId="5" fillId="0" borderId="0" xfId="0" applyFont="1" applyFill="1" applyBorder="1" applyAlignment="1">
      <alignment horizontal="left"/>
    </xf>
    <xf numFmtId="0" fontId="5" fillId="0" borderId="7" xfId="0" applyFont="1" applyFill="1" applyBorder="1" applyAlignment="1">
      <alignment horizontal="left"/>
    </xf>
    <xf numFmtId="3" fontId="4" fillId="0" borderId="10" xfId="0" applyNumberFormat="1" applyFont="1" applyBorder="1" applyAlignment="1">
      <alignment horizontal="right"/>
    </xf>
    <xf numFmtId="0" fontId="2" fillId="0" borderId="4" xfId="0" applyFont="1" applyBorder="1" applyAlignment="1" quotePrefix="1">
      <alignment/>
    </xf>
    <xf numFmtId="0" fontId="3" fillId="0" borderId="4" xfId="0" applyFont="1" applyBorder="1" applyAlignment="1" applyProtection="1">
      <alignment horizontal="left"/>
      <protection/>
    </xf>
    <xf numFmtId="0" fontId="3" fillId="0" borderId="0" xfId="0" applyFont="1" applyAlignment="1">
      <alignment/>
    </xf>
    <xf numFmtId="0" fontId="5" fillId="0" borderId="9" xfId="0" applyFont="1" applyBorder="1" applyAlignment="1">
      <alignment/>
    </xf>
    <xf numFmtId="0" fontId="2" fillId="0" borderId="11" xfId="0" applyFont="1" applyBorder="1" applyAlignment="1">
      <alignment/>
    </xf>
    <xf numFmtId="0" fontId="5" fillId="0" borderId="4" xfId="0" applyFont="1" applyBorder="1" applyAlignment="1">
      <alignment/>
    </xf>
    <xf numFmtId="169" fontId="2" fillId="0" borderId="0" xfId="0" applyNumberFormat="1" applyFont="1" applyAlignment="1">
      <alignment/>
    </xf>
    <xf numFmtId="0" fontId="5" fillId="0" borderId="3" xfId="0" applyFont="1" applyBorder="1" applyAlignment="1" applyProtection="1">
      <alignment horizontal="left"/>
      <protection/>
    </xf>
    <xf numFmtId="0" fontId="4" fillId="0" borderId="4" xfId="0" applyFont="1" applyFill="1" applyBorder="1" applyAlignment="1">
      <alignment horizontal="center" wrapText="1"/>
    </xf>
    <xf numFmtId="0" fontId="3" fillId="0" borderId="1" xfId="0" applyFont="1" applyBorder="1" applyAlignment="1">
      <alignment horizontal="center" wrapText="1"/>
    </xf>
    <xf numFmtId="0" fontId="2" fillId="0" borderId="0" xfId="0" applyFont="1" applyBorder="1" applyAlignment="1" applyProtection="1">
      <alignment horizontal="center" wrapText="1"/>
      <protection/>
    </xf>
    <xf numFmtId="0" fontId="3" fillId="0" borderId="10" xfId="0" applyFont="1" applyBorder="1" applyAlignment="1">
      <alignment/>
    </xf>
    <xf numFmtId="169" fontId="2" fillId="0" borderId="7" xfId="15" applyNumberFormat="1" applyFont="1" applyBorder="1" applyAlignment="1">
      <alignment/>
    </xf>
    <xf numFmtId="0" fontId="2" fillId="0" borderId="0" xfId="0" applyFont="1" applyFill="1" applyAlignment="1">
      <alignment/>
    </xf>
    <xf numFmtId="3" fontId="2" fillId="0" borderId="7" xfId="0" applyNumberFormat="1" applyFont="1" applyBorder="1" applyAlignment="1">
      <alignment/>
    </xf>
    <xf numFmtId="3" fontId="2" fillId="0" borderId="7" xfId="15" applyNumberFormat="1" applyFont="1" applyBorder="1" applyAlignment="1">
      <alignment/>
    </xf>
    <xf numFmtId="0" fontId="3" fillId="0" borderId="7" xfId="0" applyFont="1" applyBorder="1" applyAlignment="1">
      <alignment horizontal="center" wrapText="1"/>
    </xf>
    <xf numFmtId="0" fontId="3" fillId="0" borderId="0" xfId="0" applyFont="1" applyBorder="1" applyAlignment="1">
      <alignment horizontal="center" wrapText="1"/>
    </xf>
    <xf numFmtId="44" fontId="3" fillId="0" borderId="0" xfId="17" applyFont="1" applyBorder="1" applyAlignment="1">
      <alignment horizontal="center" wrapText="1"/>
    </xf>
    <xf numFmtId="44" fontId="3" fillId="0" borderId="11" xfId="17" applyFont="1" applyBorder="1" applyAlignment="1">
      <alignment horizontal="center" wrapText="1"/>
    </xf>
    <xf numFmtId="3" fontId="2" fillId="0" borderId="8" xfId="0" applyNumberFormat="1" applyFont="1" applyBorder="1" applyAlignment="1">
      <alignment/>
    </xf>
    <xf numFmtId="3" fontId="2" fillId="0" borderId="10" xfId="0" applyNumberFormat="1" applyFont="1" applyBorder="1" applyAlignment="1">
      <alignment/>
    </xf>
    <xf numFmtId="0" fontId="3" fillId="0" borderId="14" xfId="0" applyFont="1" applyBorder="1" applyAlignment="1">
      <alignment/>
    </xf>
    <xf numFmtId="0" fontId="2" fillId="0" borderId="16" xfId="0" applyFont="1" applyBorder="1" applyAlignment="1">
      <alignment horizontal="center"/>
    </xf>
    <xf numFmtId="0" fontId="2" fillId="0" borderId="16" xfId="0" applyFont="1" applyBorder="1" applyAlignment="1" applyProtection="1">
      <alignment horizontal="left"/>
      <protection/>
    </xf>
    <xf numFmtId="0" fontId="2" fillId="0" borderId="14" xfId="0" applyFont="1" applyBorder="1" applyAlignment="1" applyProtection="1">
      <alignment horizontal="center" wrapText="1"/>
      <protection/>
    </xf>
    <xf numFmtId="0" fontId="2" fillId="0" borderId="14" xfId="0" applyFont="1" applyBorder="1" applyAlignment="1">
      <alignment horizontal="center" wrapText="1"/>
    </xf>
    <xf numFmtId="0" fontId="2" fillId="0" borderId="14" xfId="0" applyFont="1" applyBorder="1" applyAlignment="1" applyProtection="1" quotePrefix="1">
      <alignment horizontal="center" wrapText="1"/>
      <protection/>
    </xf>
    <xf numFmtId="0" fontId="2" fillId="0" borderId="14" xfId="0" applyFont="1" applyBorder="1" applyAlignment="1" quotePrefix="1">
      <alignment horizontal="center" wrapText="1"/>
    </xf>
    <xf numFmtId="3" fontId="4" fillId="0" borderId="2" xfId="0" applyNumberFormat="1" applyFont="1" applyBorder="1" applyAlignment="1">
      <alignment horizontal="right"/>
    </xf>
    <xf numFmtId="3" fontId="5" fillId="0" borderId="14" xfId="0" applyNumberFormat="1" applyFont="1" applyBorder="1" applyAlignment="1">
      <alignment/>
    </xf>
    <xf numFmtId="0" fontId="2" fillId="0" borderId="0" xfId="0" applyFont="1" applyAlignment="1">
      <alignment/>
    </xf>
    <xf numFmtId="3" fontId="3" fillId="0" borderId="4" xfId="0" applyNumberFormat="1" applyFont="1" applyBorder="1" applyAlignment="1">
      <alignment/>
    </xf>
    <xf numFmtId="3" fontId="2" fillId="0" borderId="8" xfId="15" applyNumberFormat="1" applyFont="1" applyBorder="1" applyAlignment="1">
      <alignment/>
    </xf>
    <xf numFmtId="3" fontId="2" fillId="0" borderId="3" xfId="15" applyNumberFormat="1" applyFont="1" applyBorder="1" applyAlignment="1">
      <alignment/>
    </xf>
    <xf numFmtId="3" fontId="2" fillId="0" borderId="6" xfId="15" applyNumberFormat="1" applyFont="1" applyBorder="1" applyAlignment="1">
      <alignment/>
    </xf>
    <xf numFmtId="3" fontId="3" fillId="0" borderId="6" xfId="0" applyNumberFormat="1" applyFont="1" applyBorder="1" applyAlignment="1">
      <alignment/>
    </xf>
    <xf numFmtId="170" fontId="2" fillId="0" borderId="0" xfId="0" applyNumberFormat="1" applyFont="1" applyAlignment="1">
      <alignment/>
    </xf>
    <xf numFmtId="0" fontId="3" fillId="0" borderId="7" xfId="0" applyFont="1" applyBorder="1" applyAlignment="1">
      <alignment horizontal="left"/>
    </xf>
    <xf numFmtId="0" fontId="6" fillId="0" borderId="0" xfId="0" applyFont="1" applyBorder="1" applyAlignment="1">
      <alignment/>
    </xf>
    <xf numFmtId="0" fontId="2" fillId="0" borderId="0" xfId="0" applyFont="1" applyBorder="1" applyAlignment="1" applyProtection="1" quotePrefix="1">
      <alignment horizontal="center" wrapText="1"/>
      <protection/>
    </xf>
    <xf numFmtId="0" fontId="2" fillId="0" borderId="0" xfId="0" applyFont="1" applyBorder="1" applyAlignment="1" quotePrefix="1">
      <alignment horizontal="center" wrapText="1"/>
    </xf>
    <xf numFmtId="0" fontId="3" fillId="0" borderId="0" xfId="0" applyFont="1" applyBorder="1" applyAlignment="1">
      <alignment/>
    </xf>
    <xf numFmtId="0" fontId="3" fillId="0" borderId="8" xfId="0" applyFont="1" applyBorder="1" applyAlignment="1">
      <alignment/>
    </xf>
    <xf numFmtId="3" fontId="2" fillId="0" borderId="9" xfId="0" applyNumberFormat="1" applyFont="1" applyBorder="1" applyAlignment="1">
      <alignment/>
    </xf>
    <xf numFmtId="3" fontId="2" fillId="0" borderId="11" xfId="0" applyNumberFormat="1" applyFont="1" applyBorder="1" applyAlignment="1">
      <alignment/>
    </xf>
    <xf numFmtId="3" fontId="2" fillId="0" borderId="7" xfId="0" applyNumberFormat="1" applyFont="1" applyFill="1" applyBorder="1" applyAlignment="1">
      <alignment/>
    </xf>
    <xf numFmtId="3" fontId="2" fillId="0" borderId="13" xfId="0" applyNumberFormat="1" applyFont="1" applyBorder="1" applyAlignment="1">
      <alignment/>
    </xf>
    <xf numFmtId="0" fontId="2" fillId="0" borderId="3" xfId="0" applyFont="1" applyBorder="1" applyAlignment="1" applyProtection="1" quotePrefix="1">
      <alignment horizontal="left"/>
      <protection/>
    </xf>
    <xf numFmtId="0" fontId="2" fillId="0" borderId="6" xfId="0" applyFont="1" applyBorder="1" applyAlignment="1" applyProtection="1" quotePrefix="1">
      <alignment/>
      <protection/>
    </xf>
    <xf numFmtId="0" fontId="4" fillId="0" borderId="11" xfId="0" applyFont="1" applyBorder="1" applyAlignment="1">
      <alignment/>
    </xf>
    <xf numFmtId="0" fontId="3" fillId="0" borderId="15" xfId="0" applyFont="1" applyBorder="1" applyAlignment="1">
      <alignment horizontal="center" wrapText="1"/>
    </xf>
    <xf numFmtId="0" fontId="2" fillId="0" borderId="10" xfId="0" applyFont="1" applyBorder="1" applyAlignment="1">
      <alignment horizontal="left"/>
    </xf>
    <xf numFmtId="0" fontId="2" fillId="0" borderId="13" xfId="0" applyFont="1" applyBorder="1" applyAlignment="1">
      <alignment horizontal="left"/>
    </xf>
    <xf numFmtId="0" fontId="3" fillId="0" borderId="12" xfId="0" applyFont="1" applyBorder="1" applyAlignment="1">
      <alignment horizontal="center" wrapText="1"/>
    </xf>
    <xf numFmtId="169" fontId="2" fillId="0" borderId="0" xfId="15" applyNumberFormat="1" applyFont="1" applyAlignment="1">
      <alignment/>
    </xf>
    <xf numFmtId="3" fontId="5" fillId="0" borderId="6" xfId="0" applyNumberFormat="1" applyFont="1" applyBorder="1" applyAlignment="1">
      <alignment horizontal="right"/>
    </xf>
    <xf numFmtId="169" fontId="2" fillId="0" borderId="8" xfId="15" applyNumberFormat="1" applyFont="1" applyBorder="1" applyAlignment="1">
      <alignment/>
    </xf>
    <xf numFmtId="169" fontId="2" fillId="0" borderId="1" xfId="15" applyNumberFormat="1" applyFont="1" applyBorder="1" applyAlignment="1">
      <alignment/>
    </xf>
    <xf numFmtId="169" fontId="2" fillId="0" borderId="1" xfId="15" applyNumberFormat="1" applyFont="1" applyFill="1" applyBorder="1" applyAlignment="1">
      <alignment/>
    </xf>
    <xf numFmtId="169" fontId="3" fillId="0" borderId="0" xfId="15" applyNumberFormat="1" applyFont="1" applyAlignment="1">
      <alignment/>
    </xf>
    <xf numFmtId="169" fontId="2" fillId="0" borderId="0" xfId="15" applyNumberFormat="1" applyFont="1" applyFill="1" applyBorder="1" applyAlignment="1">
      <alignment/>
    </xf>
    <xf numFmtId="169" fontId="2" fillId="0" borderId="10" xfId="15" applyNumberFormat="1" applyFont="1" applyBorder="1" applyAlignment="1">
      <alignment/>
    </xf>
    <xf numFmtId="169" fontId="2" fillId="0" borderId="2" xfId="15" applyNumberFormat="1" applyFont="1" applyBorder="1" applyAlignment="1">
      <alignment/>
    </xf>
    <xf numFmtId="169" fontId="2" fillId="0" borderId="2" xfId="15" applyNumberFormat="1" applyFont="1" applyFill="1" applyBorder="1" applyAlignment="1">
      <alignment/>
    </xf>
    <xf numFmtId="169" fontId="2" fillId="0" borderId="3" xfId="15" applyNumberFormat="1" applyFont="1" applyFill="1" applyBorder="1" applyAlignment="1">
      <alignment/>
    </xf>
    <xf numFmtId="169" fontId="2" fillId="0" borderId="4" xfId="15" applyNumberFormat="1" applyFont="1" applyFill="1" applyBorder="1" applyAlignment="1">
      <alignment/>
    </xf>
    <xf numFmtId="169" fontId="2" fillId="0" borderId="6" xfId="15" applyNumberFormat="1" applyFont="1" applyFill="1" applyBorder="1" applyAlignment="1">
      <alignment/>
    </xf>
    <xf numFmtId="169" fontId="2" fillId="0" borderId="9" xfId="15" applyNumberFormat="1" applyFont="1" applyBorder="1" applyAlignment="1">
      <alignment/>
    </xf>
    <xf numFmtId="169" fontId="2" fillId="0" borderId="11" xfId="15" applyNumberFormat="1" applyFont="1" applyBorder="1" applyAlignment="1">
      <alignment/>
    </xf>
    <xf numFmtId="169" fontId="2" fillId="0" borderId="13" xfId="15" applyNumberFormat="1" applyFont="1" applyBorder="1" applyAlignment="1">
      <alignment/>
    </xf>
    <xf numFmtId="169" fontId="5" fillId="0" borderId="3" xfId="15" applyNumberFormat="1" applyFont="1" applyBorder="1" applyAlignment="1">
      <alignment/>
    </xf>
    <xf numFmtId="169" fontId="5" fillId="0" borderId="4" xfId="15" applyNumberFormat="1" applyFont="1" applyBorder="1" applyAlignment="1">
      <alignment/>
    </xf>
    <xf numFmtId="169" fontId="2" fillId="0" borderId="0" xfId="15" applyNumberFormat="1" applyFont="1" applyAlignment="1" applyProtection="1">
      <alignment vertical="justify"/>
      <protection/>
    </xf>
    <xf numFmtId="0" fontId="3" fillId="0" borderId="4" xfId="0" applyFont="1" applyBorder="1" applyAlignment="1">
      <alignment wrapText="1"/>
    </xf>
    <xf numFmtId="0" fontId="2" fillId="0" borderId="4" xfId="0" applyFont="1" applyBorder="1" applyAlignment="1">
      <alignment wrapText="1"/>
    </xf>
    <xf numFmtId="0" fontId="3" fillId="0" borderId="0" xfId="0" applyFont="1" applyBorder="1" applyAlignment="1">
      <alignment horizontal="left"/>
    </xf>
    <xf numFmtId="169" fontId="4" fillId="0" borderId="2" xfId="15" applyNumberFormat="1" applyFont="1" applyBorder="1" applyAlignment="1">
      <alignment horizontal="right"/>
    </xf>
    <xf numFmtId="169" fontId="4" fillId="0" borderId="10" xfId="15" applyNumberFormat="1" applyFont="1" applyBorder="1" applyAlignment="1">
      <alignment horizontal="right"/>
    </xf>
    <xf numFmtId="169" fontId="4" fillId="0" borderId="14" xfId="15" applyNumberFormat="1" applyFont="1" applyBorder="1" applyAlignment="1">
      <alignment horizontal="right"/>
    </xf>
    <xf numFmtId="3" fontId="2" fillId="0" borderId="11" xfId="0" applyNumberFormat="1" applyFont="1" applyFill="1" applyBorder="1" applyAlignment="1">
      <alignment/>
    </xf>
    <xf numFmtId="0" fontId="5" fillId="0" borderId="7" xfId="0" applyFont="1" applyBorder="1" applyAlignment="1">
      <alignment horizontal="left"/>
    </xf>
    <xf numFmtId="3" fontId="5" fillId="0" borderId="8" xfId="0" applyNumberFormat="1" applyFont="1" applyFill="1" applyBorder="1" applyAlignment="1">
      <alignment/>
    </xf>
    <xf numFmtId="3" fontId="5" fillId="0" borderId="1" xfId="0" applyNumberFormat="1" applyFont="1" applyFill="1" applyBorder="1" applyAlignment="1">
      <alignment/>
    </xf>
    <xf numFmtId="3" fontId="5" fillId="0" borderId="9" xfId="0" applyNumberFormat="1" applyFont="1" applyFill="1" applyBorder="1" applyAlignment="1">
      <alignment/>
    </xf>
    <xf numFmtId="3" fontId="2" fillId="0" borderId="10" xfId="0" applyNumberFormat="1" applyFont="1" applyFill="1" applyBorder="1" applyAlignment="1">
      <alignment/>
    </xf>
    <xf numFmtId="3" fontId="2" fillId="0" borderId="2" xfId="0" applyNumberFormat="1" applyFont="1" applyFill="1" applyBorder="1" applyAlignment="1">
      <alignment/>
    </xf>
    <xf numFmtId="3" fontId="2" fillId="0" borderId="13" xfId="0" applyNumberFormat="1" applyFont="1" applyFill="1" applyBorder="1" applyAlignment="1">
      <alignment/>
    </xf>
    <xf numFmtId="0" fontId="5" fillId="0" borderId="12" xfId="0" applyFont="1" applyBorder="1" applyAlignment="1">
      <alignment horizontal="left"/>
    </xf>
    <xf numFmtId="0" fontId="2" fillId="0" borderId="5" xfId="0" applyFont="1" applyFill="1" applyBorder="1" applyAlignment="1">
      <alignment horizontal="left"/>
    </xf>
    <xf numFmtId="3" fontId="5" fillId="0" borderId="14" xfId="0" applyNumberFormat="1" applyFont="1" applyFill="1" applyBorder="1" applyAlignment="1">
      <alignment/>
    </xf>
    <xf numFmtId="3" fontId="2" fillId="0" borderId="6" xfId="0" applyNumberFormat="1" applyFont="1" applyBorder="1" applyAlignment="1">
      <alignment/>
    </xf>
    <xf numFmtId="0" fontId="3" fillId="0" borderId="8" xfId="0" applyFont="1" applyBorder="1" applyAlignment="1">
      <alignment horizontal="center" wrapText="1"/>
    </xf>
    <xf numFmtId="0" fontId="2" fillId="0" borderId="7" xfId="0" applyFont="1" applyBorder="1" applyAlignment="1" applyProtection="1">
      <alignment horizontal="center" wrapText="1"/>
      <protection/>
    </xf>
    <xf numFmtId="0" fontId="2" fillId="0" borderId="10" xfId="0" applyFont="1" applyBorder="1" applyAlignment="1" applyProtection="1">
      <alignment horizontal="center" wrapText="1"/>
      <protection/>
    </xf>
    <xf numFmtId="0" fontId="3" fillId="0" borderId="7" xfId="0" applyFont="1" applyBorder="1" applyAlignment="1">
      <alignment horizontal="center" wrapText="1"/>
    </xf>
    <xf numFmtId="14" fontId="2" fillId="0" borderId="2" xfId="0" applyNumberFormat="1" applyFont="1" applyBorder="1" applyAlignment="1">
      <alignment horizontal="left"/>
    </xf>
    <xf numFmtId="0" fontId="2" fillId="0" borderId="3" xfId="0" applyFont="1" applyBorder="1" applyAlignment="1">
      <alignment horizontal="center" vertical="justify"/>
    </xf>
    <xf numFmtId="0" fontId="2" fillId="0" borderId="6" xfId="0" applyFont="1" applyBorder="1" applyAlignment="1">
      <alignment horizontal="center" vertical="justify"/>
    </xf>
    <xf numFmtId="0" fontId="2" fillId="0" borderId="0" xfId="0" applyFont="1" applyAlignment="1" applyProtection="1">
      <alignment horizontal="center" wrapText="1"/>
      <protection/>
    </xf>
    <xf numFmtId="0" fontId="2" fillId="0" borderId="8" xfId="0" applyFont="1" applyBorder="1" applyAlignment="1" applyProtection="1">
      <alignment horizontal="center" wrapText="1"/>
      <protection/>
    </xf>
    <xf numFmtId="0" fontId="3" fillId="0" borderId="9" xfId="0" applyFont="1" applyBorder="1" applyAlignment="1">
      <alignment horizontal="center" wrapText="1"/>
    </xf>
    <xf numFmtId="0" fontId="3" fillId="0" borderId="3" xfId="0" applyFont="1" applyBorder="1" applyAlignment="1">
      <alignment horizontal="center"/>
    </xf>
    <xf numFmtId="0" fontId="3" fillId="0" borderId="4" xfId="0" applyFont="1" applyBorder="1" applyAlignment="1">
      <alignment horizontal="center"/>
    </xf>
    <xf numFmtId="0" fontId="3" fillId="0" borderId="6" xfId="0" applyFont="1" applyBorder="1" applyAlignment="1">
      <alignment horizontal="center"/>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6" xfId="0" applyFont="1" applyBorder="1" applyAlignment="1">
      <alignment horizontal="center" wrapText="1"/>
    </xf>
    <xf numFmtId="0" fontId="3" fillId="0" borderId="0" xfId="0" applyFont="1" applyAlignment="1" applyProtection="1">
      <alignment horizontal="left" vertical="justify"/>
      <protection/>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6" xfId="0" applyFont="1" applyBorder="1" applyAlignment="1">
      <alignment horizontal="center" wrapText="1"/>
    </xf>
    <xf numFmtId="0" fontId="3" fillId="0" borderId="9" xfId="0" applyFont="1" applyBorder="1" applyAlignment="1">
      <alignment horizontal="center"/>
    </xf>
    <xf numFmtId="0" fontId="3" fillId="0" borderId="11" xfId="0" applyFont="1" applyBorder="1" applyAlignment="1">
      <alignment horizontal="center"/>
    </xf>
    <xf numFmtId="0" fontId="3" fillId="0" borderId="13" xfId="0" applyFont="1" applyBorder="1" applyAlignment="1">
      <alignment horizontal="center"/>
    </xf>
    <xf numFmtId="0" fontId="4" fillId="0" borderId="3" xfId="0" applyFont="1" applyFill="1" applyBorder="1" applyAlignment="1">
      <alignment horizontal="center" wrapText="1"/>
    </xf>
    <xf numFmtId="0" fontId="4" fillId="0" borderId="6" xfId="0" applyFont="1" applyFill="1" applyBorder="1" applyAlignment="1">
      <alignment horizontal="center" wrapText="1"/>
    </xf>
    <xf numFmtId="0" fontId="3" fillId="0" borderId="1" xfId="0" applyFont="1" applyBorder="1" applyAlignment="1">
      <alignment horizontal="center" wrapText="1"/>
    </xf>
    <xf numFmtId="0" fontId="3" fillId="0" borderId="0" xfId="0" applyFont="1" applyBorder="1" applyAlignment="1">
      <alignment horizontal="center" wrapText="1"/>
    </xf>
    <xf numFmtId="0" fontId="3" fillId="0" borderId="8" xfId="0" applyFont="1" applyBorder="1" applyAlignment="1">
      <alignment horizontal="center" wrapText="1"/>
    </xf>
    <xf numFmtId="0" fontId="2" fillId="0" borderId="9" xfId="0" applyFont="1" applyBorder="1" applyAlignment="1" applyProtection="1">
      <alignment horizontal="center" wrapText="1"/>
      <protection/>
    </xf>
    <xf numFmtId="0" fontId="2" fillId="0" borderId="11" xfId="0" applyFont="1" applyBorder="1" applyAlignment="1" applyProtection="1">
      <alignment horizontal="center" wrapText="1"/>
      <protection/>
    </xf>
    <xf numFmtId="0" fontId="2" fillId="0" borderId="13" xfId="0" applyFont="1" applyBorder="1" applyAlignment="1" applyProtection="1">
      <alignment horizontal="center" wrapText="1"/>
      <protection/>
    </xf>
    <xf numFmtId="0" fontId="2" fillId="0" borderId="0" xfId="0" applyFont="1" applyAlignment="1">
      <alignment horizontal="center" wrapText="1"/>
    </xf>
    <xf numFmtId="0" fontId="2" fillId="0" borderId="3" xfId="0" applyFont="1" applyBorder="1" applyAlignment="1" applyProtection="1">
      <alignment horizontal="center" wrapText="1"/>
      <protection/>
    </xf>
    <xf numFmtId="0" fontId="2" fillId="0" borderId="4" xfId="0" applyFont="1" applyBorder="1" applyAlignment="1" applyProtection="1">
      <alignment horizontal="center" wrapText="1"/>
      <protection/>
    </xf>
    <xf numFmtId="0" fontId="2" fillId="0" borderId="6" xfId="0" applyFont="1" applyBorder="1" applyAlignment="1" applyProtection="1">
      <alignment horizontal="center" wrapText="1"/>
      <protection/>
    </xf>
    <xf numFmtId="0" fontId="2" fillId="0" borderId="12" xfId="0" applyFont="1" applyBorder="1" applyAlignment="1">
      <alignment horizontal="right"/>
    </xf>
    <xf numFmtId="0" fontId="2" fillId="0" borderId="5" xfId="0" applyFont="1" applyBorder="1" applyAlignment="1">
      <alignment horizontal="right"/>
    </xf>
    <xf numFmtId="0" fontId="2" fillId="0" borderId="15" xfId="0" applyFont="1" applyBorder="1" applyAlignment="1">
      <alignment horizontal="right"/>
    </xf>
    <xf numFmtId="0" fontId="2" fillId="0" borderId="8" xfId="0" applyFont="1" applyBorder="1" applyAlignment="1">
      <alignment horizontal="center" wrapText="1"/>
    </xf>
    <xf numFmtId="0" fontId="2" fillId="0" borderId="7" xfId="0" applyFont="1" applyBorder="1" applyAlignment="1">
      <alignment horizontal="center" wrapText="1"/>
    </xf>
    <xf numFmtId="0" fontId="2" fillId="0" borderId="10" xfId="0" applyFont="1" applyBorder="1" applyAlignment="1">
      <alignment horizontal="center" wrapText="1"/>
    </xf>
    <xf numFmtId="0" fontId="2" fillId="0" borderId="1" xfId="0" applyFont="1" applyBorder="1" applyAlignment="1" applyProtection="1">
      <alignment horizontal="center" wrapText="1"/>
      <protection/>
    </xf>
    <xf numFmtId="0" fontId="2" fillId="0" borderId="0" xfId="0" applyFont="1" applyBorder="1" applyAlignment="1" applyProtection="1">
      <alignment horizontal="center" wrapText="1"/>
      <protection/>
    </xf>
    <xf numFmtId="0" fontId="2" fillId="0" borderId="2" xfId="0" applyFont="1" applyBorder="1" applyAlignment="1" applyProtection="1">
      <alignment horizontal="center" wrapText="1"/>
      <protection/>
    </xf>
    <xf numFmtId="0" fontId="2" fillId="0" borderId="12" xfId="0" applyFont="1" applyBorder="1" applyAlignment="1" applyProtection="1">
      <alignment horizontal="center" wrapText="1"/>
      <protection/>
    </xf>
    <xf numFmtId="0" fontId="2" fillId="0" borderId="5" xfId="0" applyFont="1" applyBorder="1" applyAlignment="1" applyProtection="1">
      <alignment horizontal="center" wrapText="1"/>
      <protection/>
    </xf>
    <xf numFmtId="0" fontId="2" fillId="0" borderId="15" xfId="0" applyFont="1" applyBorder="1" applyAlignment="1" applyProtection="1">
      <alignment horizontal="center"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W94"/>
  <sheetViews>
    <sheetView tabSelected="1" zoomScaleSheetLayoutView="100" workbookViewId="0" topLeftCell="A1">
      <selection activeCell="A1" sqref="A1"/>
    </sheetView>
  </sheetViews>
  <sheetFormatPr defaultColWidth="9.00390625" defaultRowHeight="12.75"/>
  <cols>
    <col min="1" max="1" width="6.625" style="20" customWidth="1"/>
    <col min="2" max="2" width="20.625" style="20" customWidth="1"/>
    <col min="3" max="3" width="3.50390625" style="20" hidden="1" customWidth="1"/>
    <col min="4" max="4" width="22.375" style="20" customWidth="1"/>
    <col min="5" max="5" width="8.875" style="20" customWidth="1"/>
    <col min="6" max="6" width="10.25390625" style="20" hidden="1" customWidth="1"/>
    <col min="7" max="7" width="9.375" style="20" customWidth="1"/>
    <col min="8" max="8" width="8.875" style="20" customWidth="1"/>
    <col min="9" max="9" width="8.125" style="20" customWidth="1"/>
    <col min="10" max="10" width="9.125" style="20" customWidth="1"/>
    <col min="11" max="11" width="8.625" style="20" customWidth="1"/>
    <col min="12" max="12" width="8.375" style="20" customWidth="1"/>
    <col min="13" max="13" width="9.125" style="20" bestFit="1" customWidth="1"/>
    <col min="14" max="14" width="10.875" style="20" bestFit="1" customWidth="1"/>
    <col min="15" max="16" width="9.75390625" style="20" bestFit="1" customWidth="1"/>
    <col min="17" max="17" width="8.625" style="20" customWidth="1"/>
    <col min="18" max="18" width="8.125" style="20" customWidth="1"/>
    <col min="19" max="19" width="9.125" style="20" bestFit="1" customWidth="1"/>
    <col min="20" max="20" width="8.75390625" style="20" customWidth="1"/>
    <col min="21" max="22" width="8.125" style="20" customWidth="1"/>
    <col min="23" max="23" width="7.75390625" style="20" customWidth="1"/>
    <col min="24" max="24" width="7.875" style="20" customWidth="1"/>
    <col min="25" max="25" width="7.50390625" style="20" customWidth="1"/>
    <col min="26" max="26" width="9.125" style="20" bestFit="1" customWidth="1"/>
    <col min="27" max="27" width="9.75390625" style="20" bestFit="1" customWidth="1"/>
    <col min="28" max="29" width="9.125" style="20" bestFit="1" customWidth="1"/>
    <col min="30" max="30" width="10.375" style="20" customWidth="1"/>
    <col min="31" max="31" width="7.75390625" style="20" customWidth="1"/>
    <col min="32" max="32" width="7.00390625" style="20" customWidth="1"/>
    <col min="33" max="33" width="7.25390625" style="20" customWidth="1"/>
    <col min="34" max="34" width="6.75390625" style="20" customWidth="1"/>
    <col min="35" max="36" width="7.375" style="20" customWidth="1"/>
    <col min="37" max="37" width="6.25390625" style="20" customWidth="1"/>
    <col min="38" max="39" width="7.125" style="20" customWidth="1"/>
    <col min="40" max="40" width="7.375" style="20" customWidth="1"/>
    <col min="41" max="41" width="8.125" style="20" customWidth="1"/>
    <col min="42" max="45" width="6.50390625" style="20" customWidth="1"/>
    <col min="46" max="46" width="9.25390625" style="20" bestFit="1" customWidth="1"/>
    <col min="47" max="48" width="9.625" style="20" bestFit="1" customWidth="1"/>
    <col min="49" max="49" width="9.25390625" style="20" bestFit="1" customWidth="1"/>
    <col min="50" max="50" width="7.875" style="20" customWidth="1"/>
    <col min="51" max="54" width="9.25390625" style="20" bestFit="1" customWidth="1"/>
    <col min="55" max="55" width="9.625" style="20" bestFit="1" customWidth="1"/>
    <col min="56" max="63" width="9.25390625" style="20" bestFit="1" customWidth="1"/>
    <col min="64" max="66" width="9.625" style="20" bestFit="1" customWidth="1"/>
    <col min="67" max="67" width="9.25390625" style="20" bestFit="1" customWidth="1"/>
    <col min="68" max="70" width="9.625" style="20" bestFit="1" customWidth="1"/>
    <col min="71" max="71" width="9.25390625" style="20" bestFit="1" customWidth="1"/>
    <col min="72" max="72" width="10.875" style="20" bestFit="1" customWidth="1"/>
    <col min="73" max="73" width="9.25390625" style="20" bestFit="1" customWidth="1"/>
    <col min="74" max="76" width="9.625" style="20" bestFit="1" customWidth="1"/>
    <col min="77" max="78" width="9.25390625" style="20" bestFit="1" customWidth="1"/>
    <col min="79" max="79" width="9.625" style="20" bestFit="1" customWidth="1"/>
    <col min="80" max="81" width="9.25390625" style="20" bestFit="1" customWidth="1"/>
    <col min="82" max="82" width="9.625" style="20" bestFit="1" customWidth="1"/>
    <col min="83" max="87" width="9.25390625" style="20" bestFit="1" customWidth="1"/>
    <col min="88" max="88" width="9.625" style="20" bestFit="1" customWidth="1"/>
    <col min="89" max="16384" width="9.00390625" style="20" customWidth="1"/>
  </cols>
  <sheetData>
    <row r="1" spans="1:86" ht="12">
      <c r="A1" s="114" t="s">
        <v>284</v>
      </c>
      <c r="E1" s="25"/>
      <c r="F1" s="25"/>
      <c r="G1" s="9"/>
      <c r="H1" s="9"/>
      <c r="I1" s="9"/>
      <c r="J1" s="9"/>
      <c r="K1" s="9"/>
      <c r="L1" s="9"/>
      <c r="M1" s="9"/>
      <c r="N1" s="9"/>
      <c r="O1" s="9"/>
      <c r="P1" s="9"/>
      <c r="Q1" s="9"/>
      <c r="R1" s="9"/>
      <c r="S1" s="9"/>
      <c r="T1" s="9"/>
      <c r="U1" s="9"/>
      <c r="V1" s="9"/>
      <c r="W1" s="9"/>
      <c r="X1" s="9"/>
      <c r="Y1" s="9"/>
      <c r="Z1" s="9"/>
      <c r="AA1" s="9"/>
      <c r="AB1" s="9"/>
      <c r="AC1" s="9"/>
      <c r="AE1" s="46"/>
      <c r="AF1" s="9"/>
      <c r="AG1" s="9"/>
      <c r="AH1" s="9"/>
      <c r="AI1" s="46"/>
      <c r="AJ1" s="9"/>
      <c r="AK1" s="9"/>
      <c r="AL1" s="9"/>
      <c r="AM1" s="9"/>
      <c r="AN1" s="9"/>
      <c r="AO1" s="42"/>
      <c r="AP1" s="42"/>
      <c r="AQ1" s="9"/>
      <c r="AR1" s="9"/>
      <c r="AS1" s="9"/>
      <c r="AT1" s="9"/>
      <c r="AU1" s="9"/>
      <c r="AV1" s="9"/>
      <c r="AW1" s="9"/>
      <c r="AX1" s="9"/>
      <c r="AY1" s="9"/>
      <c r="AZ1" s="9"/>
      <c r="BA1" s="9"/>
      <c r="BB1" s="9"/>
      <c r="BC1" s="9"/>
      <c r="BD1" s="46"/>
      <c r="BE1" s="9"/>
      <c r="BF1" s="9"/>
      <c r="BG1" s="9"/>
      <c r="BH1" s="9"/>
      <c r="BI1" s="35"/>
      <c r="BJ1" s="35"/>
      <c r="BK1" s="9"/>
      <c r="BL1" s="9"/>
      <c r="BM1" s="9"/>
      <c r="BN1" s="9"/>
      <c r="BO1" s="9"/>
      <c r="BP1" s="9"/>
      <c r="BQ1" s="9"/>
      <c r="BR1" s="9"/>
      <c r="BS1" s="9"/>
      <c r="BT1" s="9"/>
      <c r="BU1" s="9"/>
      <c r="BV1" s="9"/>
      <c r="BW1" s="9"/>
      <c r="BX1" s="9"/>
      <c r="BY1" s="9"/>
      <c r="BZ1" s="9"/>
      <c r="CA1" s="9"/>
      <c r="CB1" s="9"/>
      <c r="CC1" s="9"/>
      <c r="CD1" s="9"/>
      <c r="CE1" s="9"/>
      <c r="CF1" s="9"/>
      <c r="CG1" s="9"/>
      <c r="CH1" s="9"/>
    </row>
    <row r="2" spans="1:86" ht="12">
      <c r="A2" s="114"/>
      <c r="G2" s="38"/>
      <c r="H2" s="38"/>
      <c r="I2" s="38"/>
      <c r="J2" s="38"/>
      <c r="K2" s="38"/>
      <c r="L2" s="38"/>
      <c r="M2" s="38"/>
      <c r="N2" s="38"/>
      <c r="O2" s="38"/>
      <c r="P2" s="38"/>
      <c r="Q2" s="38"/>
      <c r="R2" s="38"/>
      <c r="S2" s="38"/>
      <c r="T2" s="38"/>
      <c r="U2" s="38"/>
      <c r="V2" s="38"/>
      <c r="W2" s="38"/>
      <c r="X2" s="38"/>
      <c r="Y2" s="38"/>
      <c r="Z2" s="38"/>
      <c r="AA2" s="38"/>
      <c r="AB2" s="38"/>
      <c r="AC2" s="38"/>
      <c r="AE2" s="38"/>
      <c r="AF2" s="38"/>
      <c r="AG2" s="38"/>
      <c r="AH2" s="38"/>
      <c r="AI2" s="14"/>
      <c r="AJ2" s="38"/>
      <c r="AK2" s="38"/>
      <c r="AL2" s="38"/>
      <c r="AM2" s="38"/>
      <c r="AN2" s="38"/>
      <c r="AO2" s="38"/>
      <c r="AP2" s="38"/>
      <c r="AQ2" s="14"/>
      <c r="AR2" s="14"/>
      <c r="AS2" s="14"/>
      <c r="AT2" s="38"/>
      <c r="AU2" s="38"/>
      <c r="AV2" s="38"/>
      <c r="AW2" s="38"/>
      <c r="AX2" s="14"/>
      <c r="AY2" s="14"/>
      <c r="AZ2" s="38"/>
      <c r="BA2" s="38"/>
      <c r="BB2" s="38"/>
      <c r="BC2" s="38"/>
      <c r="BD2" s="14"/>
      <c r="BE2" s="38"/>
      <c r="BF2" s="38"/>
      <c r="BG2" s="38"/>
      <c r="BH2" s="14"/>
      <c r="BI2" s="2"/>
      <c r="BJ2" s="2"/>
      <c r="BK2" s="38"/>
      <c r="BL2" s="38"/>
      <c r="BM2" s="38"/>
      <c r="BN2" s="38"/>
      <c r="BO2" s="38"/>
      <c r="BP2" s="38"/>
      <c r="BQ2" s="14"/>
      <c r="BR2" s="38"/>
      <c r="BS2" s="38"/>
      <c r="BT2" s="38"/>
      <c r="BU2" s="38"/>
      <c r="BV2" s="38"/>
      <c r="BW2" s="38"/>
      <c r="BX2" s="38"/>
      <c r="BY2" s="38"/>
      <c r="BZ2" s="38"/>
      <c r="CA2" s="38"/>
      <c r="CB2" s="38"/>
      <c r="CC2" s="38"/>
      <c r="CD2" s="38"/>
      <c r="CE2" s="38"/>
      <c r="CF2" s="38"/>
      <c r="CG2" s="38"/>
      <c r="CH2" s="38"/>
    </row>
    <row r="3" spans="1:4" ht="12">
      <c r="A3" s="20" t="s">
        <v>180</v>
      </c>
      <c r="D3" s="28">
        <f ca="1">TODAY()</f>
        <v>37018</v>
      </c>
    </row>
    <row r="4" spans="1:100" ht="15.75" customHeight="1">
      <c r="A4" s="220" t="s">
        <v>64</v>
      </c>
      <c r="B4" s="220" t="s">
        <v>277</v>
      </c>
      <c r="C4" s="21"/>
      <c r="D4" s="230" t="s">
        <v>65</v>
      </c>
      <c r="E4" s="227" t="s">
        <v>282</v>
      </c>
      <c r="F4" s="223" t="s">
        <v>276</v>
      </c>
      <c r="G4" s="90" t="s">
        <v>0</v>
      </c>
      <c r="H4" s="90" t="s">
        <v>1</v>
      </c>
      <c r="I4" s="90" t="s">
        <v>2</v>
      </c>
      <c r="J4" s="90" t="s">
        <v>3</v>
      </c>
      <c r="K4" s="90" t="s">
        <v>4</v>
      </c>
      <c r="L4" s="90" t="s">
        <v>5</v>
      </c>
      <c r="M4" s="90" t="s">
        <v>6</v>
      </c>
      <c r="N4" s="90" t="s">
        <v>7</v>
      </c>
      <c r="O4" s="90" t="s">
        <v>8</v>
      </c>
      <c r="P4" s="90" t="s">
        <v>9</v>
      </c>
      <c r="Q4" s="90" t="s">
        <v>10</v>
      </c>
      <c r="R4" s="90" t="s">
        <v>11</v>
      </c>
      <c r="S4" s="90">
        <v>54</v>
      </c>
      <c r="T4" s="90" t="s">
        <v>12</v>
      </c>
      <c r="U4" s="90" t="s">
        <v>13</v>
      </c>
      <c r="V4" s="90">
        <v>66</v>
      </c>
      <c r="W4" s="90" t="s">
        <v>14</v>
      </c>
      <c r="X4" s="90" t="s">
        <v>15</v>
      </c>
      <c r="Y4" s="90" t="s">
        <v>16</v>
      </c>
      <c r="Z4" s="90" t="s">
        <v>17</v>
      </c>
      <c r="AA4" s="90" t="s">
        <v>18</v>
      </c>
      <c r="AB4" s="90" t="s">
        <v>19</v>
      </c>
      <c r="AC4" s="90" t="s">
        <v>20</v>
      </c>
      <c r="AD4" s="233" t="s">
        <v>219</v>
      </c>
      <c r="AE4" s="143" t="s">
        <v>21</v>
      </c>
      <c r="AF4" s="143" t="s">
        <v>22</v>
      </c>
      <c r="AG4" s="143" t="s">
        <v>23</v>
      </c>
      <c r="AH4" s="143" t="s">
        <v>24</v>
      </c>
      <c r="AI4" s="144" t="s">
        <v>25</v>
      </c>
      <c r="AJ4" s="143" t="s">
        <v>26</v>
      </c>
      <c r="AK4" s="143" t="s">
        <v>27</v>
      </c>
      <c r="AL4" s="145" t="s">
        <v>28</v>
      </c>
      <c r="AM4" s="145" t="s">
        <v>29</v>
      </c>
      <c r="AN4" s="144" t="s">
        <v>212</v>
      </c>
      <c r="AO4" s="144" t="s">
        <v>213</v>
      </c>
      <c r="AP4" s="144" t="s">
        <v>214</v>
      </c>
      <c r="AQ4" s="145" t="s">
        <v>253</v>
      </c>
      <c r="AR4" s="143" t="s">
        <v>30</v>
      </c>
      <c r="AS4" s="143" t="s">
        <v>31</v>
      </c>
      <c r="AT4" s="143" t="s">
        <v>32</v>
      </c>
      <c r="AU4" s="143" t="s">
        <v>33</v>
      </c>
      <c r="AV4" s="143" t="s">
        <v>34</v>
      </c>
      <c r="AW4" s="143" t="s">
        <v>35</v>
      </c>
      <c r="AX4" s="143" t="s">
        <v>36</v>
      </c>
      <c r="AY4" s="145" t="s">
        <v>259</v>
      </c>
      <c r="AZ4" s="145" t="s">
        <v>255</v>
      </c>
      <c r="BA4" s="143" t="s">
        <v>37</v>
      </c>
      <c r="BB4" s="143" t="s">
        <v>38</v>
      </c>
      <c r="BC4" s="143" t="s">
        <v>39</v>
      </c>
      <c r="BD4" s="144" t="s">
        <v>40</v>
      </c>
      <c r="BE4" s="145" t="s">
        <v>258</v>
      </c>
      <c r="BF4" s="146" t="s">
        <v>256</v>
      </c>
      <c r="BG4" s="143" t="s">
        <v>41</v>
      </c>
      <c r="BH4" s="143" t="s">
        <v>42</v>
      </c>
      <c r="BI4" s="143">
        <v>2629</v>
      </c>
      <c r="BJ4" s="143">
        <v>2635</v>
      </c>
      <c r="BK4" s="143" t="s">
        <v>43</v>
      </c>
      <c r="BL4" s="143" t="s">
        <v>44</v>
      </c>
      <c r="BM4" s="143" t="s">
        <v>45</v>
      </c>
      <c r="BN4" s="143" t="s">
        <v>46</v>
      </c>
      <c r="BO4" s="143" t="s">
        <v>47</v>
      </c>
      <c r="BP4" s="143" t="s">
        <v>48</v>
      </c>
      <c r="BQ4" s="143" t="s">
        <v>49</v>
      </c>
      <c r="BR4" s="143" t="s">
        <v>50</v>
      </c>
      <c r="BS4" s="143" t="s">
        <v>51</v>
      </c>
      <c r="BT4" s="143" t="s">
        <v>52</v>
      </c>
      <c r="BU4" s="145" t="s">
        <v>204</v>
      </c>
      <c r="BV4" s="143" t="s">
        <v>53</v>
      </c>
      <c r="BW4" s="143" t="s">
        <v>54</v>
      </c>
      <c r="BX4" s="143" t="s">
        <v>55</v>
      </c>
      <c r="BY4" s="143" t="s">
        <v>56</v>
      </c>
      <c r="BZ4" s="143" t="s">
        <v>57</v>
      </c>
      <c r="CA4" s="143" t="s">
        <v>58</v>
      </c>
      <c r="CB4" s="143" t="s">
        <v>59</v>
      </c>
      <c r="CC4" s="143" t="s">
        <v>60</v>
      </c>
      <c r="CD4" s="145" t="s">
        <v>205</v>
      </c>
      <c r="CE4" s="145" t="s">
        <v>260</v>
      </c>
      <c r="CF4" s="145" t="s">
        <v>261</v>
      </c>
      <c r="CG4" s="145" t="s">
        <v>262</v>
      </c>
      <c r="CH4" s="143" t="s">
        <v>61</v>
      </c>
      <c r="CI4" s="143" t="s">
        <v>62</v>
      </c>
      <c r="CJ4" s="143" t="s">
        <v>63</v>
      </c>
      <c r="CK4" s="120"/>
      <c r="CL4" s="120"/>
      <c r="CM4" s="120"/>
      <c r="CN4" s="120"/>
      <c r="CO4" s="120"/>
      <c r="CP4" s="120"/>
      <c r="CQ4" s="120"/>
      <c r="CR4" s="120"/>
      <c r="CS4" s="120"/>
      <c r="CT4" s="120"/>
      <c r="CU4" s="120"/>
      <c r="CV4" s="120"/>
    </row>
    <row r="5" spans="1:100" ht="34.5" customHeight="1">
      <c r="A5" s="221"/>
      <c r="B5" s="221"/>
      <c r="C5" s="91"/>
      <c r="D5" s="231"/>
      <c r="E5" s="228"/>
      <c r="F5" s="224"/>
      <c r="G5" s="237" t="s">
        <v>66</v>
      </c>
      <c r="H5" s="235" t="s">
        <v>67</v>
      </c>
      <c r="I5" s="235" t="s">
        <v>68</v>
      </c>
      <c r="J5" s="235" t="s">
        <v>69</v>
      </c>
      <c r="K5" s="235" t="s">
        <v>70</v>
      </c>
      <c r="L5" s="235" t="s">
        <v>71</v>
      </c>
      <c r="M5" s="235" t="s">
        <v>72</v>
      </c>
      <c r="N5" s="235" t="s">
        <v>73</v>
      </c>
      <c r="O5" s="235" t="s">
        <v>74</v>
      </c>
      <c r="P5" s="235" t="s">
        <v>75</v>
      </c>
      <c r="Q5" s="235" t="s">
        <v>76</v>
      </c>
      <c r="R5" s="235" t="s">
        <v>77</v>
      </c>
      <c r="S5" s="235" t="s">
        <v>274</v>
      </c>
      <c r="T5" s="235" t="s">
        <v>78</v>
      </c>
      <c r="U5" s="127" t="s">
        <v>79</v>
      </c>
      <c r="V5" s="127" t="s">
        <v>80</v>
      </c>
      <c r="W5" s="127" t="s">
        <v>81</v>
      </c>
      <c r="X5" s="127" t="s">
        <v>82</v>
      </c>
      <c r="Y5" s="127" t="s">
        <v>83</v>
      </c>
      <c r="Z5" s="127" t="s">
        <v>84</v>
      </c>
      <c r="AA5" s="127" t="s">
        <v>85</v>
      </c>
      <c r="AB5" s="127" t="s">
        <v>86</v>
      </c>
      <c r="AC5" s="127" t="s">
        <v>87</v>
      </c>
      <c r="AD5" s="234"/>
      <c r="AE5" s="144" t="s">
        <v>90</v>
      </c>
      <c r="AF5" s="143" t="s">
        <v>252</v>
      </c>
      <c r="AG5" s="144" t="s">
        <v>95</v>
      </c>
      <c r="AH5" s="144" t="s">
        <v>98</v>
      </c>
      <c r="AI5" s="144" t="s">
        <v>99</v>
      </c>
      <c r="AJ5" s="144" t="s">
        <v>100</v>
      </c>
      <c r="AK5" s="144" t="s">
        <v>103</v>
      </c>
      <c r="AL5" s="144" t="s">
        <v>110</v>
      </c>
      <c r="AM5" s="144" t="s">
        <v>113</v>
      </c>
      <c r="AN5" s="144" t="s">
        <v>125</v>
      </c>
      <c r="AO5" s="144" t="s">
        <v>126</v>
      </c>
      <c r="AP5" s="144" t="s">
        <v>129</v>
      </c>
      <c r="AQ5" s="144" t="s">
        <v>254</v>
      </c>
      <c r="AR5" s="144" t="s">
        <v>114</v>
      </c>
      <c r="AS5" s="144" t="s">
        <v>117</v>
      </c>
      <c r="AT5" s="144" t="s">
        <v>118</v>
      </c>
      <c r="AU5" s="144" t="s">
        <v>119</v>
      </c>
      <c r="AV5" s="144" t="s">
        <v>122</v>
      </c>
      <c r="AW5" s="144" t="s">
        <v>123</v>
      </c>
      <c r="AX5" s="144" t="s">
        <v>124</v>
      </c>
      <c r="AY5" s="144" t="s">
        <v>143</v>
      </c>
      <c r="AZ5" s="144" t="s">
        <v>147</v>
      </c>
      <c r="BA5" s="193" t="s">
        <v>279</v>
      </c>
      <c r="BB5" s="144" t="s">
        <v>135</v>
      </c>
      <c r="BC5" s="144" t="s">
        <v>136</v>
      </c>
      <c r="BD5" s="144" t="s">
        <v>88</v>
      </c>
      <c r="BE5" s="144" t="s">
        <v>148</v>
      </c>
      <c r="BF5" s="144" t="s">
        <v>257</v>
      </c>
      <c r="BG5" s="144" t="s">
        <v>218</v>
      </c>
      <c r="BH5" s="144" t="s">
        <v>144</v>
      </c>
      <c r="BI5" s="144" t="s">
        <v>216</v>
      </c>
      <c r="BJ5" s="144" t="s">
        <v>217</v>
      </c>
      <c r="BK5" s="144" t="s">
        <v>89</v>
      </c>
      <c r="BL5" s="144" t="s">
        <v>151</v>
      </c>
      <c r="BM5" s="144" t="s">
        <v>152</v>
      </c>
      <c r="BN5" s="144" t="s">
        <v>153</v>
      </c>
      <c r="BO5" s="144" t="s">
        <v>156</v>
      </c>
      <c r="BP5" s="144" t="s">
        <v>157</v>
      </c>
      <c r="BQ5" s="144" t="s">
        <v>158</v>
      </c>
      <c r="BR5" s="144" t="s">
        <v>159</v>
      </c>
      <c r="BS5" s="144" t="s">
        <v>160</v>
      </c>
      <c r="BT5" s="144" t="s">
        <v>161</v>
      </c>
      <c r="BU5" s="144" t="s">
        <v>162</v>
      </c>
      <c r="BV5" s="144" t="s">
        <v>165</v>
      </c>
      <c r="BW5" s="144" t="s">
        <v>166</v>
      </c>
      <c r="BX5" s="144" t="s">
        <v>167</v>
      </c>
      <c r="BY5" s="144" t="s">
        <v>168</v>
      </c>
      <c r="BZ5" s="144" t="s">
        <v>169</v>
      </c>
      <c r="CA5" s="144" t="s">
        <v>170</v>
      </c>
      <c r="CB5" s="144" t="s">
        <v>171</v>
      </c>
      <c r="CC5" s="144" t="s">
        <v>172</v>
      </c>
      <c r="CD5" s="144" t="s">
        <v>173</v>
      </c>
      <c r="CE5" s="144" t="s">
        <v>263</v>
      </c>
      <c r="CF5" s="144" t="s">
        <v>264</v>
      </c>
      <c r="CG5" s="144" t="s">
        <v>265</v>
      </c>
      <c r="CH5" s="144" t="s">
        <v>174</v>
      </c>
      <c r="CI5" s="144" t="s">
        <v>175</v>
      </c>
      <c r="CJ5" s="144" t="s">
        <v>176</v>
      </c>
      <c r="CK5" s="149"/>
      <c r="CL5" s="149"/>
      <c r="CM5" s="149"/>
      <c r="CN5" s="149"/>
      <c r="CO5" s="149"/>
      <c r="CP5" s="120"/>
      <c r="CQ5" s="120"/>
      <c r="CR5" s="120"/>
      <c r="CS5" s="120"/>
      <c r="CT5" s="120"/>
      <c r="CU5" s="120"/>
      <c r="CV5" s="120"/>
    </row>
    <row r="6" spans="1:100" ht="15" customHeight="1" hidden="1">
      <c r="A6" s="222"/>
      <c r="B6" s="222"/>
      <c r="C6" s="92"/>
      <c r="D6" s="232"/>
      <c r="E6" s="229"/>
      <c r="F6" s="225"/>
      <c r="G6" s="213"/>
      <c r="H6" s="236"/>
      <c r="I6" s="236"/>
      <c r="J6" s="236"/>
      <c r="K6" s="236"/>
      <c r="L6" s="236"/>
      <c r="M6" s="236"/>
      <c r="N6" s="236"/>
      <c r="O6" s="236"/>
      <c r="P6" s="236"/>
      <c r="Q6" s="236"/>
      <c r="R6" s="236"/>
      <c r="S6" s="236"/>
      <c r="T6" s="236"/>
      <c r="U6" s="135"/>
      <c r="V6" s="135"/>
      <c r="W6" s="135"/>
      <c r="X6" s="135"/>
      <c r="Y6" s="135"/>
      <c r="Z6" s="135"/>
      <c r="AA6" s="135"/>
      <c r="AB6" s="135"/>
      <c r="AC6" s="135"/>
      <c r="AD6" s="126"/>
      <c r="AE6" s="134"/>
      <c r="AF6" s="135"/>
      <c r="AG6" s="135"/>
      <c r="AH6" s="135"/>
      <c r="AI6" s="135"/>
      <c r="AJ6" s="128"/>
      <c r="AK6" s="135"/>
      <c r="AL6" s="111"/>
      <c r="AM6" s="111"/>
      <c r="AN6" s="111"/>
      <c r="AO6" s="111"/>
      <c r="AP6" s="111"/>
      <c r="AQ6" s="135"/>
      <c r="AR6" s="135"/>
      <c r="AS6" s="135"/>
      <c r="AT6" s="135"/>
      <c r="AU6" s="135"/>
      <c r="AV6" s="135"/>
      <c r="AW6" s="135"/>
      <c r="AX6" s="111"/>
      <c r="AY6" s="111"/>
      <c r="AZ6" s="135"/>
      <c r="BA6" s="135"/>
      <c r="BB6" s="135"/>
      <c r="BC6" s="135"/>
      <c r="BD6" s="135"/>
      <c r="BE6" s="135"/>
      <c r="BF6" s="135"/>
      <c r="BG6" s="135"/>
      <c r="BH6" s="135"/>
      <c r="BI6" s="111"/>
      <c r="BJ6" s="111"/>
      <c r="BK6" s="135"/>
      <c r="BL6" s="128"/>
      <c r="BM6" s="135"/>
      <c r="BN6" s="135"/>
      <c r="BO6" s="135"/>
      <c r="BP6" s="136"/>
      <c r="BQ6" s="135"/>
      <c r="BR6" s="135"/>
      <c r="BS6" s="135"/>
      <c r="BT6" s="136"/>
      <c r="BU6" s="135"/>
      <c r="BV6" s="128"/>
      <c r="BW6" s="135"/>
      <c r="BX6" s="135"/>
      <c r="BY6" s="135"/>
      <c r="BZ6" s="135"/>
      <c r="CA6" s="135"/>
      <c r="CB6" s="135"/>
      <c r="CC6" s="135"/>
      <c r="CD6" s="135"/>
      <c r="CE6" s="135"/>
      <c r="CF6" s="135"/>
      <c r="CG6" s="135"/>
      <c r="CH6" s="137"/>
      <c r="CI6" s="120"/>
      <c r="CJ6" s="120"/>
      <c r="CK6" s="120"/>
      <c r="CL6" s="120"/>
      <c r="CM6" s="120"/>
      <c r="CN6" s="120"/>
      <c r="CO6" s="120"/>
      <c r="CP6" s="120"/>
      <c r="CQ6" s="120"/>
      <c r="CR6" s="120"/>
      <c r="CS6" s="120"/>
      <c r="CT6" s="120"/>
      <c r="CU6" s="120"/>
      <c r="CV6" s="120"/>
    </row>
    <row r="7" spans="1:101" ht="12">
      <c r="A7" s="75" t="s">
        <v>21</v>
      </c>
      <c r="B7" s="68" t="s">
        <v>90</v>
      </c>
      <c r="C7" s="44" t="s">
        <v>91</v>
      </c>
      <c r="D7" s="43" t="s">
        <v>92</v>
      </c>
      <c r="E7" s="189">
        <f>1411710.7825+10000</f>
        <v>1421710.7825</v>
      </c>
      <c r="F7" s="151">
        <v>1581748.8105531668</v>
      </c>
      <c r="G7" s="175">
        <v>260894.28483679116</v>
      </c>
      <c r="H7" s="176">
        <v>64349.19560018064</v>
      </c>
      <c r="I7" s="176">
        <v>44471.420345389844</v>
      </c>
      <c r="J7" s="176">
        <v>291323.1621835232</v>
      </c>
      <c r="K7" s="176">
        <v>62330.70632598507</v>
      </c>
      <c r="L7" s="176">
        <v>19285.765888084785</v>
      </c>
      <c r="M7" s="176">
        <v>21300.214142712393</v>
      </c>
      <c r="N7" s="176">
        <v>273661.8861617579</v>
      </c>
      <c r="O7" s="176">
        <v>22672.140286034508</v>
      </c>
      <c r="P7" s="176">
        <v>62389.30110972047</v>
      </c>
      <c r="Q7" s="176">
        <v>375.8148198201959</v>
      </c>
      <c r="R7" s="176">
        <v>10076.282292706006</v>
      </c>
      <c r="S7" s="176">
        <v>12139.222782149123</v>
      </c>
      <c r="T7" s="176">
        <v>5928.175706195993</v>
      </c>
      <c r="U7" s="176">
        <v>31190.60953529228</v>
      </c>
      <c r="V7" s="176">
        <v>1810.3767664456748</v>
      </c>
      <c r="W7" s="176">
        <v>10910.75283348956</v>
      </c>
      <c r="X7" s="176">
        <v>12074.162367104982</v>
      </c>
      <c r="Y7" s="176">
        <v>10666.271149628034</v>
      </c>
      <c r="Z7" s="176">
        <v>10512.712406045588</v>
      </c>
      <c r="AA7" s="176">
        <v>55966.10050644949</v>
      </c>
      <c r="AB7" s="176">
        <v>95222.58509938813</v>
      </c>
      <c r="AC7" s="176">
        <v>3901.6043928645067</v>
      </c>
      <c r="AD7" s="81">
        <f>SUM(G7:AC7)</f>
        <v>1383452.7475377594</v>
      </c>
      <c r="AE7" s="176">
        <v>4059.204156014912</v>
      </c>
      <c r="AF7" s="177">
        <v>884.9832853830419</v>
      </c>
      <c r="AG7" s="176">
        <v>2469.0629560230072</v>
      </c>
      <c r="AH7" s="176">
        <v>3113.6055771124834</v>
      </c>
      <c r="AI7" s="176">
        <v>543.5171318904984</v>
      </c>
      <c r="AJ7" s="176">
        <v>3923.830000488282</v>
      </c>
      <c r="AK7" s="176">
        <v>3135.3361598391834</v>
      </c>
      <c r="AL7" s="176">
        <v>385.91736874009365</v>
      </c>
      <c r="AM7" s="176">
        <v>3042.8877346731992</v>
      </c>
      <c r="AN7" s="176">
        <v>6208.056721472841</v>
      </c>
      <c r="AO7" s="176">
        <v>2257.4751714446693</v>
      </c>
      <c r="AP7" s="176">
        <v>5643.687928611673</v>
      </c>
      <c r="AQ7" s="176">
        <v>0</v>
      </c>
      <c r="AR7" s="176">
        <v>3242.918203287174</v>
      </c>
      <c r="AS7" s="176">
        <v>1337.5774769944605</v>
      </c>
      <c r="AT7" s="176">
        <v>856.6961484073283</v>
      </c>
      <c r="AU7" s="176">
        <v>9518.62159232765</v>
      </c>
      <c r="AV7" s="176">
        <v>6681.825855620365</v>
      </c>
      <c r="AW7" s="176">
        <v>691.0143461210054</v>
      </c>
      <c r="AX7" s="176">
        <v>4275.398702900724</v>
      </c>
      <c r="AY7" s="176">
        <v>0</v>
      </c>
      <c r="AZ7" s="176">
        <v>1620.4488467515973</v>
      </c>
      <c r="BA7" s="176">
        <v>1115.3214007567103</v>
      </c>
      <c r="BB7" s="176">
        <v>107.08701855091604</v>
      </c>
      <c r="BC7" s="176">
        <v>4576.454660713675</v>
      </c>
      <c r="BD7" s="176">
        <v>2976.2109118018743</v>
      </c>
      <c r="BE7" s="176">
        <v>131.33313595867062</v>
      </c>
      <c r="BF7" s="176">
        <v>0</v>
      </c>
      <c r="BG7" s="176">
        <v>1782.0896294699614</v>
      </c>
      <c r="BH7" s="176">
        <v>30.30764675969322</v>
      </c>
      <c r="BI7" s="176">
        <v>383.8968589561141</v>
      </c>
      <c r="BJ7" s="176">
        <v>1295.1467715308902</v>
      </c>
      <c r="BK7" s="176">
        <v>1280.1949991294423</v>
      </c>
      <c r="BL7" s="176">
        <v>4259.234624628887</v>
      </c>
      <c r="BM7" s="176">
        <v>7215.240438590966</v>
      </c>
      <c r="BN7" s="176">
        <v>4214.783409381336</v>
      </c>
      <c r="BO7" s="176">
        <v>13.133313595867062</v>
      </c>
      <c r="BP7" s="176">
        <v>1341.6184965624198</v>
      </c>
      <c r="BQ7" s="176">
        <v>127.29211639071151</v>
      </c>
      <c r="BR7" s="176">
        <v>7269.794202758414</v>
      </c>
      <c r="BS7" s="176">
        <v>246.50219364550483</v>
      </c>
      <c r="BT7" s="176">
        <v>59726.26921443544</v>
      </c>
      <c r="BU7" s="176">
        <v>464.71725031529604</v>
      </c>
      <c r="BV7" s="176">
        <v>3200.487497823604</v>
      </c>
      <c r="BW7" s="176">
        <v>2638.7857778772895</v>
      </c>
      <c r="BX7" s="176">
        <v>3339.9026729181924</v>
      </c>
      <c r="BY7" s="176">
        <v>0</v>
      </c>
      <c r="BZ7" s="176">
        <v>290.9534088930549</v>
      </c>
      <c r="CA7" s="176">
        <v>3924.840255380272</v>
      </c>
      <c r="CB7" s="176">
        <v>785.9783059680441</v>
      </c>
      <c r="CC7" s="176">
        <v>547.5581514584575</v>
      </c>
      <c r="CD7" s="176">
        <v>567.763249298253</v>
      </c>
      <c r="CE7" s="176">
        <v>1929.5868437004683</v>
      </c>
      <c r="CF7" s="176">
        <v>2367.522236829115</v>
      </c>
      <c r="CG7" s="176">
        <v>544.5273867824882</v>
      </c>
      <c r="CH7" s="176">
        <v>2990.354480289731</v>
      </c>
      <c r="CI7" s="176">
        <v>1414.3568487856835</v>
      </c>
      <c r="CJ7" s="186">
        <v>11304.75224136557</v>
      </c>
      <c r="CK7" s="173"/>
      <c r="CL7" s="173"/>
      <c r="CM7" s="173"/>
      <c r="CN7" s="173"/>
      <c r="CO7" s="173"/>
      <c r="CP7" s="173"/>
      <c r="CQ7" s="173"/>
      <c r="CR7" s="173"/>
      <c r="CS7" s="173"/>
      <c r="CT7" s="173"/>
      <c r="CU7" s="178"/>
      <c r="CV7" s="178"/>
      <c r="CW7" s="178"/>
    </row>
    <row r="8" spans="1:101" ht="12">
      <c r="A8" s="76" t="s">
        <v>22</v>
      </c>
      <c r="B8" s="119" t="s">
        <v>252</v>
      </c>
      <c r="C8" s="25" t="s">
        <v>93</v>
      </c>
      <c r="D8" s="22" t="s">
        <v>94</v>
      </c>
      <c r="E8" s="190">
        <f>513687.855+12138</f>
        <v>525825.855</v>
      </c>
      <c r="F8" s="133">
        <v>562347.1712343099</v>
      </c>
      <c r="G8" s="130">
        <v>101989.52761039334</v>
      </c>
      <c r="H8" s="93">
        <v>18497.060328665528</v>
      </c>
      <c r="I8" s="93">
        <v>14771.948887835406</v>
      </c>
      <c r="J8" s="93">
        <v>61991.30575800956</v>
      </c>
      <c r="K8" s="93">
        <v>27409.421899557525</v>
      </c>
      <c r="L8" s="93">
        <v>8288.697442906327</v>
      </c>
      <c r="M8" s="93">
        <v>6166.552075046658</v>
      </c>
      <c r="N8" s="93">
        <v>94663.25878538791</v>
      </c>
      <c r="O8" s="93">
        <v>7814.9463363199175</v>
      </c>
      <c r="P8" s="93">
        <v>24667.506248423855</v>
      </c>
      <c r="Q8" s="93">
        <v>356.9357652363357</v>
      </c>
      <c r="R8" s="93">
        <v>4049.5985001358813</v>
      </c>
      <c r="S8" s="93">
        <v>2660.79388630723</v>
      </c>
      <c r="T8" s="93">
        <v>2221.438408007231</v>
      </c>
      <c r="U8" s="93">
        <v>8038.8424072408925</v>
      </c>
      <c r="V8" s="93">
        <v>545.1382596336764</v>
      </c>
      <c r="W8" s="93">
        <v>4313.081992292158</v>
      </c>
      <c r="X8" s="93">
        <v>4548.07552064139</v>
      </c>
      <c r="Y8" s="93">
        <v>3714.7278549323373</v>
      </c>
      <c r="Z8" s="93">
        <v>1820.3724027053122</v>
      </c>
      <c r="AA8" s="93">
        <v>21491.42691193908</v>
      </c>
      <c r="AB8" s="93">
        <v>14372.829804889323</v>
      </c>
      <c r="AC8" s="93">
        <v>2632.239025088323</v>
      </c>
      <c r="AD8" s="82">
        <f aca="true" t="shared" si="0" ref="AD8:AD64">SUM(G8:AC8)</f>
        <v>437025.72611159505</v>
      </c>
      <c r="AE8" s="93">
        <v>1395.2943550147668</v>
      </c>
      <c r="AF8" s="179">
        <v>519.1792948892156</v>
      </c>
      <c r="AG8" s="93">
        <v>1101.3090792837486</v>
      </c>
      <c r="AH8" s="93">
        <v>2152.6471514344103</v>
      </c>
      <c r="AI8" s="93">
        <v>113.5704707570159</v>
      </c>
      <c r="AJ8" s="93">
        <v>0</v>
      </c>
      <c r="AK8" s="93">
        <v>1200.602119431311</v>
      </c>
      <c r="AL8" s="93">
        <v>292.03835337518376</v>
      </c>
      <c r="AM8" s="93">
        <v>571.0972243781372</v>
      </c>
      <c r="AN8" s="93">
        <v>6097.605064685371</v>
      </c>
      <c r="AO8" s="93">
        <v>2217.310932612862</v>
      </c>
      <c r="AP8" s="93">
        <v>5543.277331532155</v>
      </c>
      <c r="AQ8" s="93">
        <v>0</v>
      </c>
      <c r="AR8" s="93">
        <v>441.3024006558332</v>
      </c>
      <c r="AS8" s="93">
        <v>129.7948237223039</v>
      </c>
      <c r="AT8" s="93">
        <v>129.7948237223039</v>
      </c>
      <c r="AU8" s="93">
        <v>5013.325066273987</v>
      </c>
      <c r="AV8" s="93">
        <v>2079.96205014992</v>
      </c>
      <c r="AW8" s="93">
        <v>101.88893662200857</v>
      </c>
      <c r="AX8" s="93">
        <v>616.5254126809435</v>
      </c>
      <c r="AY8" s="93">
        <v>0</v>
      </c>
      <c r="AZ8" s="93">
        <v>194.69223558345584</v>
      </c>
      <c r="BA8" s="93">
        <v>259.5896474446078</v>
      </c>
      <c r="BB8" s="93">
        <v>64.89741186115195</v>
      </c>
      <c r="BC8" s="93">
        <v>194.69223558345584</v>
      </c>
      <c r="BD8" s="93">
        <v>0</v>
      </c>
      <c r="BE8" s="93">
        <v>0</v>
      </c>
      <c r="BF8" s="93">
        <v>0</v>
      </c>
      <c r="BG8" s="93">
        <v>454.2818830280636</v>
      </c>
      <c r="BH8" s="93">
        <v>0</v>
      </c>
      <c r="BI8" s="93">
        <v>0</v>
      </c>
      <c r="BJ8" s="93">
        <v>0</v>
      </c>
      <c r="BK8" s="93">
        <v>0</v>
      </c>
      <c r="BL8" s="93">
        <v>194.69223558345584</v>
      </c>
      <c r="BM8" s="93">
        <v>1085.0847263184605</v>
      </c>
      <c r="BN8" s="93">
        <v>827.4420012296873</v>
      </c>
      <c r="BO8" s="93">
        <v>0</v>
      </c>
      <c r="BP8" s="93">
        <v>6749.330833559803</v>
      </c>
      <c r="BQ8" s="93">
        <v>64.89741186115195</v>
      </c>
      <c r="BR8" s="93">
        <v>194.69223558345584</v>
      </c>
      <c r="BS8" s="93">
        <v>64.89741186115195</v>
      </c>
      <c r="BT8" s="93">
        <v>72612.4161832057</v>
      </c>
      <c r="BU8" s="93">
        <v>0</v>
      </c>
      <c r="BV8" s="93">
        <v>830.686871822745</v>
      </c>
      <c r="BW8" s="93">
        <v>778.7689423338234</v>
      </c>
      <c r="BX8" s="93">
        <v>389.3844711669117</v>
      </c>
      <c r="BY8" s="93">
        <v>0</v>
      </c>
      <c r="BZ8" s="93">
        <v>64.89741186115195</v>
      </c>
      <c r="CA8" s="93">
        <v>1233.050825361887</v>
      </c>
      <c r="CB8" s="93">
        <v>259.5896474446078</v>
      </c>
      <c r="CC8" s="93">
        <v>7923.325014128041</v>
      </c>
      <c r="CD8" s="93">
        <v>1163.6105946704545</v>
      </c>
      <c r="CE8" s="93">
        <v>0</v>
      </c>
      <c r="CF8" s="93">
        <v>0</v>
      </c>
      <c r="CG8" s="93">
        <v>0</v>
      </c>
      <c r="CH8" s="93">
        <v>0</v>
      </c>
      <c r="CI8" s="93">
        <v>0</v>
      </c>
      <c r="CJ8" s="187">
        <v>0</v>
      </c>
      <c r="CK8" s="173"/>
      <c r="CL8" s="173"/>
      <c r="CM8" s="173"/>
      <c r="CN8" s="173"/>
      <c r="CO8" s="173"/>
      <c r="CP8" s="173"/>
      <c r="CQ8" s="173"/>
      <c r="CR8" s="173"/>
      <c r="CS8" s="173"/>
      <c r="CT8" s="173"/>
      <c r="CU8" s="178"/>
      <c r="CV8" s="178"/>
      <c r="CW8" s="178"/>
    </row>
    <row r="9" spans="1:101" ht="12">
      <c r="A9" s="76" t="s">
        <v>23</v>
      </c>
      <c r="B9" s="22" t="s">
        <v>95</v>
      </c>
      <c r="C9" s="25" t="s">
        <v>96</v>
      </c>
      <c r="D9" s="22" t="s">
        <v>97</v>
      </c>
      <c r="E9" s="82">
        <v>1442464.0625</v>
      </c>
      <c r="F9" s="133">
        <v>1512231.3710056744</v>
      </c>
      <c r="G9" s="130">
        <v>447145.33101272036</v>
      </c>
      <c r="H9" s="93">
        <v>88015.2182679931</v>
      </c>
      <c r="I9" s="93">
        <v>14552.443830851245</v>
      </c>
      <c r="J9" s="93">
        <v>324102.34860044636</v>
      </c>
      <c r="K9" s="93">
        <v>67635.42822041147</v>
      </c>
      <c r="L9" s="93">
        <v>83875.57341457809</v>
      </c>
      <c r="M9" s="93">
        <v>42638.34199017465</v>
      </c>
      <c r="N9" s="93">
        <v>165362.8901829552</v>
      </c>
      <c r="O9" s="93">
        <v>15985.397818571826</v>
      </c>
      <c r="P9" s="93">
        <v>17099.917586798947</v>
      </c>
      <c r="Q9" s="93">
        <v>318.4342194934627</v>
      </c>
      <c r="R9" s="93">
        <v>827.928970683003</v>
      </c>
      <c r="S9" s="93">
        <v>63.68684389869254</v>
      </c>
      <c r="T9" s="93">
        <v>11145.197682271195</v>
      </c>
      <c r="U9" s="93">
        <v>39708.747170834795</v>
      </c>
      <c r="V9" s="93">
        <v>31.84342194934627</v>
      </c>
      <c r="W9" s="93">
        <v>1401.110565771236</v>
      </c>
      <c r="X9" s="93">
        <v>14807.191206446018</v>
      </c>
      <c r="Y9" s="93">
        <v>17195.447852646987</v>
      </c>
      <c r="Z9" s="93">
        <v>3120.6553510359345</v>
      </c>
      <c r="AA9" s="93">
        <v>36619.93524174821</v>
      </c>
      <c r="AB9" s="93">
        <v>58273.462167303675</v>
      </c>
      <c r="AC9" s="93">
        <v>13469.767484573473</v>
      </c>
      <c r="AD9" s="82">
        <f t="shared" si="0"/>
        <v>1463396.2991041574</v>
      </c>
      <c r="AE9" s="93">
        <v>12387.091138295698</v>
      </c>
      <c r="AF9" s="179">
        <v>31.84342194934627</v>
      </c>
      <c r="AG9" s="93">
        <v>318.4342194934627</v>
      </c>
      <c r="AH9" s="93">
        <v>159.21710974673135</v>
      </c>
      <c r="AI9" s="93">
        <v>923.4592365310418</v>
      </c>
      <c r="AJ9" s="93">
        <v>0</v>
      </c>
      <c r="AK9" s="93">
        <v>3566.463258326782</v>
      </c>
      <c r="AL9" s="93">
        <v>0</v>
      </c>
      <c r="AM9" s="93">
        <v>0</v>
      </c>
      <c r="AN9" s="93">
        <v>252.19990183882246</v>
      </c>
      <c r="AO9" s="93">
        <v>91.70905521411726</v>
      </c>
      <c r="AP9" s="93">
        <v>229.27263803529314</v>
      </c>
      <c r="AQ9" s="93">
        <v>0</v>
      </c>
      <c r="AR9" s="93">
        <v>0</v>
      </c>
      <c r="AS9" s="93">
        <v>2451.9434900996625</v>
      </c>
      <c r="AT9" s="93">
        <v>0</v>
      </c>
      <c r="AU9" s="93">
        <v>159.21710974673135</v>
      </c>
      <c r="AV9" s="93">
        <v>636.8684389869254</v>
      </c>
      <c r="AW9" s="93">
        <v>0</v>
      </c>
      <c r="AX9" s="93">
        <v>0</v>
      </c>
      <c r="AY9" s="93">
        <v>0</v>
      </c>
      <c r="AZ9" s="93">
        <v>4489.922494857824</v>
      </c>
      <c r="BA9" s="93">
        <v>0</v>
      </c>
      <c r="BB9" s="93">
        <v>0</v>
      </c>
      <c r="BC9" s="93">
        <v>10826.763462777732</v>
      </c>
      <c r="BD9" s="93">
        <v>0</v>
      </c>
      <c r="BE9" s="93">
        <v>31.84342194934627</v>
      </c>
      <c r="BF9" s="93">
        <v>0</v>
      </c>
      <c r="BG9" s="93">
        <v>0</v>
      </c>
      <c r="BH9" s="93">
        <v>0</v>
      </c>
      <c r="BI9" s="93">
        <v>1178.206612125812</v>
      </c>
      <c r="BJ9" s="93">
        <v>0</v>
      </c>
      <c r="BK9" s="93">
        <v>687.8179141058802</v>
      </c>
      <c r="BL9" s="93">
        <v>0</v>
      </c>
      <c r="BM9" s="93">
        <v>0</v>
      </c>
      <c r="BN9" s="93">
        <v>0</v>
      </c>
      <c r="BO9" s="93">
        <v>0</v>
      </c>
      <c r="BP9" s="93">
        <v>0</v>
      </c>
      <c r="BQ9" s="93">
        <v>318.4342194934627</v>
      </c>
      <c r="BR9" s="93">
        <v>0</v>
      </c>
      <c r="BS9" s="93">
        <v>0</v>
      </c>
      <c r="BT9" s="93">
        <v>509.4947511895403</v>
      </c>
      <c r="BU9" s="93">
        <v>0</v>
      </c>
      <c r="BV9" s="93">
        <v>8979.844989715648</v>
      </c>
      <c r="BW9" s="93">
        <v>191.0605316960776</v>
      </c>
      <c r="BX9" s="93">
        <v>63.68684389869254</v>
      </c>
      <c r="BY9" s="93">
        <v>0</v>
      </c>
      <c r="BZ9" s="93">
        <v>0</v>
      </c>
      <c r="CA9" s="93">
        <v>0</v>
      </c>
      <c r="CB9" s="93">
        <v>318.4342194934627</v>
      </c>
      <c r="CC9" s="93">
        <v>0</v>
      </c>
      <c r="CD9" s="93">
        <v>31.84342194934627</v>
      </c>
      <c r="CE9" s="93">
        <v>0</v>
      </c>
      <c r="CF9" s="93">
        <v>0</v>
      </c>
      <c r="CG9" s="93">
        <v>0</v>
      </c>
      <c r="CH9" s="93">
        <v>0</v>
      </c>
      <c r="CI9" s="93">
        <v>0</v>
      </c>
      <c r="CJ9" s="187">
        <v>0</v>
      </c>
      <c r="CK9" s="173"/>
      <c r="CL9" s="173"/>
      <c r="CM9" s="173"/>
      <c r="CN9" s="173"/>
      <c r="CO9" s="173"/>
      <c r="CP9" s="173"/>
      <c r="CQ9" s="173"/>
      <c r="CR9" s="173"/>
      <c r="CS9" s="173"/>
      <c r="CT9" s="173"/>
      <c r="CU9" s="178"/>
      <c r="CV9" s="178"/>
      <c r="CW9" s="178"/>
    </row>
    <row r="10" spans="1:101" ht="12">
      <c r="A10" s="76" t="s">
        <v>24</v>
      </c>
      <c r="B10" s="22" t="s">
        <v>98</v>
      </c>
      <c r="C10" s="25" t="s">
        <v>91</v>
      </c>
      <c r="D10" s="22" t="s">
        <v>92</v>
      </c>
      <c r="E10" s="190">
        <f>1450172.7575+92500</f>
        <v>1542672.7575</v>
      </c>
      <c r="F10" s="133">
        <v>1679810.8706983167</v>
      </c>
      <c r="G10" s="130">
        <v>277068.6804680698</v>
      </c>
      <c r="H10" s="93">
        <v>68338.58673936546</v>
      </c>
      <c r="I10" s="93">
        <v>47228.469421421556</v>
      </c>
      <c r="J10" s="93">
        <v>309384.0257423364</v>
      </c>
      <c r="K10" s="93">
        <v>66194.9592540406</v>
      </c>
      <c r="L10" s="93">
        <v>20481.405753178955</v>
      </c>
      <c r="M10" s="93">
        <v>22620.741691986645</v>
      </c>
      <c r="N10" s="93">
        <v>290627.82168905856</v>
      </c>
      <c r="O10" s="93">
        <v>24077.721734564802</v>
      </c>
      <c r="P10" s="93">
        <v>66257.18667853951</v>
      </c>
      <c r="Q10" s="93">
        <v>399.1138260965202</v>
      </c>
      <c r="R10" s="93">
        <v>10700.971240555626</v>
      </c>
      <c r="S10" s="93">
        <v>12891.80573756932</v>
      </c>
      <c r="T10" s="93">
        <v>6295.698740683819</v>
      </c>
      <c r="U10" s="93">
        <v>33124.301792752594</v>
      </c>
      <c r="V10" s="93">
        <v>1922.6128396907638</v>
      </c>
      <c r="W10" s="93">
        <v>11587.175596350588</v>
      </c>
      <c r="X10" s="93">
        <v>12822.711838642934</v>
      </c>
      <c r="Y10" s="93">
        <v>11327.53703206199</v>
      </c>
      <c r="Z10" s="93">
        <v>11164.458264409648</v>
      </c>
      <c r="AA10" s="93">
        <v>59435.77348950275</v>
      </c>
      <c r="AB10" s="93">
        <v>101126.00213052046</v>
      </c>
      <c r="AC10" s="93">
        <v>4143.4881623246265</v>
      </c>
      <c r="AD10" s="82">
        <f t="shared" si="0"/>
        <v>1469221.2498637238</v>
      </c>
      <c r="AE10" s="93">
        <v>4310.858476494135</v>
      </c>
      <c r="AF10" s="179">
        <v>939.8486872595475</v>
      </c>
      <c r="AG10" s="93">
        <v>2622.134921988966</v>
      </c>
      <c r="AH10" s="93">
        <v>3306.6365914770845</v>
      </c>
      <c r="AI10" s="93">
        <v>577.213006558946</v>
      </c>
      <c r="AJ10" s="93">
        <v>4167.091668169044</v>
      </c>
      <c r="AK10" s="93">
        <v>3329.714382873149</v>
      </c>
      <c r="AL10" s="93">
        <v>409.84269238943745</v>
      </c>
      <c r="AM10" s="93">
        <v>3231.5345274266638</v>
      </c>
      <c r="AN10" s="93">
        <v>6592.931252462798</v>
      </c>
      <c r="AO10" s="93">
        <v>2397.429546350108</v>
      </c>
      <c r="AP10" s="93">
        <v>5993.57386587527</v>
      </c>
      <c r="AQ10" s="93">
        <v>0</v>
      </c>
      <c r="AR10" s="93">
        <v>3443.966080026424</v>
      </c>
      <c r="AS10" s="93">
        <v>1420.5018971822385</v>
      </c>
      <c r="AT10" s="93">
        <v>909.8078616393794</v>
      </c>
      <c r="AU10" s="93">
        <v>10108.737821186594</v>
      </c>
      <c r="AV10" s="93">
        <v>7096.072166135442</v>
      </c>
      <c r="AW10" s="93">
        <v>733.8544544355371</v>
      </c>
      <c r="AX10" s="93">
        <v>4540.456215162563</v>
      </c>
      <c r="AY10" s="93">
        <v>0</v>
      </c>
      <c r="AZ10" s="93">
        <v>1720.9101533839203</v>
      </c>
      <c r="BA10" s="93">
        <v>1184.46683873806</v>
      </c>
      <c r="BB10" s="93">
        <v>113.72598270492243</v>
      </c>
      <c r="BC10" s="93">
        <v>4860.176430691496</v>
      </c>
      <c r="BD10" s="93">
        <v>3160.7240098934103</v>
      </c>
      <c r="BE10" s="93">
        <v>139.47526180792374</v>
      </c>
      <c r="BF10" s="93">
        <v>0</v>
      </c>
      <c r="BG10" s="93">
        <v>1892.572014070596</v>
      </c>
      <c r="BH10" s="93">
        <v>32.18659887875163</v>
      </c>
      <c r="BI10" s="93">
        <v>407.696919130854</v>
      </c>
      <c r="BJ10" s="93">
        <v>1375.4406587519863</v>
      </c>
      <c r="BK10" s="93">
        <v>1359.5619366384697</v>
      </c>
      <c r="BL10" s="93">
        <v>4523.290029093896</v>
      </c>
      <c r="BM10" s="93">
        <v>7662.556306401471</v>
      </c>
      <c r="BN10" s="93">
        <v>4476.08301740506</v>
      </c>
      <c r="BO10" s="93">
        <v>13.947526180792373</v>
      </c>
      <c r="BP10" s="93">
        <v>1424.7934436994055</v>
      </c>
      <c r="BQ10" s="93">
        <v>135.18371529075685</v>
      </c>
      <c r="BR10" s="93">
        <v>7720.492184383224</v>
      </c>
      <c r="BS10" s="93">
        <v>261.7843375471799</v>
      </c>
      <c r="BT10" s="93">
        <v>63429.057523726544</v>
      </c>
      <c r="BU10" s="93">
        <v>493.5278494741917</v>
      </c>
      <c r="BV10" s="93">
        <v>3398.904841596172</v>
      </c>
      <c r="BW10" s="93">
        <v>2802.3798757099753</v>
      </c>
      <c r="BX10" s="93">
        <v>3546.9631964384293</v>
      </c>
      <c r="BY10" s="93">
        <v>0</v>
      </c>
      <c r="BZ10" s="93">
        <v>308.99134923601565</v>
      </c>
      <c r="CA10" s="93">
        <v>4168.164554798336</v>
      </c>
      <c r="CB10" s="93">
        <v>834.705797588959</v>
      </c>
      <c r="CC10" s="93">
        <v>581.5045530761128</v>
      </c>
      <c r="CD10" s="93">
        <v>602.9622856619471</v>
      </c>
      <c r="CE10" s="93">
        <v>2049.213461947187</v>
      </c>
      <c r="CF10" s="93">
        <v>2514.299086878855</v>
      </c>
      <c r="CG10" s="93">
        <v>578.2858931882377</v>
      </c>
      <c r="CH10" s="93">
        <v>3175.7444227034944</v>
      </c>
      <c r="CI10" s="93">
        <v>1502.0412810084092</v>
      </c>
      <c r="CJ10" s="187">
        <v>12005.601381774359</v>
      </c>
      <c r="CK10" s="173"/>
      <c r="CL10" s="173"/>
      <c r="CM10" s="173"/>
      <c r="CN10" s="173"/>
      <c r="CO10" s="173"/>
      <c r="CP10" s="173"/>
      <c r="CQ10" s="173"/>
      <c r="CR10" s="173"/>
      <c r="CS10" s="173"/>
      <c r="CT10" s="173"/>
      <c r="CU10" s="178"/>
      <c r="CV10" s="178"/>
      <c r="CW10" s="178"/>
    </row>
    <row r="11" spans="1:101" ht="12">
      <c r="A11" s="17" t="s">
        <v>25</v>
      </c>
      <c r="B11" s="22" t="s">
        <v>99</v>
      </c>
      <c r="C11" s="25" t="s">
        <v>91</v>
      </c>
      <c r="D11" s="22" t="s">
        <v>92</v>
      </c>
      <c r="E11" s="82">
        <v>600648.5875</v>
      </c>
      <c r="F11" s="132">
        <v>654494.832441807</v>
      </c>
      <c r="G11" s="130">
        <v>107952.64083654653</v>
      </c>
      <c r="H11" s="93">
        <v>26626.361727673106</v>
      </c>
      <c r="I11" s="93">
        <v>18401.35084231616</v>
      </c>
      <c r="J11" s="93">
        <v>120543.47880498276</v>
      </c>
      <c r="K11" s="93">
        <v>25791.152754866474</v>
      </c>
      <c r="L11" s="93">
        <v>7980.049695134381</v>
      </c>
      <c r="M11" s="93">
        <v>8813.586577905358</v>
      </c>
      <c r="N11" s="93">
        <v>113235.60930417925</v>
      </c>
      <c r="O11" s="93">
        <v>9381.26114500816</v>
      </c>
      <c r="P11" s="93">
        <v>25815.398060383384</v>
      </c>
      <c r="Q11" s="93">
        <v>155.5043733153478</v>
      </c>
      <c r="R11" s="93">
        <v>4169.356503890535</v>
      </c>
      <c r="S11" s="93">
        <v>5022.958467089299</v>
      </c>
      <c r="T11" s="93">
        <v>2452.956082296938</v>
      </c>
      <c r="U11" s="93">
        <v>12906.026940156044</v>
      </c>
      <c r="V11" s="93">
        <v>749.0963359707077</v>
      </c>
      <c r="W11" s="93">
        <v>4514.6430962520335</v>
      </c>
      <c r="X11" s="93">
        <v>4996.037817515352</v>
      </c>
      <c r="Y11" s="93">
        <v>4413.481649095274</v>
      </c>
      <c r="Z11" s="93">
        <v>4349.9422277406165</v>
      </c>
      <c r="AA11" s="93">
        <v>23157.610948719455</v>
      </c>
      <c r="AB11" s="93">
        <v>39401.12960003071</v>
      </c>
      <c r="AC11" s="93">
        <v>1614.402929419014</v>
      </c>
      <c r="AD11" s="82">
        <f t="shared" si="0"/>
        <v>572444.0367204869</v>
      </c>
      <c r="AE11" s="93">
        <v>1679.6144408093214</v>
      </c>
      <c r="AF11" s="179">
        <v>366.1877178071094</v>
      </c>
      <c r="AG11" s="93">
        <v>1021.6470117814787</v>
      </c>
      <c r="AH11" s="93">
        <v>1288.3453724674785</v>
      </c>
      <c r="AI11" s="93">
        <v>224.89610979477723</v>
      </c>
      <c r="AJ11" s="93">
        <v>1623.5994246150833</v>
      </c>
      <c r="AK11" s="93">
        <v>1297.3370366341803</v>
      </c>
      <c r="AL11" s="93">
        <v>159.68459840447008</v>
      </c>
      <c r="AM11" s="93">
        <v>1259.0837968436226</v>
      </c>
      <c r="AN11" s="93">
        <v>2568.765038165981</v>
      </c>
      <c r="AO11" s="93">
        <v>934.0963775149022</v>
      </c>
      <c r="AP11" s="93">
        <v>2335.2409437872557</v>
      </c>
      <c r="AQ11" s="93">
        <v>0</v>
      </c>
      <c r="AR11" s="93">
        <v>1341.8522536082432</v>
      </c>
      <c r="AS11" s="93">
        <v>553.4618017997863</v>
      </c>
      <c r="AT11" s="93">
        <v>354.4830875575671</v>
      </c>
      <c r="AU11" s="93">
        <v>3938.6080789709868</v>
      </c>
      <c r="AV11" s="93">
        <v>2764.800873945458</v>
      </c>
      <c r="AW11" s="93">
        <v>285.92739609596214</v>
      </c>
      <c r="AX11" s="93">
        <v>1769.0712577165375</v>
      </c>
      <c r="AY11" s="93">
        <v>0</v>
      </c>
      <c r="AZ11" s="93">
        <v>670.5081042952094</v>
      </c>
      <c r="BA11" s="93">
        <v>461.49684983909674</v>
      </c>
      <c r="BB11" s="93">
        <v>44.31038594469589</v>
      </c>
      <c r="BC11" s="93">
        <v>1893.6419653723806</v>
      </c>
      <c r="BD11" s="93">
        <v>1231.4943112554158</v>
      </c>
      <c r="BE11" s="93">
        <v>54.34292615858929</v>
      </c>
      <c r="BF11" s="93">
        <v>0</v>
      </c>
      <c r="BG11" s="93">
        <v>737.3917057211655</v>
      </c>
      <c r="BH11" s="93">
        <v>12.54067526736676</v>
      </c>
      <c r="BI11" s="93">
        <v>158.84855338664562</v>
      </c>
      <c r="BJ11" s="93">
        <v>535.9048564254729</v>
      </c>
      <c r="BK11" s="93">
        <v>529.7181232935723</v>
      </c>
      <c r="BL11" s="93">
        <v>1762.382897573942</v>
      </c>
      <c r="BM11" s="93">
        <v>2985.5167586511134</v>
      </c>
      <c r="BN11" s="93">
        <v>1743.9899071818038</v>
      </c>
      <c r="BO11" s="93">
        <v>5.434292615858929</v>
      </c>
      <c r="BP11" s="93">
        <v>555.1338918354353</v>
      </c>
      <c r="BQ11" s="93">
        <v>52.670836122940386</v>
      </c>
      <c r="BR11" s="93">
        <v>3008.0899741323733</v>
      </c>
      <c r="BS11" s="93">
        <v>101.99749217458297</v>
      </c>
      <c r="BT11" s="93">
        <v>24713.490726890763</v>
      </c>
      <c r="BU11" s="93">
        <v>192.29035409962367</v>
      </c>
      <c r="BV11" s="93">
        <v>1324.2953082339297</v>
      </c>
      <c r="BW11" s="93">
        <v>1091.8747932787326</v>
      </c>
      <c r="BX11" s="93">
        <v>1381.9824144638167</v>
      </c>
      <c r="BY11" s="93">
        <v>0</v>
      </c>
      <c r="BZ11" s="93">
        <v>120.39048256672089</v>
      </c>
      <c r="CA11" s="93">
        <v>1624.0174471239955</v>
      </c>
      <c r="CB11" s="93">
        <v>325.22151193371127</v>
      </c>
      <c r="CC11" s="93">
        <v>226.56819983042612</v>
      </c>
      <c r="CD11" s="93">
        <v>234.92865000867062</v>
      </c>
      <c r="CE11" s="93">
        <v>798.4229920223504</v>
      </c>
      <c r="CF11" s="93">
        <v>979.6315694107109</v>
      </c>
      <c r="CG11" s="93">
        <v>225.31413230368946</v>
      </c>
      <c r="CH11" s="93">
        <v>1237.346626380187</v>
      </c>
      <c r="CI11" s="93">
        <v>585.2315124771154</v>
      </c>
      <c r="CJ11" s="187">
        <v>4677.671874727801</v>
      </c>
      <c r="CK11" s="173"/>
      <c r="CL11" s="173"/>
      <c r="CM11" s="173"/>
      <c r="CN11" s="173"/>
      <c r="CO11" s="173"/>
      <c r="CP11" s="173"/>
      <c r="CQ11" s="173"/>
      <c r="CR11" s="173"/>
      <c r="CS11" s="173"/>
      <c r="CT11" s="173"/>
      <c r="CU11" s="178"/>
      <c r="CV11" s="178"/>
      <c r="CW11" s="178"/>
    </row>
    <row r="12" spans="1:101" ht="12">
      <c r="A12" s="77" t="s">
        <v>26</v>
      </c>
      <c r="B12" s="23" t="s">
        <v>100</v>
      </c>
      <c r="C12" s="24" t="s">
        <v>101</v>
      </c>
      <c r="D12" s="23" t="s">
        <v>102</v>
      </c>
      <c r="E12" s="84">
        <v>924699</v>
      </c>
      <c r="F12" s="133">
        <v>976349.002383782</v>
      </c>
      <c r="G12" s="180">
        <v>127583.55937997706</v>
      </c>
      <c r="H12" s="181">
        <v>12290.06938114405</v>
      </c>
      <c r="I12" s="181">
        <v>14837.532011622323</v>
      </c>
      <c r="J12" s="181">
        <v>176263.77721363047</v>
      </c>
      <c r="K12" s="181">
        <v>91297.10246747322</v>
      </c>
      <c r="L12" s="181">
        <v>8794.328164579376</v>
      </c>
      <c r="M12" s="181">
        <v>8646.149063364306</v>
      </c>
      <c r="N12" s="181">
        <v>189712.5530369243</v>
      </c>
      <c r="O12" s="181">
        <v>22133.661204213247</v>
      </c>
      <c r="P12" s="181">
        <v>27923.81033045968</v>
      </c>
      <c r="Q12" s="181">
        <v>3223.064605652922</v>
      </c>
      <c r="R12" s="181">
        <v>13.363183785377394</v>
      </c>
      <c r="S12" s="181">
        <v>6698.845623652095</v>
      </c>
      <c r="T12" s="181">
        <v>1794.0497117431978</v>
      </c>
      <c r="U12" s="181">
        <v>28059.3028647899</v>
      </c>
      <c r="V12" s="181">
        <v>3008.9153566366213</v>
      </c>
      <c r="W12" s="181">
        <v>2988.78600384599</v>
      </c>
      <c r="X12" s="181">
        <v>2108.507416262395</v>
      </c>
      <c r="Y12" s="181">
        <v>2571.1442219966634</v>
      </c>
      <c r="Z12" s="181">
        <v>1529.6616578628832</v>
      </c>
      <c r="AA12" s="181">
        <v>126534.97233838776</v>
      </c>
      <c r="AB12" s="181">
        <v>13749.87034402768</v>
      </c>
      <c r="AC12" s="181">
        <v>6678.547116636332</v>
      </c>
      <c r="AD12" s="84">
        <f t="shared" si="0"/>
        <v>878441.5726986678</v>
      </c>
      <c r="AE12" s="181">
        <v>1093.9203739245015</v>
      </c>
      <c r="AF12" s="182">
        <v>277.9203918908235</v>
      </c>
      <c r="AG12" s="181">
        <v>214.6567116916951</v>
      </c>
      <c r="AH12" s="181">
        <v>1130.7959950031377</v>
      </c>
      <c r="AI12" s="181">
        <v>0</v>
      </c>
      <c r="AJ12" s="181">
        <v>0</v>
      </c>
      <c r="AK12" s="181">
        <v>580.3681464256941</v>
      </c>
      <c r="AL12" s="181">
        <v>118.06964914168887</v>
      </c>
      <c r="AM12" s="181">
        <v>0</v>
      </c>
      <c r="AN12" s="181">
        <v>4253.70100087128</v>
      </c>
      <c r="AO12" s="181">
        <v>1546.8003639531926</v>
      </c>
      <c r="AP12" s="181">
        <v>3867.0009098829814</v>
      </c>
      <c r="AQ12" s="181">
        <v>0</v>
      </c>
      <c r="AR12" s="181">
        <v>634.3283442425978</v>
      </c>
      <c r="AS12" s="181">
        <v>253.73133769703912</v>
      </c>
      <c r="AT12" s="181">
        <v>530.2984957868117</v>
      </c>
      <c r="AU12" s="181">
        <v>3567.2934537952387</v>
      </c>
      <c r="AV12" s="181">
        <v>2819.2934702643674</v>
      </c>
      <c r="AW12" s="181">
        <v>279.6119341421371</v>
      </c>
      <c r="AX12" s="181">
        <v>3077.591972039953</v>
      </c>
      <c r="AY12" s="181">
        <v>0</v>
      </c>
      <c r="AZ12" s="181">
        <v>695.5621737401499</v>
      </c>
      <c r="BA12" s="181">
        <v>443.86068674468714</v>
      </c>
      <c r="BB12" s="181">
        <v>0</v>
      </c>
      <c r="BC12" s="181">
        <v>1346.1293235953583</v>
      </c>
      <c r="BD12" s="181">
        <v>0</v>
      </c>
      <c r="BE12" s="181">
        <v>0</v>
      </c>
      <c r="BF12" s="181">
        <v>0</v>
      </c>
      <c r="BG12" s="181">
        <v>591.5323252843639</v>
      </c>
      <c r="BH12" s="181">
        <v>0</v>
      </c>
      <c r="BI12" s="181">
        <v>0</v>
      </c>
      <c r="BJ12" s="181">
        <v>0</v>
      </c>
      <c r="BK12" s="181">
        <v>0</v>
      </c>
      <c r="BL12" s="181">
        <v>319.53233127313797</v>
      </c>
      <c r="BM12" s="181">
        <v>1610.8556859259356</v>
      </c>
      <c r="BN12" s="181">
        <v>3597.233751643489</v>
      </c>
      <c r="BO12" s="181">
        <v>988.4865454001249</v>
      </c>
      <c r="BP12" s="181">
        <v>13865.571834017532</v>
      </c>
      <c r="BQ12" s="181">
        <v>3235.9203267629055</v>
      </c>
      <c r="BR12" s="181">
        <v>1666.6765802192845</v>
      </c>
      <c r="BS12" s="181">
        <v>69.184078078726</v>
      </c>
      <c r="BT12" s="181">
        <v>38301.42204226858</v>
      </c>
      <c r="BU12" s="181">
        <v>0</v>
      </c>
      <c r="BV12" s="181">
        <v>1171.9004717100581</v>
      </c>
      <c r="BW12" s="181">
        <v>1750.0696132090445</v>
      </c>
      <c r="BX12" s="181">
        <v>2075.353188136649</v>
      </c>
      <c r="BY12" s="181">
        <v>0</v>
      </c>
      <c r="BZ12" s="181">
        <v>0</v>
      </c>
      <c r="CA12" s="181">
        <v>1932.7561763509127</v>
      </c>
      <c r="CB12" s="181">
        <v>0</v>
      </c>
      <c r="CC12" s="181">
        <v>0</v>
      </c>
      <c r="CD12" s="181">
        <v>0</v>
      </c>
      <c r="CE12" s="181">
        <v>0</v>
      </c>
      <c r="CF12" s="181">
        <v>0</v>
      </c>
      <c r="CG12" s="181">
        <v>0</v>
      </c>
      <c r="CH12" s="181">
        <v>0</v>
      </c>
      <c r="CI12" s="181">
        <v>0</v>
      </c>
      <c r="CJ12" s="188">
        <v>0</v>
      </c>
      <c r="CK12" s="173"/>
      <c r="CL12" s="173"/>
      <c r="CM12" s="173"/>
      <c r="CN12" s="173"/>
      <c r="CO12" s="173"/>
      <c r="CP12" s="173"/>
      <c r="CQ12" s="173"/>
      <c r="CR12" s="173"/>
      <c r="CS12" s="173"/>
      <c r="CT12" s="173"/>
      <c r="CU12" s="178"/>
      <c r="CV12" s="178"/>
      <c r="CW12" s="178"/>
    </row>
    <row r="13" spans="1:101" ht="12">
      <c r="A13" s="75" t="s">
        <v>27</v>
      </c>
      <c r="B13" s="68" t="s">
        <v>103</v>
      </c>
      <c r="C13" s="25" t="s">
        <v>91</v>
      </c>
      <c r="D13" s="43" t="s">
        <v>92</v>
      </c>
      <c r="E13" s="82">
        <f>1734660.675</f>
        <v>1734660.675</v>
      </c>
      <c r="F13" s="152">
        <v>1841888.1434522232</v>
      </c>
      <c r="G13" s="176">
        <v>303801.7710076733</v>
      </c>
      <c r="H13" s="176">
        <v>74932.26460856997</v>
      </c>
      <c r="I13" s="176">
        <v>51785.328561750335</v>
      </c>
      <c r="J13" s="176">
        <v>339235.07623893</v>
      </c>
      <c r="K13" s="176">
        <v>72581.80830538101</v>
      </c>
      <c r="L13" s="176">
        <v>22457.562976915357</v>
      </c>
      <c r="M13" s="176">
        <v>24803.313661879693</v>
      </c>
      <c r="N13" s="176">
        <v>318669.1717883048</v>
      </c>
      <c r="O13" s="176">
        <v>26400.871049132238</v>
      </c>
      <c r="P13" s="176">
        <v>72650.03976963775</v>
      </c>
      <c r="Q13" s="176">
        <v>437.62249488803104</v>
      </c>
      <c r="R13" s="176">
        <v>11733.459043046294</v>
      </c>
      <c r="S13" s="176">
        <v>14135.677146705862</v>
      </c>
      <c r="T13" s="176">
        <v>6903.141935491844</v>
      </c>
      <c r="U13" s="176">
        <v>36320.31426659427</v>
      </c>
      <c r="V13" s="176">
        <v>2108.1169646219128</v>
      </c>
      <c r="W13" s="176">
        <v>12705.169206426708</v>
      </c>
      <c r="X13" s="176">
        <v>14059.916693289762</v>
      </c>
      <c r="Y13" s="176">
        <v>12420.479303838256</v>
      </c>
      <c r="Z13" s="176">
        <v>12241.665811303363</v>
      </c>
      <c r="AA13" s="176">
        <v>65170.4596016321</v>
      </c>
      <c r="AB13" s="176">
        <v>110883.18784453293</v>
      </c>
      <c r="AC13" s="176">
        <v>4543.2743958536985</v>
      </c>
      <c r="AD13" s="81">
        <f>SUM(G13:AC13)</f>
        <v>1610979.6926763996</v>
      </c>
      <c r="AE13" s="176">
        <v>4726.793506613196</v>
      </c>
      <c r="AF13" s="177">
        <v>1030.530391187944</v>
      </c>
      <c r="AG13" s="176">
        <v>2875.1327352321177</v>
      </c>
      <c r="AH13" s="176">
        <v>3625.6788420562143</v>
      </c>
      <c r="AI13" s="176">
        <v>632.9056512090342</v>
      </c>
      <c r="AJ13" s="176">
        <v>4569.155296089012</v>
      </c>
      <c r="AK13" s="176">
        <v>3650.9833040590142</v>
      </c>
      <c r="AL13" s="176">
        <v>449.3865404495372</v>
      </c>
      <c r="AM13" s="176">
        <v>3543.330523125671</v>
      </c>
      <c r="AN13" s="176">
        <v>7229.053053727813</v>
      </c>
      <c r="AO13" s="176">
        <v>2628.746564991932</v>
      </c>
      <c r="AP13" s="176">
        <v>6571.86641247983</v>
      </c>
      <c r="AQ13" s="176">
        <v>0</v>
      </c>
      <c r="AR13" s="176">
        <v>3776.2586252434935</v>
      </c>
      <c r="AS13" s="176">
        <v>1557.5596323434222</v>
      </c>
      <c r="AT13" s="176">
        <v>997.5910636157267</v>
      </c>
      <c r="AU13" s="176">
        <v>11084.083728051151</v>
      </c>
      <c r="AV13" s="176">
        <v>7780.739734380207</v>
      </c>
      <c r="AW13" s="176">
        <v>804.6607164070248</v>
      </c>
      <c r="AX13" s="176">
        <v>4978.544081629429</v>
      </c>
      <c r="AY13" s="176">
        <v>0</v>
      </c>
      <c r="AZ13" s="176">
        <v>1886.952908065596</v>
      </c>
      <c r="BA13" s="176">
        <v>1298.7506299902857</v>
      </c>
      <c r="BB13" s="176">
        <v>124.69888295196584</v>
      </c>
      <c r="BC13" s="176">
        <v>5329.1126393623135</v>
      </c>
      <c r="BD13" s="176">
        <v>3465.68782241973</v>
      </c>
      <c r="BE13" s="176">
        <v>152.93259229958073</v>
      </c>
      <c r="BF13" s="176">
        <v>0</v>
      </c>
      <c r="BG13" s="176">
        <v>2075.1776370496955</v>
      </c>
      <c r="BH13" s="176">
        <v>35.29213668451863</v>
      </c>
      <c r="BI13" s="176">
        <v>447.033731337236</v>
      </c>
      <c r="BJ13" s="176">
        <v>1508.150640985096</v>
      </c>
      <c r="BK13" s="176">
        <v>1490.7398535540678</v>
      </c>
      <c r="BL13" s="176">
        <v>4959.721608731019</v>
      </c>
      <c r="BM13" s="176">
        <v>8401.881340027736</v>
      </c>
      <c r="BN13" s="176">
        <v>4907.959808260391</v>
      </c>
      <c r="BO13" s="176">
        <v>15.293259229958073</v>
      </c>
      <c r="BP13" s="176">
        <v>1562.2652505680248</v>
      </c>
      <c r="BQ13" s="176">
        <v>148.22697407497824</v>
      </c>
      <c r="BR13" s="176">
        <v>8465.407186059869</v>
      </c>
      <c r="BS13" s="176">
        <v>287.0427117007515</v>
      </c>
      <c r="BT13" s="176">
        <v>69549.03735962472</v>
      </c>
      <c r="BU13" s="176">
        <v>541.1460958292857</v>
      </c>
      <c r="BV13" s="176">
        <v>3726.8496338851673</v>
      </c>
      <c r="BW13" s="176">
        <v>3072.7687006654223</v>
      </c>
      <c r="BX13" s="176">
        <v>3889.193462633953</v>
      </c>
      <c r="BY13" s="176">
        <v>0</v>
      </c>
      <c r="BZ13" s="176">
        <v>338.80451217137886</v>
      </c>
      <c r="CA13" s="176">
        <v>4570.331700645163</v>
      </c>
      <c r="CB13" s="176">
        <v>915.2427446851831</v>
      </c>
      <c r="CC13" s="176">
        <v>637.6112694336366</v>
      </c>
      <c r="CD13" s="176">
        <v>661.139360556649</v>
      </c>
      <c r="CE13" s="176">
        <v>2246.9327022476864</v>
      </c>
      <c r="CF13" s="176">
        <v>2756.8923132934187</v>
      </c>
      <c r="CG13" s="176">
        <v>634.0820557651848</v>
      </c>
      <c r="CH13" s="176">
        <v>3482.1574862058387</v>
      </c>
      <c r="CI13" s="176">
        <v>1646.9663786108695</v>
      </c>
      <c r="CJ13" s="186">
        <v>13163.96698332545</v>
      </c>
      <c r="CK13" s="173"/>
      <c r="CL13" s="173"/>
      <c r="CM13" s="173"/>
      <c r="CN13" s="173"/>
      <c r="CO13" s="173"/>
      <c r="CP13" s="173"/>
      <c r="CQ13" s="173"/>
      <c r="CR13" s="173"/>
      <c r="CS13" s="173"/>
      <c r="CT13" s="173"/>
      <c r="CU13" s="178"/>
      <c r="CV13" s="178"/>
      <c r="CW13" s="178"/>
    </row>
    <row r="14" spans="1:101" ht="12">
      <c r="A14" s="78" t="s">
        <v>28</v>
      </c>
      <c r="B14" s="22" t="s">
        <v>110</v>
      </c>
      <c r="C14" s="25" t="s">
        <v>111</v>
      </c>
      <c r="D14" s="22" t="s">
        <v>112</v>
      </c>
      <c r="E14" s="190">
        <f>179956+30000</f>
        <v>209956</v>
      </c>
      <c r="F14" s="83">
        <v>226344.86711466804</v>
      </c>
      <c r="G14" s="93">
        <v>44634.183917782655</v>
      </c>
      <c r="H14" s="93">
        <v>10210.301311784879</v>
      </c>
      <c r="I14" s="93">
        <v>7799.253274011971</v>
      </c>
      <c r="J14" s="93">
        <v>33731.97140959492</v>
      </c>
      <c r="K14" s="93">
        <v>14190.564216040822</v>
      </c>
      <c r="L14" s="93">
        <v>4360.979591271868</v>
      </c>
      <c r="M14" s="93">
        <v>2909.5267807726423</v>
      </c>
      <c r="N14" s="93">
        <v>54371.54524569682</v>
      </c>
      <c r="O14" s="93">
        <v>3986.411124046262</v>
      </c>
      <c r="P14" s="93">
        <v>10459.540683284746</v>
      </c>
      <c r="Q14" s="93">
        <v>0</v>
      </c>
      <c r="R14" s="93">
        <v>1958.917413192504</v>
      </c>
      <c r="S14" s="93">
        <v>1135.0559612897175</v>
      </c>
      <c r="T14" s="93">
        <v>1168.1617601606677</v>
      </c>
      <c r="U14" s="93">
        <v>3778.7904711270185</v>
      </c>
      <c r="V14" s="93">
        <v>302.681589677258</v>
      </c>
      <c r="W14" s="93">
        <v>2741.1601465146678</v>
      </c>
      <c r="X14" s="93">
        <v>1298.2675497235014</v>
      </c>
      <c r="Y14" s="93">
        <v>2338.2152802568176</v>
      </c>
      <c r="Z14" s="93">
        <v>664.4806773383555</v>
      </c>
      <c r="AA14" s="93">
        <v>5486.5767528841725</v>
      </c>
      <c r="AB14" s="93">
        <v>7787.902714399073</v>
      </c>
      <c r="AC14" s="93">
        <v>1681.774582644265</v>
      </c>
      <c r="AD14" s="82">
        <f t="shared" si="0"/>
        <v>216996.26245349558</v>
      </c>
      <c r="AE14" s="93">
        <v>425.64598548364404</v>
      </c>
      <c r="AF14" s="93">
        <v>236.46999193535777</v>
      </c>
      <c r="AG14" s="93">
        <v>622.8619587577325</v>
      </c>
      <c r="AH14" s="93">
        <v>1253.2909572573965</v>
      </c>
      <c r="AI14" s="93">
        <v>23.64699919353578</v>
      </c>
      <c r="AJ14" s="93">
        <v>0</v>
      </c>
      <c r="AK14" s="93">
        <v>449.29298467717985</v>
      </c>
      <c r="AL14" s="93">
        <v>118.23499596767888</v>
      </c>
      <c r="AM14" s="93">
        <v>368.89318741915815</v>
      </c>
      <c r="AN14" s="93">
        <v>2574.1177442115313</v>
      </c>
      <c r="AO14" s="93">
        <v>936.0428160769205</v>
      </c>
      <c r="AP14" s="93">
        <v>2340.1070401923007</v>
      </c>
      <c r="AQ14" s="93">
        <v>0</v>
      </c>
      <c r="AR14" s="93">
        <v>0</v>
      </c>
      <c r="AS14" s="93">
        <v>0</v>
      </c>
      <c r="AT14" s="93">
        <v>0</v>
      </c>
      <c r="AU14" s="93">
        <v>0</v>
      </c>
      <c r="AV14" s="93">
        <v>0</v>
      </c>
      <c r="AW14" s="93">
        <v>0</v>
      </c>
      <c r="AX14" s="93">
        <v>0</v>
      </c>
      <c r="AY14" s="93">
        <v>0</v>
      </c>
      <c r="AZ14" s="93">
        <v>0</v>
      </c>
      <c r="BA14" s="93">
        <v>0</v>
      </c>
      <c r="BB14" s="93">
        <v>0</v>
      </c>
      <c r="BC14" s="93">
        <v>0</v>
      </c>
      <c r="BD14" s="93">
        <v>0</v>
      </c>
      <c r="BE14" s="93">
        <v>0</v>
      </c>
      <c r="BF14" s="93">
        <v>0</v>
      </c>
      <c r="BG14" s="93">
        <v>0</v>
      </c>
      <c r="BH14" s="93">
        <v>0</v>
      </c>
      <c r="BI14" s="93">
        <v>0</v>
      </c>
      <c r="BJ14" s="93">
        <v>0</v>
      </c>
      <c r="BK14" s="93">
        <v>0</v>
      </c>
      <c r="BL14" s="93">
        <v>0</v>
      </c>
      <c r="BM14" s="93">
        <v>0</v>
      </c>
      <c r="BN14" s="93">
        <v>0</v>
      </c>
      <c r="BO14" s="93">
        <v>0</v>
      </c>
      <c r="BP14" s="93">
        <v>0</v>
      </c>
      <c r="BQ14" s="93">
        <v>0</v>
      </c>
      <c r="BR14" s="93">
        <v>0</v>
      </c>
      <c r="BS14" s="93">
        <v>0</v>
      </c>
      <c r="BT14" s="93">
        <v>0</v>
      </c>
      <c r="BU14" s="93">
        <v>0</v>
      </c>
      <c r="BV14" s="93">
        <v>0</v>
      </c>
      <c r="BW14" s="93">
        <v>0</v>
      </c>
      <c r="BX14" s="93">
        <v>0</v>
      </c>
      <c r="BY14" s="93">
        <v>0</v>
      </c>
      <c r="BZ14" s="93">
        <v>0</v>
      </c>
      <c r="CA14" s="93">
        <v>0</v>
      </c>
      <c r="CB14" s="93">
        <v>0</v>
      </c>
      <c r="CC14" s="93">
        <v>0</v>
      </c>
      <c r="CD14" s="93">
        <v>0</v>
      </c>
      <c r="CE14" s="93">
        <v>0</v>
      </c>
      <c r="CF14" s="93">
        <v>0</v>
      </c>
      <c r="CG14" s="93">
        <v>0</v>
      </c>
      <c r="CH14" s="93">
        <v>0</v>
      </c>
      <c r="CI14" s="93">
        <v>0</v>
      </c>
      <c r="CJ14" s="187">
        <v>0</v>
      </c>
      <c r="CK14" s="173"/>
      <c r="CL14" s="173"/>
      <c r="CM14" s="173"/>
      <c r="CN14" s="173"/>
      <c r="CO14" s="173"/>
      <c r="CP14" s="173"/>
      <c r="CQ14" s="173"/>
      <c r="CR14" s="173"/>
      <c r="CS14" s="173"/>
      <c r="CT14" s="173"/>
      <c r="CU14" s="178"/>
      <c r="CV14" s="178"/>
      <c r="CW14" s="178"/>
    </row>
    <row r="15" spans="1:101" ht="12">
      <c r="A15" s="78" t="s">
        <v>29</v>
      </c>
      <c r="B15" s="22" t="s">
        <v>113</v>
      </c>
      <c r="C15" s="25" t="s">
        <v>91</v>
      </c>
      <c r="D15" s="22" t="s">
        <v>92</v>
      </c>
      <c r="E15" s="82">
        <v>1111887.0625</v>
      </c>
      <c r="F15" s="83">
        <v>1162004.6001005708</v>
      </c>
      <c r="G15" s="93">
        <v>191661.50598480875</v>
      </c>
      <c r="H15" s="93">
        <v>47273.03147080063</v>
      </c>
      <c r="I15" s="93">
        <v>32670.165243416286</v>
      </c>
      <c r="J15" s="93">
        <v>214015.55816862747</v>
      </c>
      <c r="K15" s="93">
        <v>45790.18298928437</v>
      </c>
      <c r="L15" s="93">
        <v>14167.95671278548</v>
      </c>
      <c r="M15" s="93">
        <v>15647.836528673079</v>
      </c>
      <c r="N15" s="93">
        <v>201041.00503856377</v>
      </c>
      <c r="O15" s="93">
        <v>16655.69850960355</v>
      </c>
      <c r="P15" s="93">
        <v>45833.22864089996</v>
      </c>
      <c r="Q15" s="93">
        <v>276.08590346548976</v>
      </c>
      <c r="R15" s="93">
        <v>7402.367745066652</v>
      </c>
      <c r="S15" s="93">
        <v>8917.871548498186</v>
      </c>
      <c r="T15" s="93">
        <v>4355.032477245951</v>
      </c>
      <c r="U15" s="93">
        <v>22913.645654821317</v>
      </c>
      <c r="V15" s="93">
        <v>1329.9622016402086</v>
      </c>
      <c r="W15" s="93">
        <v>8015.397197385186</v>
      </c>
      <c r="X15" s="93">
        <v>8870.07603187674</v>
      </c>
      <c r="Y15" s="93">
        <v>7835.792926851184</v>
      </c>
      <c r="Z15" s="93">
        <v>7722.98363296206</v>
      </c>
      <c r="AA15" s="93">
        <v>41114.53462414301</v>
      </c>
      <c r="AB15" s="93">
        <v>69953.63687377205</v>
      </c>
      <c r="AC15" s="93">
        <v>2866.246664472369</v>
      </c>
      <c r="AD15" s="82">
        <f t="shared" si="0"/>
        <v>1016329.8027696639</v>
      </c>
      <c r="AE15" s="93">
        <v>2982.0246239901553</v>
      </c>
      <c r="AF15" s="93">
        <v>650.1377726767984</v>
      </c>
      <c r="AG15" s="93">
        <v>1813.8546991119808</v>
      </c>
      <c r="AH15" s="93">
        <v>2287.3568668834396</v>
      </c>
      <c r="AI15" s="93">
        <v>399.2855270549287</v>
      </c>
      <c r="AJ15" s="93">
        <v>2882.574325430006</v>
      </c>
      <c r="AK15" s="93">
        <v>2303.320866301565</v>
      </c>
      <c r="AL15" s="93">
        <v>283.5075675371427</v>
      </c>
      <c r="AM15" s="93">
        <v>2235.4052183818685</v>
      </c>
      <c r="AN15" s="93">
        <v>4560.642258687024</v>
      </c>
      <c r="AO15" s="93">
        <v>1658.4153667952814</v>
      </c>
      <c r="AP15" s="93">
        <v>4146.038416988204</v>
      </c>
      <c r="AQ15" s="93">
        <v>0</v>
      </c>
      <c r="AR15" s="93">
        <v>2382.354167000597</v>
      </c>
      <c r="AS15" s="93">
        <v>982.6283230868505</v>
      </c>
      <c r="AT15" s="93">
        <v>629.3571132761701</v>
      </c>
      <c r="AU15" s="93">
        <v>6992.6918883114095</v>
      </c>
      <c r="AV15" s="93">
        <v>4908.6886169912605</v>
      </c>
      <c r="AW15" s="93">
        <v>507.64182250106177</v>
      </c>
      <c r="AX15" s="93">
        <v>3140.8482351235284</v>
      </c>
      <c r="AY15" s="93">
        <v>0</v>
      </c>
      <c r="AZ15" s="93">
        <v>1190.434917093133</v>
      </c>
      <c r="BA15" s="93">
        <v>819.3517135104856</v>
      </c>
      <c r="BB15" s="93">
        <v>78.66963915952127</v>
      </c>
      <c r="BC15" s="93">
        <v>3362.013824458786</v>
      </c>
      <c r="BD15" s="93">
        <v>2186.422235508959</v>
      </c>
      <c r="BE15" s="93">
        <v>96.48163293148835</v>
      </c>
      <c r="BF15" s="93">
        <v>0</v>
      </c>
      <c r="BG15" s="93">
        <v>1309.1815422395805</v>
      </c>
      <c r="BH15" s="93">
        <v>22.264992214958852</v>
      </c>
      <c r="BI15" s="93">
        <v>282.0232347228121</v>
      </c>
      <c r="BJ15" s="93">
        <v>951.4573339859081</v>
      </c>
      <c r="BK15" s="93">
        <v>940.4732711598624</v>
      </c>
      <c r="BL15" s="93">
        <v>3128.973572608884</v>
      </c>
      <c r="BM15" s="93">
        <v>5300.552479974537</v>
      </c>
      <c r="BN15" s="93">
        <v>3096.3182506936105</v>
      </c>
      <c r="BO15" s="93">
        <v>9.648163293148835</v>
      </c>
      <c r="BP15" s="93">
        <v>985.5969887155118</v>
      </c>
      <c r="BQ15" s="93">
        <v>93.51296730282716</v>
      </c>
      <c r="BR15" s="93">
        <v>5340.629465961463</v>
      </c>
      <c r="BS15" s="93">
        <v>181.08860334833196</v>
      </c>
      <c r="BT15" s="93">
        <v>43876.877991612244</v>
      </c>
      <c r="BU15" s="93">
        <v>341.39654729603575</v>
      </c>
      <c r="BV15" s="93">
        <v>2351.1831778996548</v>
      </c>
      <c r="BW15" s="93">
        <v>1938.5386555157506</v>
      </c>
      <c r="BX15" s="93">
        <v>2453.602142088465</v>
      </c>
      <c r="BY15" s="93">
        <v>0</v>
      </c>
      <c r="BZ15" s="93">
        <v>213.74392526360498</v>
      </c>
      <c r="CA15" s="93">
        <v>2883.3164918371713</v>
      </c>
      <c r="CB15" s="93">
        <v>577.4054647745995</v>
      </c>
      <c r="CC15" s="93">
        <v>402.2541926835899</v>
      </c>
      <c r="CD15" s="93">
        <v>417.0975208268958</v>
      </c>
      <c r="CE15" s="93">
        <v>1417.5378376857134</v>
      </c>
      <c r="CF15" s="93">
        <v>1739.2595535277972</v>
      </c>
      <c r="CG15" s="93">
        <v>400.027693462094</v>
      </c>
      <c r="CH15" s="93">
        <v>2196.812565209273</v>
      </c>
      <c r="CI15" s="93">
        <v>1039.032970031413</v>
      </c>
      <c r="CJ15" s="187">
        <v>8304.842096179651</v>
      </c>
      <c r="CK15" s="173"/>
      <c r="CL15" s="173"/>
      <c r="CM15" s="173"/>
      <c r="CN15" s="173"/>
      <c r="CO15" s="173"/>
      <c r="CP15" s="173"/>
      <c r="CQ15" s="173"/>
      <c r="CR15" s="173"/>
      <c r="CS15" s="173"/>
      <c r="CT15" s="173"/>
      <c r="CU15" s="178"/>
      <c r="CV15" s="178"/>
      <c r="CW15" s="178"/>
    </row>
    <row r="16" spans="1:101" ht="12">
      <c r="A16" s="17" t="s">
        <v>212</v>
      </c>
      <c r="B16" s="22" t="s">
        <v>125</v>
      </c>
      <c r="C16" s="25" t="s">
        <v>120</v>
      </c>
      <c r="D16" s="22" t="s">
        <v>121</v>
      </c>
      <c r="E16" s="82">
        <v>2575447.8105</v>
      </c>
      <c r="F16" s="62">
        <v>2966548.6615256034</v>
      </c>
      <c r="G16" s="93">
        <v>218941.1861414012</v>
      </c>
      <c r="H16" s="93">
        <v>330740.9407667976</v>
      </c>
      <c r="I16" s="93">
        <v>112201.33420379218</v>
      </c>
      <c r="J16" s="93">
        <v>551609.7088844987</v>
      </c>
      <c r="K16" s="93">
        <v>211632.43781459724</v>
      </c>
      <c r="L16" s="93">
        <v>46181.65151551933</v>
      </c>
      <c r="M16" s="93">
        <v>51321.870118985826</v>
      </c>
      <c r="N16" s="93">
        <v>1224576.7663602142</v>
      </c>
      <c r="O16" s="93">
        <v>106418.58827489236</v>
      </c>
      <c r="P16" s="93">
        <v>38551.63952599874</v>
      </c>
      <c r="Q16" s="93">
        <v>0</v>
      </c>
      <c r="R16" s="93">
        <v>16545.078629907795</v>
      </c>
      <c r="S16" s="93">
        <v>0</v>
      </c>
      <c r="T16" s="93">
        <v>11806.439604837115</v>
      </c>
      <c r="U16" s="93">
        <v>0</v>
      </c>
      <c r="V16" s="93">
        <v>0</v>
      </c>
      <c r="W16" s="93">
        <v>22729.404137203426</v>
      </c>
      <c r="X16" s="93">
        <v>0</v>
      </c>
      <c r="Y16" s="93">
        <v>23291.615546957575</v>
      </c>
      <c r="Z16" s="93">
        <v>0</v>
      </c>
      <c r="AA16" s="93">
        <v>0</v>
      </c>
      <c r="AB16" s="93">
        <v>0</v>
      </c>
      <c r="AC16" s="93">
        <v>0</v>
      </c>
      <c r="AD16" s="82">
        <f t="shared" si="0"/>
        <v>2966548.6615256034</v>
      </c>
      <c r="AE16" s="93">
        <v>0</v>
      </c>
      <c r="AF16" s="179">
        <v>0</v>
      </c>
      <c r="AG16" s="93">
        <v>0</v>
      </c>
      <c r="AH16" s="93">
        <v>0</v>
      </c>
      <c r="AI16" s="93">
        <v>0</v>
      </c>
      <c r="AJ16" s="93">
        <v>0</v>
      </c>
      <c r="AK16" s="93">
        <v>0</v>
      </c>
      <c r="AL16" s="93">
        <v>0</v>
      </c>
      <c r="AM16" s="93">
        <v>0</v>
      </c>
      <c r="AN16" s="93">
        <v>0</v>
      </c>
      <c r="AO16" s="93">
        <v>0</v>
      </c>
      <c r="AP16" s="93">
        <v>0</v>
      </c>
      <c r="AQ16" s="93">
        <v>0</v>
      </c>
      <c r="AR16" s="93">
        <v>0</v>
      </c>
      <c r="AS16" s="93">
        <v>0</v>
      </c>
      <c r="AT16" s="93">
        <v>0</v>
      </c>
      <c r="AU16" s="93">
        <v>0</v>
      </c>
      <c r="AV16" s="93">
        <v>0</v>
      </c>
      <c r="AW16" s="93">
        <v>0</v>
      </c>
      <c r="AX16" s="93">
        <v>0</v>
      </c>
      <c r="AY16" s="93">
        <v>0</v>
      </c>
      <c r="AZ16" s="93">
        <v>0</v>
      </c>
      <c r="BA16" s="93">
        <v>0</v>
      </c>
      <c r="BB16" s="93">
        <v>0</v>
      </c>
      <c r="BC16" s="93">
        <v>0</v>
      </c>
      <c r="BD16" s="93">
        <v>0</v>
      </c>
      <c r="BE16" s="93">
        <v>0</v>
      </c>
      <c r="BF16" s="93">
        <v>0</v>
      </c>
      <c r="BG16" s="93">
        <v>0</v>
      </c>
      <c r="BH16" s="93">
        <v>0</v>
      </c>
      <c r="BI16" s="93">
        <v>0</v>
      </c>
      <c r="BJ16" s="93">
        <v>0</v>
      </c>
      <c r="BK16" s="93">
        <v>0</v>
      </c>
      <c r="BL16" s="93">
        <v>0</v>
      </c>
      <c r="BM16" s="93">
        <v>0</v>
      </c>
      <c r="BN16" s="93">
        <v>0</v>
      </c>
      <c r="BO16" s="93">
        <v>0</v>
      </c>
      <c r="BP16" s="93">
        <v>0</v>
      </c>
      <c r="BQ16" s="93">
        <v>0</v>
      </c>
      <c r="BR16" s="93">
        <v>0</v>
      </c>
      <c r="BS16" s="93">
        <v>0</v>
      </c>
      <c r="BT16" s="93">
        <v>0</v>
      </c>
      <c r="BU16" s="93">
        <v>0</v>
      </c>
      <c r="BV16" s="93">
        <v>0</v>
      </c>
      <c r="BW16" s="93">
        <v>0</v>
      </c>
      <c r="BX16" s="93">
        <v>0</v>
      </c>
      <c r="BY16" s="93">
        <v>0</v>
      </c>
      <c r="BZ16" s="93">
        <v>0</v>
      </c>
      <c r="CA16" s="93">
        <v>0</v>
      </c>
      <c r="CB16" s="93">
        <v>0</v>
      </c>
      <c r="CC16" s="93">
        <v>0</v>
      </c>
      <c r="CD16" s="93">
        <v>0</v>
      </c>
      <c r="CE16" s="93">
        <v>0</v>
      </c>
      <c r="CF16" s="93">
        <v>0</v>
      </c>
      <c r="CG16" s="93">
        <v>0</v>
      </c>
      <c r="CH16" s="93">
        <v>0</v>
      </c>
      <c r="CI16" s="93">
        <v>0</v>
      </c>
      <c r="CJ16" s="187">
        <v>0</v>
      </c>
      <c r="CK16" s="173"/>
      <c r="CL16" s="173"/>
      <c r="CM16" s="173"/>
      <c r="CN16" s="173"/>
      <c r="CO16" s="173"/>
      <c r="CP16" s="173"/>
      <c r="CQ16" s="173"/>
      <c r="CR16" s="173"/>
      <c r="CS16" s="173"/>
      <c r="CT16" s="173"/>
      <c r="CU16" s="178"/>
      <c r="CV16" s="178"/>
      <c r="CW16" s="178"/>
    </row>
    <row r="17" spans="1:101" ht="12">
      <c r="A17" s="17" t="s">
        <v>213</v>
      </c>
      <c r="B17" s="22" t="s">
        <v>126</v>
      </c>
      <c r="C17" s="25" t="s">
        <v>127</v>
      </c>
      <c r="D17" s="22" t="s">
        <v>128</v>
      </c>
      <c r="E17" s="82">
        <v>936527.022</v>
      </c>
      <c r="F17" s="83">
        <v>1078745.5132820376</v>
      </c>
      <c r="G17" s="93">
        <v>98627.3467570186</v>
      </c>
      <c r="H17" s="93">
        <v>87015.14959554409</v>
      </c>
      <c r="I17" s="93">
        <v>67461.29464484623</v>
      </c>
      <c r="J17" s="93">
        <v>221409.95526766765</v>
      </c>
      <c r="K17" s="93">
        <v>94110.76754736359</v>
      </c>
      <c r="L17" s="93">
        <v>13471.629502279608</v>
      </c>
      <c r="M17" s="93">
        <v>47594.408045381926</v>
      </c>
      <c r="N17" s="93">
        <v>293334.98361178336</v>
      </c>
      <c r="O17" s="93">
        <v>22858.57175083111</v>
      </c>
      <c r="P17" s="93">
        <v>52571.135564361466</v>
      </c>
      <c r="Q17" s="93">
        <v>0</v>
      </c>
      <c r="R17" s="93">
        <v>1262.3731732691842</v>
      </c>
      <c r="S17" s="93">
        <v>1190.9180879897965</v>
      </c>
      <c r="T17" s="93">
        <v>12568.149636176335</v>
      </c>
      <c r="U17" s="93">
        <v>0</v>
      </c>
      <c r="V17" s="93">
        <v>0</v>
      </c>
      <c r="W17" s="93">
        <v>20729.605735316112</v>
      </c>
      <c r="X17" s="93">
        <v>0</v>
      </c>
      <c r="Y17" s="93">
        <v>21221.04819936828</v>
      </c>
      <c r="Z17" s="93">
        <v>0</v>
      </c>
      <c r="AA17" s="93">
        <v>23148.470335301667</v>
      </c>
      <c r="AB17" s="93">
        <v>0</v>
      </c>
      <c r="AC17" s="93">
        <v>0</v>
      </c>
      <c r="AD17" s="82">
        <f t="shared" si="0"/>
        <v>1078575.807454499</v>
      </c>
      <c r="AE17" s="93">
        <v>0</v>
      </c>
      <c r="AF17" s="179">
        <v>0</v>
      </c>
      <c r="AG17" s="93">
        <v>0</v>
      </c>
      <c r="AH17" s="93">
        <v>0</v>
      </c>
      <c r="AI17" s="93">
        <v>0</v>
      </c>
      <c r="AJ17" s="93">
        <v>0</v>
      </c>
      <c r="AK17" s="93">
        <v>0</v>
      </c>
      <c r="AL17" s="93">
        <v>0</v>
      </c>
      <c r="AM17" s="93">
        <v>0</v>
      </c>
      <c r="AN17" s="93">
        <v>0</v>
      </c>
      <c r="AO17" s="93">
        <v>0</v>
      </c>
      <c r="AP17" s="93">
        <v>0</v>
      </c>
      <c r="AQ17" s="93">
        <v>0</v>
      </c>
      <c r="AR17" s="93">
        <v>0</v>
      </c>
      <c r="AS17" s="93">
        <v>0</v>
      </c>
      <c r="AT17" s="93">
        <v>0</v>
      </c>
      <c r="AU17" s="93">
        <v>0</v>
      </c>
      <c r="AV17" s="93">
        <v>0</v>
      </c>
      <c r="AW17" s="93">
        <v>0</v>
      </c>
      <c r="AX17" s="93">
        <v>0</v>
      </c>
      <c r="AY17" s="93">
        <v>0</v>
      </c>
      <c r="AZ17" s="93">
        <v>169.70582753854598</v>
      </c>
      <c r="BA17" s="93">
        <v>0</v>
      </c>
      <c r="BB17" s="93">
        <v>0</v>
      </c>
      <c r="BC17" s="93">
        <v>0</v>
      </c>
      <c r="BD17" s="93">
        <v>0</v>
      </c>
      <c r="BE17" s="93">
        <v>0</v>
      </c>
      <c r="BF17" s="93">
        <v>0</v>
      </c>
      <c r="BG17" s="93">
        <v>0</v>
      </c>
      <c r="BH17" s="93">
        <v>0</v>
      </c>
      <c r="BI17" s="93">
        <v>0</v>
      </c>
      <c r="BJ17" s="93">
        <v>0</v>
      </c>
      <c r="BK17" s="93">
        <v>0</v>
      </c>
      <c r="BL17" s="93">
        <v>0</v>
      </c>
      <c r="BM17" s="93">
        <v>0</v>
      </c>
      <c r="BN17" s="93">
        <v>0</v>
      </c>
      <c r="BO17" s="93">
        <v>0</v>
      </c>
      <c r="BP17" s="93">
        <v>0</v>
      </c>
      <c r="BQ17" s="93">
        <v>0</v>
      </c>
      <c r="BR17" s="93">
        <v>0</v>
      </c>
      <c r="BS17" s="93">
        <v>0</v>
      </c>
      <c r="BT17" s="93">
        <v>0</v>
      </c>
      <c r="BU17" s="93">
        <v>0</v>
      </c>
      <c r="BV17" s="93">
        <v>0</v>
      </c>
      <c r="BW17" s="93">
        <v>0</v>
      </c>
      <c r="BX17" s="93">
        <v>0</v>
      </c>
      <c r="BY17" s="93">
        <v>0</v>
      </c>
      <c r="BZ17" s="93">
        <v>0</v>
      </c>
      <c r="CA17" s="93">
        <v>0</v>
      </c>
      <c r="CB17" s="93">
        <v>0</v>
      </c>
      <c r="CC17" s="93">
        <v>0</v>
      </c>
      <c r="CD17" s="93">
        <v>0</v>
      </c>
      <c r="CE17" s="93">
        <v>0</v>
      </c>
      <c r="CF17" s="93">
        <v>0</v>
      </c>
      <c r="CG17" s="93">
        <v>0</v>
      </c>
      <c r="CH17" s="93">
        <v>0</v>
      </c>
      <c r="CI17" s="93">
        <v>0</v>
      </c>
      <c r="CJ17" s="187">
        <v>0</v>
      </c>
      <c r="CK17" s="173"/>
      <c r="CL17" s="173"/>
      <c r="CM17" s="173"/>
      <c r="CN17" s="173"/>
      <c r="CO17" s="173"/>
      <c r="CP17" s="173"/>
      <c r="CQ17" s="173"/>
      <c r="CR17" s="173"/>
      <c r="CS17" s="173"/>
      <c r="CT17" s="173"/>
      <c r="CU17" s="178"/>
      <c r="CV17" s="178"/>
      <c r="CW17" s="178"/>
    </row>
    <row r="18" spans="1:101" ht="12">
      <c r="A18" s="17" t="s">
        <v>214</v>
      </c>
      <c r="B18" s="22" t="s">
        <v>129</v>
      </c>
      <c r="C18" s="25" t="s">
        <v>130</v>
      </c>
      <c r="D18" s="22" t="s">
        <v>131</v>
      </c>
      <c r="E18" s="82">
        <v>2341315.555</v>
      </c>
      <c r="F18" s="62">
        <v>2696861.7832050947</v>
      </c>
      <c r="G18" s="93">
        <v>344075.5063172215</v>
      </c>
      <c r="H18" s="93">
        <v>194690.15316302577</v>
      </c>
      <c r="I18" s="93">
        <v>86421.68877155731</v>
      </c>
      <c r="J18" s="93">
        <v>399378.2207734971</v>
      </c>
      <c r="K18" s="93">
        <v>161920.55013013486</v>
      </c>
      <c r="L18" s="93">
        <v>40866.80714322228</v>
      </c>
      <c r="M18" s="93">
        <v>38114.65793706376</v>
      </c>
      <c r="N18" s="93">
        <v>783615.0990315726</v>
      </c>
      <c r="O18" s="93">
        <v>67111.23672397115</v>
      </c>
      <c r="P18" s="93">
        <v>76672.74331886464</v>
      </c>
      <c r="Q18" s="93">
        <v>855.8826945035488</v>
      </c>
      <c r="R18" s="93">
        <v>17230.8667184846</v>
      </c>
      <c r="S18" s="93">
        <v>6380.216449935546</v>
      </c>
      <c r="T18" s="93">
        <v>10693.26485094535</v>
      </c>
      <c r="U18" s="93">
        <v>19276.034430573563</v>
      </c>
      <c r="V18" s="93">
        <v>1307.1662970599655</v>
      </c>
      <c r="W18" s="93">
        <v>20673.72014752482</v>
      </c>
      <c r="X18" s="93">
        <v>10905.657293364218</v>
      </c>
      <c r="Y18" s="93">
        <v>19494.500101962618</v>
      </c>
      <c r="Z18" s="93">
        <v>4365.001741968099</v>
      </c>
      <c r="AA18" s="93">
        <v>51533.47511123549</v>
      </c>
      <c r="AB18" s="93">
        <v>34464.06188212745</v>
      </c>
      <c r="AC18" s="93">
        <v>6311.745834375261</v>
      </c>
      <c r="AD18" s="82">
        <f t="shared" si="0"/>
        <v>2396358.256864192</v>
      </c>
      <c r="AE18" s="93">
        <v>3345.7232603320545</v>
      </c>
      <c r="AF18" s="179">
        <v>1244.9202829142528</v>
      </c>
      <c r="AG18" s="93">
        <v>2640.7871501318587</v>
      </c>
      <c r="AH18" s="93">
        <v>5161.75072303322</v>
      </c>
      <c r="AI18" s="93">
        <v>272.3263118874928</v>
      </c>
      <c r="AJ18" s="93">
        <v>0</v>
      </c>
      <c r="AK18" s="93">
        <v>2878.8781542392094</v>
      </c>
      <c r="AL18" s="93">
        <v>700.2676591392673</v>
      </c>
      <c r="AM18" s="93">
        <v>1369.4123112056782</v>
      </c>
      <c r="AN18" s="93">
        <v>14621.215246743026</v>
      </c>
      <c r="AO18" s="93">
        <v>5316.805544270191</v>
      </c>
      <c r="AP18" s="93">
        <v>13292.013860675475</v>
      </c>
      <c r="AQ18" s="93">
        <v>0</v>
      </c>
      <c r="AR18" s="93">
        <v>1058.1822404771149</v>
      </c>
      <c r="AS18" s="93">
        <v>311.2300707285632</v>
      </c>
      <c r="AT18" s="93">
        <v>311.2300707285632</v>
      </c>
      <c r="AU18" s="93">
        <v>12021.261481890753</v>
      </c>
      <c r="AV18" s="93">
        <v>4987.461883425225</v>
      </c>
      <c r="AW18" s="93">
        <v>244.31560552192212</v>
      </c>
      <c r="AX18" s="93">
        <v>1478.342835960675</v>
      </c>
      <c r="AY18" s="93">
        <v>0</v>
      </c>
      <c r="AZ18" s="93">
        <v>466.8451060928448</v>
      </c>
      <c r="BA18" s="93">
        <v>622.4601414571264</v>
      </c>
      <c r="BB18" s="93">
        <v>155.6150353642816</v>
      </c>
      <c r="BC18" s="93">
        <v>466.8451060928448</v>
      </c>
      <c r="BD18" s="93">
        <v>0</v>
      </c>
      <c r="BE18" s="93">
        <v>0</v>
      </c>
      <c r="BF18" s="93">
        <v>0</v>
      </c>
      <c r="BG18" s="93">
        <v>1089.3052475499712</v>
      </c>
      <c r="BH18" s="93">
        <v>0</v>
      </c>
      <c r="BI18" s="93">
        <v>0</v>
      </c>
      <c r="BJ18" s="93">
        <v>0</v>
      </c>
      <c r="BK18" s="93">
        <v>0</v>
      </c>
      <c r="BL18" s="93">
        <v>466.8451060928448</v>
      </c>
      <c r="BM18" s="93">
        <v>2601.883391290788</v>
      </c>
      <c r="BN18" s="93">
        <v>1984.0917008945903</v>
      </c>
      <c r="BO18" s="93">
        <v>0</v>
      </c>
      <c r="BP18" s="93">
        <v>16183.963677885286</v>
      </c>
      <c r="BQ18" s="93">
        <v>155.6150353642816</v>
      </c>
      <c r="BR18" s="93">
        <v>466.8451060928448</v>
      </c>
      <c r="BS18" s="93">
        <v>155.6150353642816</v>
      </c>
      <c r="BT18" s="93">
        <v>174114.55076838742</v>
      </c>
      <c r="BU18" s="93">
        <v>0</v>
      </c>
      <c r="BV18" s="93">
        <v>1991.8724526628046</v>
      </c>
      <c r="BW18" s="93">
        <v>1867.3804243713791</v>
      </c>
      <c r="BX18" s="93">
        <v>933.6902121856896</v>
      </c>
      <c r="BY18" s="93">
        <v>0</v>
      </c>
      <c r="BZ18" s="93">
        <v>155.6150353642816</v>
      </c>
      <c r="CA18" s="93">
        <v>2956.68567192135</v>
      </c>
      <c r="CB18" s="93">
        <v>622.4601414571264</v>
      </c>
      <c r="CC18" s="93">
        <v>18999.03966762514</v>
      </c>
      <c r="CD18" s="93">
        <v>2790.177584081569</v>
      </c>
      <c r="CE18" s="93">
        <v>0</v>
      </c>
      <c r="CF18" s="93">
        <v>0</v>
      </c>
      <c r="CG18" s="93">
        <v>0</v>
      </c>
      <c r="CH18" s="93">
        <v>0</v>
      </c>
      <c r="CI18" s="93">
        <v>0</v>
      </c>
      <c r="CJ18" s="187">
        <v>0</v>
      </c>
      <c r="CK18" s="173"/>
      <c r="CL18" s="173"/>
      <c r="CM18" s="173"/>
      <c r="CN18" s="173"/>
      <c r="CO18" s="173"/>
      <c r="CP18" s="173"/>
      <c r="CQ18" s="173"/>
      <c r="CR18" s="173"/>
      <c r="CS18" s="173"/>
      <c r="CT18" s="173"/>
      <c r="CU18" s="178"/>
      <c r="CV18" s="178"/>
      <c r="CW18" s="178"/>
    </row>
    <row r="19" spans="1:101" ht="12">
      <c r="A19" s="78" t="s">
        <v>253</v>
      </c>
      <c r="B19" s="22" t="s">
        <v>254</v>
      </c>
      <c r="C19" s="25" t="s">
        <v>120</v>
      </c>
      <c r="D19" s="22" t="s">
        <v>121</v>
      </c>
      <c r="E19" s="82">
        <v>0</v>
      </c>
      <c r="F19" s="83">
        <v>4855.119070120674</v>
      </c>
      <c r="G19" s="93">
        <v>358.32398162088367</v>
      </c>
      <c r="H19" s="93">
        <v>541.2979296826114</v>
      </c>
      <c r="I19" s="93">
        <v>183.63118207057022</v>
      </c>
      <c r="J19" s="93">
        <v>902.7766345459387</v>
      </c>
      <c r="K19" s="93">
        <v>346.3623226599517</v>
      </c>
      <c r="L19" s="93">
        <v>75.58191101687751</v>
      </c>
      <c r="M19" s="93">
        <v>83.99450633006039</v>
      </c>
      <c r="N19" s="93">
        <v>2004.1693865640545</v>
      </c>
      <c r="O19" s="93">
        <v>174.1670123432395</v>
      </c>
      <c r="P19" s="93">
        <v>63.09446484887166</v>
      </c>
      <c r="Q19" s="93">
        <v>0</v>
      </c>
      <c r="R19" s="93">
        <v>27.07804116430742</v>
      </c>
      <c r="S19" s="93">
        <v>0</v>
      </c>
      <c r="T19" s="93">
        <v>19.322679859966946</v>
      </c>
      <c r="U19" s="93">
        <v>0</v>
      </c>
      <c r="V19" s="93">
        <v>0</v>
      </c>
      <c r="W19" s="93">
        <v>37.19944490048058</v>
      </c>
      <c r="X19" s="93">
        <v>0</v>
      </c>
      <c r="Y19" s="93">
        <v>38.11957251285996</v>
      </c>
      <c r="Z19" s="93">
        <v>0</v>
      </c>
      <c r="AA19" s="93">
        <v>0</v>
      </c>
      <c r="AB19" s="93">
        <v>0</v>
      </c>
      <c r="AC19" s="93">
        <v>0</v>
      </c>
      <c r="AD19" s="82">
        <f t="shared" si="0"/>
        <v>4855.119070120673</v>
      </c>
      <c r="AE19" s="93">
        <v>0</v>
      </c>
      <c r="AF19" s="179">
        <v>0</v>
      </c>
      <c r="AG19" s="93">
        <v>0</v>
      </c>
      <c r="AH19" s="93">
        <v>0</v>
      </c>
      <c r="AI19" s="93">
        <v>0</v>
      </c>
      <c r="AJ19" s="93">
        <v>0</v>
      </c>
      <c r="AK19" s="93">
        <v>0</v>
      </c>
      <c r="AL19" s="93">
        <v>0</v>
      </c>
      <c r="AM19" s="93">
        <v>0</v>
      </c>
      <c r="AN19" s="93">
        <v>0</v>
      </c>
      <c r="AO19" s="93">
        <v>0</v>
      </c>
      <c r="AP19" s="93">
        <v>0</v>
      </c>
      <c r="AQ19" s="93">
        <v>0</v>
      </c>
      <c r="AR19" s="93">
        <v>0</v>
      </c>
      <c r="AS19" s="93">
        <v>0</v>
      </c>
      <c r="AT19" s="93">
        <v>0</v>
      </c>
      <c r="AU19" s="93">
        <v>0</v>
      </c>
      <c r="AV19" s="93">
        <v>0</v>
      </c>
      <c r="AW19" s="93">
        <v>0</v>
      </c>
      <c r="AX19" s="93">
        <v>0</v>
      </c>
      <c r="AY19" s="93">
        <v>0</v>
      </c>
      <c r="AZ19" s="93">
        <v>0</v>
      </c>
      <c r="BA19" s="93">
        <v>0</v>
      </c>
      <c r="BB19" s="93">
        <v>0</v>
      </c>
      <c r="BC19" s="93">
        <v>0</v>
      </c>
      <c r="BD19" s="93">
        <v>0</v>
      </c>
      <c r="BE19" s="93">
        <v>0</v>
      </c>
      <c r="BF19" s="93">
        <v>0</v>
      </c>
      <c r="BG19" s="93">
        <v>0</v>
      </c>
      <c r="BH19" s="93">
        <v>0</v>
      </c>
      <c r="BI19" s="93">
        <v>0</v>
      </c>
      <c r="BJ19" s="93">
        <v>0</v>
      </c>
      <c r="BK19" s="93">
        <v>0</v>
      </c>
      <c r="BL19" s="93">
        <v>0</v>
      </c>
      <c r="BM19" s="93">
        <v>0</v>
      </c>
      <c r="BN19" s="93">
        <v>0</v>
      </c>
      <c r="BO19" s="93">
        <v>0</v>
      </c>
      <c r="BP19" s="93">
        <v>0</v>
      </c>
      <c r="BQ19" s="93">
        <v>0</v>
      </c>
      <c r="BR19" s="93">
        <v>0</v>
      </c>
      <c r="BS19" s="93">
        <v>0</v>
      </c>
      <c r="BT19" s="93">
        <v>0</v>
      </c>
      <c r="BU19" s="93">
        <v>0</v>
      </c>
      <c r="BV19" s="93">
        <v>0</v>
      </c>
      <c r="BW19" s="93">
        <v>0</v>
      </c>
      <c r="BX19" s="93">
        <v>0</v>
      </c>
      <c r="BY19" s="93">
        <v>0</v>
      </c>
      <c r="BZ19" s="93">
        <v>0</v>
      </c>
      <c r="CA19" s="93">
        <v>0</v>
      </c>
      <c r="CB19" s="93">
        <v>0</v>
      </c>
      <c r="CC19" s="93">
        <v>0</v>
      </c>
      <c r="CD19" s="93">
        <v>0</v>
      </c>
      <c r="CE19" s="93">
        <v>0</v>
      </c>
      <c r="CF19" s="93">
        <v>0</v>
      </c>
      <c r="CG19" s="93">
        <v>0</v>
      </c>
      <c r="CH19" s="93">
        <v>0</v>
      </c>
      <c r="CI19" s="93">
        <v>0</v>
      </c>
      <c r="CJ19" s="187">
        <v>0</v>
      </c>
      <c r="CK19" s="173"/>
      <c r="CL19" s="173"/>
      <c r="CM19" s="173"/>
      <c r="CN19" s="173"/>
      <c r="CO19" s="173"/>
      <c r="CP19" s="173"/>
      <c r="CQ19" s="173"/>
      <c r="CR19" s="173"/>
      <c r="CS19" s="173"/>
      <c r="CT19" s="173"/>
      <c r="CU19" s="178"/>
      <c r="CV19" s="178"/>
      <c r="CW19" s="178"/>
    </row>
    <row r="20" spans="1:101" ht="12">
      <c r="A20" s="76" t="s">
        <v>30</v>
      </c>
      <c r="B20" s="22" t="s">
        <v>114</v>
      </c>
      <c r="C20" s="25" t="s">
        <v>115</v>
      </c>
      <c r="D20" s="22" t="s">
        <v>116</v>
      </c>
      <c r="E20" s="82">
        <v>0</v>
      </c>
      <c r="F20" s="83">
        <v>96167.91197556579</v>
      </c>
      <c r="G20" s="93">
        <v>19284.930016681235</v>
      </c>
      <c r="H20" s="93">
        <v>4756.599917685184</v>
      </c>
      <c r="I20" s="93">
        <v>3287.2633819470893</v>
      </c>
      <c r="J20" s="93">
        <v>21534.188832316093</v>
      </c>
      <c r="K20" s="93">
        <v>4607.396095851239</v>
      </c>
      <c r="L20" s="93">
        <v>1425.576055460471</v>
      </c>
      <c r="M20" s="93">
        <v>1574.4811709443986</v>
      </c>
      <c r="N20" s="93">
        <v>20228.69272956282</v>
      </c>
      <c r="O20" s="93">
        <v>1675.8919767754787</v>
      </c>
      <c r="P20" s="93">
        <v>4611.727337926498</v>
      </c>
      <c r="Q20" s="93">
        <v>27.779690551665546</v>
      </c>
      <c r="R20" s="93">
        <v>744.8242837696563</v>
      </c>
      <c r="S20" s="93">
        <v>897.3138754537988</v>
      </c>
      <c r="T20" s="93">
        <v>438.2022154762726</v>
      </c>
      <c r="U20" s="93">
        <v>2305.5649626132313</v>
      </c>
      <c r="V20" s="93">
        <v>133.82044480802327</v>
      </c>
      <c r="W20" s="93">
        <v>806.5071450483545</v>
      </c>
      <c r="X20" s="93">
        <v>0</v>
      </c>
      <c r="Y20" s="93">
        <v>788.435410872271</v>
      </c>
      <c r="Z20" s="93">
        <v>0</v>
      </c>
      <c r="AA20" s="93">
        <v>0</v>
      </c>
      <c r="AB20" s="93">
        <v>7038.716431822009</v>
      </c>
      <c r="AC20" s="93">
        <v>0</v>
      </c>
      <c r="AD20" s="82">
        <f t="shared" si="0"/>
        <v>96167.91197556577</v>
      </c>
      <c r="AE20" s="93">
        <v>0</v>
      </c>
      <c r="AF20" s="179">
        <v>0</v>
      </c>
      <c r="AG20" s="93">
        <v>0</v>
      </c>
      <c r="AH20" s="93">
        <v>0</v>
      </c>
      <c r="AI20" s="93">
        <v>0</v>
      </c>
      <c r="AJ20" s="93">
        <v>0</v>
      </c>
      <c r="AK20" s="93">
        <v>0</v>
      </c>
      <c r="AL20" s="93">
        <v>0</v>
      </c>
      <c r="AM20" s="93">
        <v>0</v>
      </c>
      <c r="AN20" s="93">
        <v>0</v>
      </c>
      <c r="AO20" s="93">
        <v>0</v>
      </c>
      <c r="AP20" s="93">
        <v>0</v>
      </c>
      <c r="AQ20" s="93">
        <v>0</v>
      </c>
      <c r="AR20" s="93">
        <v>0</v>
      </c>
      <c r="AS20" s="93">
        <v>0</v>
      </c>
      <c r="AT20" s="93">
        <v>0</v>
      </c>
      <c r="AU20" s="93">
        <v>0</v>
      </c>
      <c r="AV20" s="93">
        <v>0</v>
      </c>
      <c r="AW20" s="93">
        <v>0</v>
      </c>
      <c r="AX20" s="93">
        <v>0</v>
      </c>
      <c r="AY20" s="93">
        <v>0</v>
      </c>
      <c r="AZ20" s="93">
        <v>0</v>
      </c>
      <c r="BA20" s="93">
        <v>0</v>
      </c>
      <c r="BB20" s="93">
        <v>0</v>
      </c>
      <c r="BC20" s="93">
        <v>0</v>
      </c>
      <c r="BD20" s="93">
        <v>0</v>
      </c>
      <c r="BE20" s="93">
        <v>0</v>
      </c>
      <c r="BF20" s="93">
        <v>0</v>
      </c>
      <c r="BG20" s="93">
        <v>0</v>
      </c>
      <c r="BH20" s="93">
        <v>0</v>
      </c>
      <c r="BI20" s="93">
        <v>0</v>
      </c>
      <c r="BJ20" s="93">
        <v>0</v>
      </c>
      <c r="BK20" s="93">
        <v>0</v>
      </c>
      <c r="BL20" s="93">
        <v>0</v>
      </c>
      <c r="BM20" s="93">
        <v>0</v>
      </c>
      <c r="BN20" s="93">
        <v>0</v>
      </c>
      <c r="BO20" s="93">
        <v>0</v>
      </c>
      <c r="BP20" s="93">
        <v>0</v>
      </c>
      <c r="BQ20" s="93">
        <v>0</v>
      </c>
      <c r="BR20" s="93">
        <v>0</v>
      </c>
      <c r="BS20" s="93">
        <v>0</v>
      </c>
      <c r="BT20" s="93">
        <v>0</v>
      </c>
      <c r="BU20" s="93">
        <v>0</v>
      </c>
      <c r="BV20" s="93">
        <v>0</v>
      </c>
      <c r="BW20" s="93">
        <v>0</v>
      </c>
      <c r="BX20" s="93">
        <v>0</v>
      </c>
      <c r="BY20" s="93">
        <v>0</v>
      </c>
      <c r="BZ20" s="93">
        <v>0</v>
      </c>
      <c r="CA20" s="93">
        <v>0</v>
      </c>
      <c r="CB20" s="93">
        <v>0</v>
      </c>
      <c r="CC20" s="93">
        <v>0</v>
      </c>
      <c r="CD20" s="93">
        <v>0</v>
      </c>
      <c r="CE20" s="93">
        <v>0</v>
      </c>
      <c r="CF20" s="93">
        <v>0</v>
      </c>
      <c r="CG20" s="93">
        <v>0</v>
      </c>
      <c r="CH20" s="93">
        <v>0</v>
      </c>
      <c r="CI20" s="93">
        <v>0</v>
      </c>
      <c r="CJ20" s="187">
        <v>0</v>
      </c>
      <c r="CK20" s="173"/>
      <c r="CL20" s="173"/>
      <c r="CM20" s="173"/>
      <c r="CN20" s="173"/>
      <c r="CO20" s="173"/>
      <c r="CP20" s="173"/>
      <c r="CQ20" s="173"/>
      <c r="CR20" s="173"/>
      <c r="CS20" s="173"/>
      <c r="CT20" s="173"/>
      <c r="CU20" s="178"/>
      <c r="CV20" s="178"/>
      <c r="CW20" s="178"/>
    </row>
    <row r="21" spans="1:101" ht="12">
      <c r="A21" s="76" t="s">
        <v>31</v>
      </c>
      <c r="B21" s="22" t="s">
        <v>117</v>
      </c>
      <c r="C21" s="25" t="s">
        <v>106</v>
      </c>
      <c r="D21" s="22" t="s">
        <v>107</v>
      </c>
      <c r="E21" s="82">
        <v>379703.3625</v>
      </c>
      <c r="F21" s="83">
        <v>422143.46080698934</v>
      </c>
      <c r="G21" s="93">
        <v>33762.99826409821</v>
      </c>
      <c r="H21" s="93">
        <v>48570.26835481034</v>
      </c>
      <c r="I21" s="93">
        <v>10144.039837195425</v>
      </c>
      <c r="J21" s="93">
        <v>73657.84150441157</v>
      </c>
      <c r="K21" s="93">
        <v>29054.346936683614</v>
      </c>
      <c r="L21" s="93">
        <v>7388.494687390101</v>
      </c>
      <c r="M21" s="93">
        <v>0</v>
      </c>
      <c r="N21" s="93">
        <v>199110.84761038364</v>
      </c>
      <c r="O21" s="93">
        <v>17335.709871028004</v>
      </c>
      <c r="P21" s="93">
        <v>0</v>
      </c>
      <c r="Q21" s="93">
        <v>0</v>
      </c>
      <c r="R21" s="93">
        <v>3118.9137409884443</v>
      </c>
      <c r="S21" s="93">
        <v>0</v>
      </c>
      <c r="T21" s="93">
        <v>0</v>
      </c>
      <c r="U21" s="93">
        <v>0</v>
      </c>
      <c r="V21" s="93">
        <v>0</v>
      </c>
      <c r="W21" s="93">
        <v>0</v>
      </c>
      <c r="X21" s="93">
        <v>0</v>
      </c>
      <c r="Y21" s="93">
        <v>0</v>
      </c>
      <c r="Z21" s="93">
        <v>0</v>
      </c>
      <c r="AA21" s="93">
        <v>0</v>
      </c>
      <c r="AB21" s="93">
        <v>0</v>
      </c>
      <c r="AC21" s="93">
        <v>0</v>
      </c>
      <c r="AD21" s="82">
        <f t="shared" si="0"/>
        <v>422143.4608069894</v>
      </c>
      <c r="AE21" s="93">
        <v>0</v>
      </c>
      <c r="AF21" s="179">
        <v>0</v>
      </c>
      <c r="AG21" s="93">
        <v>0</v>
      </c>
      <c r="AH21" s="93">
        <v>0</v>
      </c>
      <c r="AI21" s="93">
        <v>0</v>
      </c>
      <c r="AJ21" s="93">
        <v>0</v>
      </c>
      <c r="AK21" s="93">
        <v>0</v>
      </c>
      <c r="AL21" s="93">
        <v>0</v>
      </c>
      <c r="AM21" s="93">
        <v>0</v>
      </c>
      <c r="AN21" s="93">
        <v>0</v>
      </c>
      <c r="AO21" s="93">
        <v>0</v>
      </c>
      <c r="AP21" s="93">
        <v>0</v>
      </c>
      <c r="AQ21" s="93">
        <v>0</v>
      </c>
      <c r="AR21" s="93">
        <v>0</v>
      </c>
      <c r="AS21" s="93">
        <v>0</v>
      </c>
      <c r="AT21" s="93">
        <v>0</v>
      </c>
      <c r="AU21" s="93">
        <v>0</v>
      </c>
      <c r="AV21" s="93">
        <v>0</v>
      </c>
      <c r="AW21" s="93">
        <v>0</v>
      </c>
      <c r="AX21" s="93">
        <v>0</v>
      </c>
      <c r="AY21" s="93">
        <v>0</v>
      </c>
      <c r="AZ21" s="93">
        <v>0</v>
      </c>
      <c r="BA21" s="93">
        <v>0</v>
      </c>
      <c r="BB21" s="93">
        <v>0</v>
      </c>
      <c r="BC21" s="93">
        <v>0</v>
      </c>
      <c r="BD21" s="93">
        <v>0</v>
      </c>
      <c r="BE21" s="93">
        <v>0</v>
      </c>
      <c r="BF21" s="93">
        <v>0</v>
      </c>
      <c r="BG21" s="93">
        <v>0</v>
      </c>
      <c r="BH21" s="93">
        <v>0</v>
      </c>
      <c r="BI21" s="93">
        <v>0</v>
      </c>
      <c r="BJ21" s="93">
        <v>0</v>
      </c>
      <c r="BK21" s="93">
        <v>0</v>
      </c>
      <c r="BL21" s="93">
        <v>0</v>
      </c>
      <c r="BM21" s="93">
        <v>0</v>
      </c>
      <c r="BN21" s="93">
        <v>0</v>
      </c>
      <c r="BO21" s="93">
        <v>0</v>
      </c>
      <c r="BP21" s="93">
        <v>0</v>
      </c>
      <c r="BQ21" s="93">
        <v>0</v>
      </c>
      <c r="BR21" s="93">
        <v>0</v>
      </c>
      <c r="BS21" s="93">
        <v>0</v>
      </c>
      <c r="BT21" s="93">
        <v>0</v>
      </c>
      <c r="BU21" s="93">
        <v>0</v>
      </c>
      <c r="BV21" s="93">
        <v>0</v>
      </c>
      <c r="BW21" s="93">
        <v>0</v>
      </c>
      <c r="BX21" s="93">
        <v>0</v>
      </c>
      <c r="BY21" s="93">
        <v>0</v>
      </c>
      <c r="BZ21" s="93">
        <v>0</v>
      </c>
      <c r="CA21" s="93">
        <v>0</v>
      </c>
      <c r="CB21" s="93">
        <v>0</v>
      </c>
      <c r="CC21" s="93">
        <v>0</v>
      </c>
      <c r="CD21" s="93">
        <v>0</v>
      </c>
      <c r="CE21" s="93">
        <v>0</v>
      </c>
      <c r="CF21" s="93">
        <v>0</v>
      </c>
      <c r="CG21" s="93">
        <v>0</v>
      </c>
      <c r="CH21" s="93">
        <v>0</v>
      </c>
      <c r="CI21" s="93">
        <v>0</v>
      </c>
      <c r="CJ21" s="187">
        <v>0</v>
      </c>
      <c r="CK21" s="173"/>
      <c r="CL21" s="173"/>
      <c r="CM21" s="173"/>
      <c r="CN21" s="173"/>
      <c r="CO21" s="173"/>
      <c r="CP21" s="173"/>
      <c r="CQ21" s="173"/>
      <c r="CR21" s="173"/>
      <c r="CS21" s="173"/>
      <c r="CT21" s="173"/>
      <c r="CU21" s="178"/>
      <c r="CV21" s="178"/>
      <c r="CW21" s="178"/>
    </row>
    <row r="22" spans="1:101" ht="12">
      <c r="A22" s="76" t="s">
        <v>32</v>
      </c>
      <c r="B22" s="22" t="s">
        <v>118</v>
      </c>
      <c r="C22" s="25" t="s">
        <v>106</v>
      </c>
      <c r="D22" s="22" t="s">
        <v>107</v>
      </c>
      <c r="E22" s="82">
        <v>746498.9125</v>
      </c>
      <c r="F22" s="83">
        <v>798142.9070092048</v>
      </c>
      <c r="G22" s="93">
        <v>63835.402145847744</v>
      </c>
      <c r="H22" s="93">
        <v>91831.3767192285</v>
      </c>
      <c r="I22" s="93">
        <v>19179.246384626902</v>
      </c>
      <c r="J22" s="93">
        <v>139264.22934508938</v>
      </c>
      <c r="K22" s="93">
        <v>54932.79673447616</v>
      </c>
      <c r="L22" s="93">
        <v>13969.361545817803</v>
      </c>
      <c r="M22" s="93">
        <v>0</v>
      </c>
      <c r="N22" s="93">
        <v>376457.11821526627</v>
      </c>
      <c r="O22" s="93">
        <v>32776.4732991012</v>
      </c>
      <c r="P22" s="93">
        <v>0</v>
      </c>
      <c r="Q22" s="93">
        <v>0</v>
      </c>
      <c r="R22" s="93">
        <v>5896.9026197509575</v>
      </c>
      <c r="S22" s="93">
        <v>0</v>
      </c>
      <c r="T22" s="93">
        <v>0</v>
      </c>
      <c r="U22" s="93">
        <v>0</v>
      </c>
      <c r="V22" s="93">
        <v>0</v>
      </c>
      <c r="W22" s="93">
        <v>0</v>
      </c>
      <c r="X22" s="93">
        <v>0</v>
      </c>
      <c r="Y22" s="93">
        <v>0</v>
      </c>
      <c r="Z22" s="93">
        <v>0</v>
      </c>
      <c r="AA22" s="93">
        <v>0</v>
      </c>
      <c r="AB22" s="93">
        <v>0</v>
      </c>
      <c r="AC22" s="93">
        <v>0</v>
      </c>
      <c r="AD22" s="82">
        <f t="shared" si="0"/>
        <v>798142.9070092048</v>
      </c>
      <c r="AE22" s="93">
        <v>0</v>
      </c>
      <c r="AF22" s="179">
        <v>0</v>
      </c>
      <c r="AG22" s="93">
        <v>0</v>
      </c>
      <c r="AH22" s="93">
        <v>0</v>
      </c>
      <c r="AI22" s="93">
        <v>0</v>
      </c>
      <c r="AJ22" s="93">
        <v>0</v>
      </c>
      <c r="AK22" s="93">
        <v>0</v>
      </c>
      <c r="AL22" s="93">
        <v>0</v>
      </c>
      <c r="AM22" s="93">
        <v>0</v>
      </c>
      <c r="AN22" s="93">
        <v>0</v>
      </c>
      <c r="AO22" s="93">
        <v>0</v>
      </c>
      <c r="AP22" s="93">
        <v>0</v>
      </c>
      <c r="AQ22" s="93">
        <v>0</v>
      </c>
      <c r="AR22" s="93">
        <v>0</v>
      </c>
      <c r="AS22" s="93">
        <v>0</v>
      </c>
      <c r="AT22" s="93">
        <v>0</v>
      </c>
      <c r="AU22" s="93">
        <v>0</v>
      </c>
      <c r="AV22" s="93">
        <v>0</v>
      </c>
      <c r="AW22" s="93">
        <v>0</v>
      </c>
      <c r="AX22" s="93">
        <v>0</v>
      </c>
      <c r="AY22" s="93">
        <v>0</v>
      </c>
      <c r="AZ22" s="93">
        <v>0</v>
      </c>
      <c r="BA22" s="93">
        <v>0</v>
      </c>
      <c r="BB22" s="93">
        <v>0</v>
      </c>
      <c r="BC22" s="93">
        <v>0</v>
      </c>
      <c r="BD22" s="93">
        <v>0</v>
      </c>
      <c r="BE22" s="93">
        <v>0</v>
      </c>
      <c r="BF22" s="93">
        <v>0</v>
      </c>
      <c r="BG22" s="93">
        <v>0</v>
      </c>
      <c r="BH22" s="93">
        <v>0</v>
      </c>
      <c r="BI22" s="93">
        <v>0</v>
      </c>
      <c r="BJ22" s="93">
        <v>0</v>
      </c>
      <c r="BK22" s="93">
        <v>0</v>
      </c>
      <c r="BL22" s="93">
        <v>0</v>
      </c>
      <c r="BM22" s="93">
        <v>0</v>
      </c>
      <c r="BN22" s="93">
        <v>0</v>
      </c>
      <c r="BO22" s="93">
        <v>0</v>
      </c>
      <c r="BP22" s="93">
        <v>0</v>
      </c>
      <c r="BQ22" s="93">
        <v>0</v>
      </c>
      <c r="BR22" s="93">
        <v>0</v>
      </c>
      <c r="BS22" s="93">
        <v>0</v>
      </c>
      <c r="BT22" s="93">
        <v>0</v>
      </c>
      <c r="BU22" s="93">
        <v>0</v>
      </c>
      <c r="BV22" s="93">
        <v>0</v>
      </c>
      <c r="BW22" s="93">
        <v>0</v>
      </c>
      <c r="BX22" s="93">
        <v>0</v>
      </c>
      <c r="BY22" s="93">
        <v>0</v>
      </c>
      <c r="BZ22" s="93">
        <v>0</v>
      </c>
      <c r="CA22" s="93">
        <v>0</v>
      </c>
      <c r="CB22" s="93">
        <v>0</v>
      </c>
      <c r="CC22" s="93">
        <v>0</v>
      </c>
      <c r="CD22" s="93">
        <v>0</v>
      </c>
      <c r="CE22" s="93">
        <v>0</v>
      </c>
      <c r="CF22" s="93">
        <v>0</v>
      </c>
      <c r="CG22" s="93">
        <v>0</v>
      </c>
      <c r="CH22" s="93">
        <v>0</v>
      </c>
      <c r="CI22" s="93">
        <v>0</v>
      </c>
      <c r="CJ22" s="187">
        <v>0</v>
      </c>
      <c r="CK22" s="173"/>
      <c r="CL22" s="173"/>
      <c r="CM22" s="173"/>
      <c r="CN22" s="173"/>
      <c r="CO22" s="173"/>
      <c r="CP22" s="173"/>
      <c r="CQ22" s="173"/>
      <c r="CR22" s="173"/>
      <c r="CS22" s="173"/>
      <c r="CT22" s="173"/>
      <c r="CU22" s="178"/>
      <c r="CV22" s="178"/>
      <c r="CW22" s="178"/>
    </row>
    <row r="23" spans="1:101" ht="12">
      <c r="A23" s="76" t="s">
        <v>33</v>
      </c>
      <c r="B23" s="22" t="s">
        <v>119</v>
      </c>
      <c r="C23" s="25" t="s">
        <v>120</v>
      </c>
      <c r="D23" s="22" t="s">
        <v>121</v>
      </c>
      <c r="E23" s="82">
        <v>4963028.8375</v>
      </c>
      <c r="F23" s="83">
        <v>5372675.85149777</v>
      </c>
      <c r="G23" s="93">
        <v>396521.3983967653</v>
      </c>
      <c r="H23" s="93">
        <v>599000.4103440497</v>
      </c>
      <c r="I23" s="93">
        <v>203206.30724881918</v>
      </c>
      <c r="J23" s="93">
        <v>999012.826188182</v>
      </c>
      <c r="K23" s="93">
        <v>383284.62390883215</v>
      </c>
      <c r="L23" s="93">
        <v>83638.95967650038</v>
      </c>
      <c r="M23" s="93">
        <v>92948.33953614564</v>
      </c>
      <c r="N23" s="93">
        <v>2217814.292500176</v>
      </c>
      <c r="O23" s="93">
        <v>192733.25490671827</v>
      </c>
      <c r="P23" s="93">
        <v>69820.34894733944</v>
      </c>
      <c r="Q23" s="93">
        <v>0</v>
      </c>
      <c r="R23" s="93">
        <v>29964.56642323318</v>
      </c>
      <c r="S23" s="93">
        <v>0</v>
      </c>
      <c r="T23" s="93">
        <v>21382.481865122703</v>
      </c>
      <c r="U23" s="93">
        <v>0</v>
      </c>
      <c r="V23" s="93">
        <v>0</v>
      </c>
      <c r="W23" s="93">
        <v>41164.91406686888</v>
      </c>
      <c r="X23" s="93">
        <v>0</v>
      </c>
      <c r="Y23" s="93">
        <v>42183.127489017585</v>
      </c>
      <c r="Z23" s="93">
        <v>0</v>
      </c>
      <c r="AA23" s="93">
        <v>0</v>
      </c>
      <c r="AB23" s="93">
        <v>0</v>
      </c>
      <c r="AC23" s="93">
        <v>0</v>
      </c>
      <c r="AD23" s="82">
        <f t="shared" si="0"/>
        <v>5372675.851497772</v>
      </c>
      <c r="AE23" s="93">
        <v>0</v>
      </c>
      <c r="AF23" s="179">
        <v>0</v>
      </c>
      <c r="AG23" s="93">
        <v>0</v>
      </c>
      <c r="AH23" s="93">
        <v>0</v>
      </c>
      <c r="AI23" s="93">
        <v>0</v>
      </c>
      <c r="AJ23" s="93">
        <v>0</v>
      </c>
      <c r="AK23" s="93">
        <v>0</v>
      </c>
      <c r="AL23" s="93">
        <v>0</v>
      </c>
      <c r="AM23" s="93">
        <v>0</v>
      </c>
      <c r="AN23" s="93">
        <v>0</v>
      </c>
      <c r="AO23" s="93">
        <v>0</v>
      </c>
      <c r="AP23" s="93">
        <v>0</v>
      </c>
      <c r="AQ23" s="93">
        <v>0</v>
      </c>
      <c r="AR23" s="93">
        <v>0</v>
      </c>
      <c r="AS23" s="93">
        <v>0</v>
      </c>
      <c r="AT23" s="93">
        <v>0</v>
      </c>
      <c r="AU23" s="93">
        <v>0</v>
      </c>
      <c r="AV23" s="93">
        <v>0</v>
      </c>
      <c r="AW23" s="93">
        <v>0</v>
      </c>
      <c r="AX23" s="93">
        <v>0</v>
      </c>
      <c r="AY23" s="93">
        <v>0</v>
      </c>
      <c r="AZ23" s="93">
        <v>0</v>
      </c>
      <c r="BA23" s="93">
        <v>0</v>
      </c>
      <c r="BB23" s="93">
        <v>0</v>
      </c>
      <c r="BC23" s="93">
        <v>0</v>
      </c>
      <c r="BD23" s="93">
        <v>0</v>
      </c>
      <c r="BE23" s="93">
        <v>0</v>
      </c>
      <c r="BF23" s="93">
        <v>0</v>
      </c>
      <c r="BG23" s="93">
        <v>0</v>
      </c>
      <c r="BH23" s="93">
        <v>0</v>
      </c>
      <c r="BI23" s="93">
        <v>0</v>
      </c>
      <c r="BJ23" s="93">
        <v>0</v>
      </c>
      <c r="BK23" s="93">
        <v>0</v>
      </c>
      <c r="BL23" s="93">
        <v>0</v>
      </c>
      <c r="BM23" s="93">
        <v>0</v>
      </c>
      <c r="BN23" s="93">
        <v>0</v>
      </c>
      <c r="BO23" s="93">
        <v>0</v>
      </c>
      <c r="BP23" s="93">
        <v>0</v>
      </c>
      <c r="BQ23" s="93">
        <v>0</v>
      </c>
      <c r="BR23" s="93">
        <v>0</v>
      </c>
      <c r="BS23" s="93">
        <v>0</v>
      </c>
      <c r="BT23" s="93">
        <v>0</v>
      </c>
      <c r="BU23" s="93">
        <v>0</v>
      </c>
      <c r="BV23" s="93">
        <v>0</v>
      </c>
      <c r="BW23" s="93">
        <v>0</v>
      </c>
      <c r="BX23" s="93">
        <v>0</v>
      </c>
      <c r="BY23" s="93">
        <v>0</v>
      </c>
      <c r="BZ23" s="93">
        <v>0</v>
      </c>
      <c r="CA23" s="93">
        <v>0</v>
      </c>
      <c r="CB23" s="93">
        <v>0</v>
      </c>
      <c r="CC23" s="93">
        <v>0</v>
      </c>
      <c r="CD23" s="93">
        <v>0</v>
      </c>
      <c r="CE23" s="93">
        <v>0</v>
      </c>
      <c r="CF23" s="93">
        <v>0</v>
      </c>
      <c r="CG23" s="93">
        <v>0</v>
      </c>
      <c r="CH23" s="93">
        <v>0</v>
      </c>
      <c r="CI23" s="93">
        <v>0</v>
      </c>
      <c r="CJ23" s="187">
        <v>0</v>
      </c>
      <c r="CK23" s="173"/>
      <c r="CL23" s="173"/>
      <c r="CM23" s="173"/>
      <c r="CN23" s="173"/>
      <c r="CO23" s="173"/>
      <c r="CP23" s="173"/>
      <c r="CQ23" s="173"/>
      <c r="CR23" s="173"/>
      <c r="CS23" s="173"/>
      <c r="CT23" s="173"/>
      <c r="CU23" s="178"/>
      <c r="CV23" s="178"/>
      <c r="CW23" s="178"/>
    </row>
    <row r="24" spans="1:101" ht="12">
      <c r="A24" s="76" t="s">
        <v>34</v>
      </c>
      <c r="B24" s="22" t="s">
        <v>122</v>
      </c>
      <c r="C24" s="25" t="s">
        <v>108</v>
      </c>
      <c r="D24" s="22" t="s">
        <v>109</v>
      </c>
      <c r="E24" s="82">
        <v>1658308.9975</v>
      </c>
      <c r="F24" s="83">
        <v>1942798.8071257465</v>
      </c>
      <c r="G24" s="93">
        <v>103280.91264737357</v>
      </c>
      <c r="H24" s="93">
        <v>219941.0886917332</v>
      </c>
      <c r="I24" s="93">
        <v>66738.9762816624</v>
      </c>
      <c r="J24" s="93">
        <v>313638.3614243259</v>
      </c>
      <c r="K24" s="93">
        <v>139490.48887584457</v>
      </c>
      <c r="L24" s="93">
        <v>28476.89941842648</v>
      </c>
      <c r="M24" s="93">
        <v>34070.449813255225</v>
      </c>
      <c r="N24" s="93">
        <v>892611.4883697205</v>
      </c>
      <c r="O24" s="93">
        <v>67311.76715648052</v>
      </c>
      <c r="P24" s="93">
        <v>31577.74878395417</v>
      </c>
      <c r="Q24" s="93">
        <v>4057.2686966283077</v>
      </c>
      <c r="R24" s="93">
        <v>5082.635077475547</v>
      </c>
      <c r="S24" s="93">
        <v>0</v>
      </c>
      <c r="T24" s="93">
        <v>7021.991835733174</v>
      </c>
      <c r="U24" s="93">
        <v>0</v>
      </c>
      <c r="V24" s="93">
        <v>0</v>
      </c>
      <c r="W24" s="93">
        <v>17524.92574713569</v>
      </c>
      <c r="X24" s="93">
        <v>0</v>
      </c>
      <c r="Y24" s="93">
        <v>11973.804305997179</v>
      </c>
      <c r="Z24" s="93">
        <v>0</v>
      </c>
      <c r="AA24" s="93">
        <v>0</v>
      </c>
      <c r="AB24" s="93">
        <v>0</v>
      </c>
      <c r="AC24" s="93">
        <v>0</v>
      </c>
      <c r="AD24" s="82">
        <f t="shared" si="0"/>
        <v>1942798.8071257463</v>
      </c>
      <c r="AE24" s="93">
        <v>0</v>
      </c>
      <c r="AF24" s="179">
        <v>0</v>
      </c>
      <c r="AG24" s="93">
        <v>0</v>
      </c>
      <c r="AH24" s="93">
        <v>0</v>
      </c>
      <c r="AI24" s="93">
        <v>0</v>
      </c>
      <c r="AJ24" s="93">
        <v>0</v>
      </c>
      <c r="AK24" s="93">
        <v>0</v>
      </c>
      <c r="AL24" s="93">
        <v>0</v>
      </c>
      <c r="AM24" s="93">
        <v>0</v>
      </c>
      <c r="AN24" s="93">
        <v>0</v>
      </c>
      <c r="AO24" s="93">
        <v>0</v>
      </c>
      <c r="AP24" s="93">
        <v>0</v>
      </c>
      <c r="AQ24" s="93">
        <v>0</v>
      </c>
      <c r="AR24" s="93">
        <v>0</v>
      </c>
      <c r="AS24" s="93">
        <v>0</v>
      </c>
      <c r="AT24" s="93">
        <v>0</v>
      </c>
      <c r="AU24" s="93">
        <v>0</v>
      </c>
      <c r="AV24" s="93">
        <v>0</v>
      </c>
      <c r="AW24" s="93">
        <v>0</v>
      </c>
      <c r="AX24" s="93">
        <v>0</v>
      </c>
      <c r="AY24" s="93">
        <v>0</v>
      </c>
      <c r="AZ24" s="93">
        <v>0</v>
      </c>
      <c r="BA24" s="93">
        <v>0</v>
      </c>
      <c r="BB24" s="93">
        <v>0</v>
      </c>
      <c r="BC24" s="93">
        <v>0</v>
      </c>
      <c r="BD24" s="93">
        <v>0</v>
      </c>
      <c r="BE24" s="93">
        <v>0</v>
      </c>
      <c r="BF24" s="93">
        <v>0</v>
      </c>
      <c r="BG24" s="93">
        <v>0</v>
      </c>
      <c r="BH24" s="93">
        <v>0</v>
      </c>
      <c r="BI24" s="93">
        <v>0</v>
      </c>
      <c r="BJ24" s="93">
        <v>0</v>
      </c>
      <c r="BK24" s="93">
        <v>0</v>
      </c>
      <c r="BL24" s="93">
        <v>0</v>
      </c>
      <c r="BM24" s="93">
        <v>0</v>
      </c>
      <c r="BN24" s="93">
        <v>0</v>
      </c>
      <c r="BO24" s="93">
        <v>0</v>
      </c>
      <c r="BP24" s="93">
        <v>0</v>
      </c>
      <c r="BQ24" s="93">
        <v>0</v>
      </c>
      <c r="BR24" s="93">
        <v>0</v>
      </c>
      <c r="BS24" s="93">
        <v>0</v>
      </c>
      <c r="BT24" s="93">
        <v>0</v>
      </c>
      <c r="BU24" s="93">
        <v>0</v>
      </c>
      <c r="BV24" s="93">
        <v>0</v>
      </c>
      <c r="BW24" s="93">
        <v>0</v>
      </c>
      <c r="BX24" s="93">
        <v>0</v>
      </c>
      <c r="BY24" s="93">
        <v>0</v>
      </c>
      <c r="BZ24" s="93">
        <v>0</v>
      </c>
      <c r="CA24" s="93">
        <v>0</v>
      </c>
      <c r="CB24" s="93">
        <v>0</v>
      </c>
      <c r="CC24" s="93">
        <v>0</v>
      </c>
      <c r="CD24" s="93">
        <v>0</v>
      </c>
      <c r="CE24" s="93">
        <v>0</v>
      </c>
      <c r="CF24" s="93">
        <v>0</v>
      </c>
      <c r="CG24" s="93">
        <v>0</v>
      </c>
      <c r="CH24" s="93">
        <v>0</v>
      </c>
      <c r="CI24" s="93">
        <v>0</v>
      </c>
      <c r="CJ24" s="187">
        <v>0</v>
      </c>
      <c r="CK24" s="173"/>
      <c r="CL24" s="173"/>
      <c r="CM24" s="173"/>
      <c r="CN24" s="173"/>
      <c r="CO24" s="173"/>
      <c r="CP24" s="173"/>
      <c r="CQ24" s="173"/>
      <c r="CR24" s="173"/>
      <c r="CS24" s="173"/>
      <c r="CT24" s="173"/>
      <c r="CU24" s="178"/>
      <c r="CV24" s="178"/>
      <c r="CW24" s="178"/>
    </row>
    <row r="25" spans="1:101" ht="12">
      <c r="A25" s="77" t="s">
        <v>35</v>
      </c>
      <c r="B25" s="22" t="s">
        <v>123</v>
      </c>
      <c r="C25" s="25" t="s">
        <v>91</v>
      </c>
      <c r="D25" s="22" t="s">
        <v>92</v>
      </c>
      <c r="E25" s="82">
        <v>360491.6625</v>
      </c>
      <c r="F25" s="153">
        <v>391169.8708186418</v>
      </c>
      <c r="G25" s="181">
        <v>64519.71578296264</v>
      </c>
      <c r="H25" s="181">
        <v>15913.693983688376</v>
      </c>
      <c r="I25" s="181">
        <v>10997.877561573132</v>
      </c>
      <c r="J25" s="181">
        <v>72044.84236530209</v>
      </c>
      <c r="K25" s="181">
        <v>15414.517260198527</v>
      </c>
      <c r="L25" s="181">
        <v>4769.411236947549</v>
      </c>
      <c r="M25" s="181">
        <v>5267.588607637617</v>
      </c>
      <c r="N25" s="181">
        <v>67677.17095386589</v>
      </c>
      <c r="O25" s="181">
        <v>5606.86888316275</v>
      </c>
      <c r="P25" s="181">
        <v>15429.007875795329</v>
      </c>
      <c r="Q25" s="181">
        <v>92.93981037949126</v>
      </c>
      <c r="R25" s="181">
        <v>2491.8862062501235</v>
      </c>
      <c r="S25" s="181">
        <v>3002.0558105375458</v>
      </c>
      <c r="T25" s="181">
        <v>1466.0505572764912</v>
      </c>
      <c r="U25" s="181">
        <v>7713.504585097885</v>
      </c>
      <c r="V25" s="181">
        <v>447.7100543012052</v>
      </c>
      <c r="W25" s="181">
        <v>2698.252559404585</v>
      </c>
      <c r="X25" s="181">
        <v>2985.9662304610965</v>
      </c>
      <c r="Y25" s="181">
        <v>2637.791715017927</v>
      </c>
      <c r="Z25" s="181">
        <v>2599.8163086263066</v>
      </c>
      <c r="AA25" s="181">
        <v>13840.53660054585</v>
      </c>
      <c r="AB25" s="181">
        <v>23548.74937400357</v>
      </c>
      <c r="AC25" s="181">
        <v>964.875128187084</v>
      </c>
      <c r="AD25" s="84">
        <f t="shared" si="0"/>
        <v>342130.82945122296</v>
      </c>
      <c r="AE25" s="181">
        <v>1003.8498873784837</v>
      </c>
      <c r="AF25" s="182">
        <v>218.85826315170522</v>
      </c>
      <c r="AG25" s="181">
        <v>610.6045606652598</v>
      </c>
      <c r="AH25" s="181">
        <v>770.0013322300863</v>
      </c>
      <c r="AI25" s="181">
        <v>134.41295157033952</v>
      </c>
      <c r="AJ25" s="181">
        <v>970.3715685858713</v>
      </c>
      <c r="AK25" s="181">
        <v>775.3753519109003</v>
      </c>
      <c r="AL25" s="181">
        <v>95.43819237893996</v>
      </c>
      <c r="AM25" s="181">
        <v>752.5126582339454</v>
      </c>
      <c r="AN25" s="181">
        <v>1535.2657321892177</v>
      </c>
      <c r="AO25" s="181">
        <v>558.2784480688065</v>
      </c>
      <c r="AP25" s="181">
        <v>1395.6961201720162</v>
      </c>
      <c r="AQ25" s="181">
        <v>0</v>
      </c>
      <c r="AR25" s="181">
        <v>801.9806218230294</v>
      </c>
      <c r="AS25" s="181">
        <v>330.7857767270065</v>
      </c>
      <c r="AT25" s="181">
        <v>211.8627935532489</v>
      </c>
      <c r="AU25" s="181">
        <v>2353.9755198805556</v>
      </c>
      <c r="AV25" s="181">
        <v>1652.4298544353635</v>
      </c>
      <c r="AW25" s="181">
        <v>170.8893287622904</v>
      </c>
      <c r="AX25" s="181">
        <v>1057.3152621666857</v>
      </c>
      <c r="AY25" s="181">
        <v>0</v>
      </c>
      <c r="AZ25" s="181">
        <v>400.74047271156985</v>
      </c>
      <c r="BA25" s="181">
        <v>275.82137273913537</v>
      </c>
      <c r="BB25" s="181">
        <v>26.482849194156113</v>
      </c>
      <c r="BC25" s="181">
        <v>1131.7670457502566</v>
      </c>
      <c r="BD25" s="181">
        <v>736.023337037584</v>
      </c>
      <c r="BE25" s="181">
        <v>32.47896599283297</v>
      </c>
      <c r="BF25" s="181">
        <v>0</v>
      </c>
      <c r="BG25" s="181">
        <v>440.71458470274894</v>
      </c>
      <c r="BH25" s="181">
        <v>7.495145998346071</v>
      </c>
      <c r="BI25" s="181">
        <v>94.93851597905022</v>
      </c>
      <c r="BJ25" s="181">
        <v>320.292572329322</v>
      </c>
      <c r="BK25" s="181">
        <v>316.59496697013816</v>
      </c>
      <c r="BL25" s="181">
        <v>1053.3178509675677</v>
      </c>
      <c r="BM25" s="181">
        <v>1784.3444240062545</v>
      </c>
      <c r="BN25" s="181">
        <v>1042.3249701699933</v>
      </c>
      <c r="BO25" s="181">
        <v>3.247896599283297</v>
      </c>
      <c r="BP25" s="181">
        <v>331.785129526786</v>
      </c>
      <c r="BQ25" s="181">
        <v>31.479613193053492</v>
      </c>
      <c r="BR25" s="181">
        <v>1797.8356868032774</v>
      </c>
      <c r="BS25" s="181">
        <v>60.96052078654803</v>
      </c>
      <c r="BT25" s="181">
        <v>14770.434380740655</v>
      </c>
      <c r="BU25" s="181">
        <v>114.92557197463975</v>
      </c>
      <c r="BV25" s="181">
        <v>791.487417425345</v>
      </c>
      <c r="BW25" s="181">
        <v>652.5773782559978</v>
      </c>
      <c r="BX25" s="181">
        <v>825.9650890177368</v>
      </c>
      <c r="BY25" s="181">
        <v>0</v>
      </c>
      <c r="BZ25" s="181">
        <v>71.95340158412228</v>
      </c>
      <c r="CA25" s="181">
        <v>970.6214067858161</v>
      </c>
      <c r="CB25" s="181">
        <v>194.37411955710806</v>
      </c>
      <c r="CC25" s="181">
        <v>135.412304370119</v>
      </c>
      <c r="CD25" s="181">
        <v>140.40906836901638</v>
      </c>
      <c r="CE25" s="181">
        <v>477.1909618946998</v>
      </c>
      <c r="CF25" s="181">
        <v>585.493323188801</v>
      </c>
      <c r="CG25" s="181">
        <v>134.6627897702844</v>
      </c>
      <c r="CH25" s="181">
        <v>739.5210718368122</v>
      </c>
      <c r="CI25" s="181">
        <v>349.7734799228166</v>
      </c>
      <c r="CJ25" s="188">
        <v>2795.689457383084</v>
      </c>
      <c r="CK25" s="173"/>
      <c r="CL25" s="173"/>
      <c r="CM25" s="173"/>
      <c r="CN25" s="173"/>
      <c r="CO25" s="173"/>
      <c r="CP25" s="173"/>
      <c r="CQ25" s="173"/>
      <c r="CR25" s="173"/>
      <c r="CS25" s="173"/>
      <c r="CT25" s="173"/>
      <c r="CU25" s="178"/>
      <c r="CV25" s="178"/>
      <c r="CW25" s="178"/>
    </row>
    <row r="26" spans="1:101" ht="12">
      <c r="A26" s="76" t="s">
        <v>36</v>
      </c>
      <c r="B26" s="68" t="s">
        <v>124</v>
      </c>
      <c r="C26" s="44" t="s">
        <v>91</v>
      </c>
      <c r="D26" s="43" t="s">
        <v>92</v>
      </c>
      <c r="E26" s="81">
        <v>2955964.425</v>
      </c>
      <c r="F26" s="152">
        <v>3213500.4522443567</v>
      </c>
      <c r="G26" s="176">
        <v>530036.0567477196</v>
      </c>
      <c r="H26" s="176">
        <v>130732.62188224698</v>
      </c>
      <c r="I26" s="176">
        <v>90348.6877552203</v>
      </c>
      <c r="J26" s="176">
        <v>591855.7404184883</v>
      </c>
      <c r="K26" s="176">
        <v>126631.83410089917</v>
      </c>
      <c r="L26" s="176">
        <v>39181.200573538285</v>
      </c>
      <c r="M26" s="176">
        <v>43273.778569538044</v>
      </c>
      <c r="N26" s="176">
        <v>555974.8735548636</v>
      </c>
      <c r="O26" s="176">
        <v>46061.00069519886</v>
      </c>
      <c r="P26" s="176">
        <v>126750.8759884458</v>
      </c>
      <c r="Q26" s="176">
        <v>763.5100373680589</v>
      </c>
      <c r="R26" s="176">
        <v>20471.099765346826</v>
      </c>
      <c r="S26" s="176">
        <v>24662.195185523105</v>
      </c>
      <c r="T26" s="176">
        <v>12043.755105580025</v>
      </c>
      <c r="U26" s="176">
        <v>63367.228208874854</v>
      </c>
      <c r="V26" s="176">
        <v>3677.983835923552</v>
      </c>
      <c r="W26" s="176">
        <v>22166.420439717836</v>
      </c>
      <c r="X26" s="176">
        <v>24530.017641419603</v>
      </c>
      <c r="Y26" s="176">
        <v>21669.728426161197</v>
      </c>
      <c r="Z26" s="176">
        <v>21357.756582935537</v>
      </c>
      <c r="AA26" s="176">
        <v>113701.42217773043</v>
      </c>
      <c r="AB26" s="176">
        <v>193455.3819413004</v>
      </c>
      <c r="AC26" s="176">
        <v>7926.547753536138</v>
      </c>
      <c r="AD26" s="82">
        <f t="shared" si="0"/>
        <v>2810639.7173875766</v>
      </c>
      <c r="AE26" s="176">
        <v>8246.729382109841</v>
      </c>
      <c r="AF26" s="177">
        <v>1797.9429912215578</v>
      </c>
      <c r="AG26" s="176">
        <v>5016.178847654666</v>
      </c>
      <c r="AH26" s="176">
        <v>6325.6396106676275</v>
      </c>
      <c r="AI26" s="176">
        <v>1104.2161293118702</v>
      </c>
      <c r="AJ26" s="176">
        <v>7971.701572950378</v>
      </c>
      <c r="AK26" s="176">
        <v>6369.787731376732</v>
      </c>
      <c r="AL26" s="176">
        <v>784.0345007381679</v>
      </c>
      <c r="AM26" s="176">
        <v>6181.968367076864</v>
      </c>
      <c r="AN26" s="176">
        <v>12612.364838785528</v>
      </c>
      <c r="AO26" s="176">
        <v>4586.314486831101</v>
      </c>
      <c r="AP26" s="176">
        <v>11465.786217077752</v>
      </c>
      <c r="AQ26" s="176">
        <v>0</v>
      </c>
      <c r="AR26" s="176">
        <v>6588.3527418050235</v>
      </c>
      <c r="AS26" s="176">
        <v>2717.438950202446</v>
      </c>
      <c r="AT26" s="176">
        <v>1740.4744937852524</v>
      </c>
      <c r="AU26" s="176">
        <v>19338.149387316804</v>
      </c>
      <c r="AV26" s="176">
        <v>13574.880072990163</v>
      </c>
      <c r="AW26" s="176">
        <v>1403.8732945154632</v>
      </c>
      <c r="AX26" s="176">
        <v>8685.952898230174</v>
      </c>
      <c r="AY26" s="176">
        <v>0</v>
      </c>
      <c r="AZ26" s="176">
        <v>3292.1239245655006</v>
      </c>
      <c r="BA26" s="176">
        <v>2265.9007560600458</v>
      </c>
      <c r="BB26" s="176">
        <v>217.55931172315655</v>
      </c>
      <c r="BC26" s="176">
        <v>9297.581906659425</v>
      </c>
      <c r="BD26" s="176">
        <v>6046.506908834143</v>
      </c>
      <c r="BE26" s="176">
        <v>266.8180238114184</v>
      </c>
      <c r="BF26" s="176">
        <v>0</v>
      </c>
      <c r="BG26" s="176">
        <v>3620.515338487247</v>
      </c>
      <c r="BH26" s="176">
        <v>61.57339011032733</v>
      </c>
      <c r="BI26" s="176">
        <v>779.9296080641461</v>
      </c>
      <c r="BJ26" s="176">
        <v>2631.2362040479875</v>
      </c>
      <c r="BK26" s="176">
        <v>2600.8599982602277</v>
      </c>
      <c r="BL26" s="176">
        <v>8653.113756838</v>
      </c>
      <c r="BM26" s="176">
        <v>14658.571738931925</v>
      </c>
      <c r="BN26" s="176">
        <v>8562.80611800952</v>
      </c>
      <c r="BO26" s="176">
        <v>26.68180238114184</v>
      </c>
      <c r="BP26" s="176">
        <v>2725.6487355504896</v>
      </c>
      <c r="BQ26" s="176">
        <v>258.6082384633748</v>
      </c>
      <c r="BR26" s="176">
        <v>14769.403841130516</v>
      </c>
      <c r="BS26" s="176">
        <v>500.7969062306622</v>
      </c>
      <c r="BT26" s="176">
        <v>121340.62744408505</v>
      </c>
      <c r="BU26" s="176">
        <v>944.1253150250191</v>
      </c>
      <c r="BV26" s="176">
        <v>6502.149995650566</v>
      </c>
      <c r="BW26" s="176">
        <v>5360.989832272499</v>
      </c>
      <c r="BX26" s="176">
        <v>6785.38759015807</v>
      </c>
      <c r="BY26" s="176">
        <v>0</v>
      </c>
      <c r="BZ26" s="176">
        <v>591.1045450591423</v>
      </c>
      <c r="CA26" s="176">
        <v>7973.754019287389</v>
      </c>
      <c r="CB26" s="176">
        <v>1596.8032501944886</v>
      </c>
      <c r="CC26" s="176">
        <v>1112.4259146599136</v>
      </c>
      <c r="CD26" s="176">
        <v>1153.474841400132</v>
      </c>
      <c r="CE26" s="176">
        <v>3920.1725036908397</v>
      </c>
      <c r="CF26" s="176">
        <v>4809.887466321699</v>
      </c>
      <c r="CG26" s="176">
        <v>1106.268575648881</v>
      </c>
      <c r="CH26" s="176">
        <v>6075.2411575522965</v>
      </c>
      <c r="CI26" s="176">
        <v>2873.424871815275</v>
      </c>
      <c r="CJ26" s="186">
        <v>22966.87451115209</v>
      </c>
      <c r="CK26" s="173"/>
      <c r="CL26" s="173"/>
      <c r="CM26" s="173"/>
      <c r="CN26" s="173"/>
      <c r="CO26" s="173"/>
      <c r="CP26" s="173"/>
      <c r="CQ26" s="173"/>
      <c r="CR26" s="173"/>
      <c r="CS26" s="173"/>
      <c r="CT26" s="173"/>
      <c r="CU26" s="178"/>
      <c r="CV26" s="178"/>
      <c r="CW26" s="178"/>
    </row>
    <row r="27" spans="1:101" ht="12">
      <c r="A27" s="78" t="s">
        <v>259</v>
      </c>
      <c r="B27" s="22" t="s">
        <v>143</v>
      </c>
      <c r="C27" s="25" t="s">
        <v>139</v>
      </c>
      <c r="D27" s="22" t="s">
        <v>140</v>
      </c>
      <c r="E27" s="82">
        <v>994008</v>
      </c>
      <c r="F27" s="83">
        <v>994008</v>
      </c>
      <c r="G27" s="93">
        <v>137421.36940653762</v>
      </c>
      <c r="H27" s="93">
        <v>3464.404270753049</v>
      </c>
      <c r="I27" s="93">
        <v>38667.07043115564</v>
      </c>
      <c r="J27" s="93">
        <v>316584.5853923924</v>
      </c>
      <c r="K27" s="93">
        <v>6093.22051956295</v>
      </c>
      <c r="L27" s="93">
        <v>8858.171895543364</v>
      </c>
      <c r="M27" s="93">
        <v>131.44081244049508</v>
      </c>
      <c r="N27" s="93">
        <v>170225.24073990114</v>
      </c>
      <c r="O27" s="93">
        <v>8956.752504873735</v>
      </c>
      <c r="P27" s="93">
        <v>24433.908169742033</v>
      </c>
      <c r="Q27" s="93">
        <v>0</v>
      </c>
      <c r="R27" s="93">
        <v>8130.553112390623</v>
      </c>
      <c r="S27" s="93">
        <v>3863.4210228045517</v>
      </c>
      <c r="T27" s="93">
        <v>464.73715827175045</v>
      </c>
      <c r="U27" s="93">
        <v>43375.468105363376</v>
      </c>
      <c r="V27" s="93">
        <v>1300.3251802148977</v>
      </c>
      <c r="W27" s="93">
        <v>13547.792310831028</v>
      </c>
      <c r="X27" s="93">
        <v>399.9556149975065</v>
      </c>
      <c r="Y27" s="93">
        <v>7243.327628417282</v>
      </c>
      <c r="Z27" s="93">
        <v>3379.9066056127303</v>
      </c>
      <c r="AA27" s="93">
        <v>2567.7901573196714</v>
      </c>
      <c r="AB27" s="93">
        <v>169798.05809946955</v>
      </c>
      <c r="AC27" s="93">
        <v>6130.775037403092</v>
      </c>
      <c r="AD27" s="82">
        <f t="shared" si="0"/>
        <v>975038.2741759985</v>
      </c>
      <c r="AE27" s="93">
        <v>248.7986806909371</v>
      </c>
      <c r="AF27" s="179">
        <v>0</v>
      </c>
      <c r="AG27" s="93">
        <v>0</v>
      </c>
      <c r="AH27" s="93">
        <v>0</v>
      </c>
      <c r="AI27" s="93">
        <v>0</v>
      </c>
      <c r="AJ27" s="93">
        <v>0</v>
      </c>
      <c r="AK27" s="93">
        <v>0</v>
      </c>
      <c r="AL27" s="93">
        <v>0</v>
      </c>
      <c r="AM27" s="93">
        <v>1159.4957383143674</v>
      </c>
      <c r="AN27" s="93">
        <v>159.04338305299905</v>
      </c>
      <c r="AO27" s="93">
        <v>57.83395747381783</v>
      </c>
      <c r="AP27" s="93">
        <v>144.58489368454457</v>
      </c>
      <c r="AQ27" s="93">
        <v>0</v>
      </c>
      <c r="AR27" s="93">
        <v>7196.384481117106</v>
      </c>
      <c r="AS27" s="93">
        <v>1018.6662964138369</v>
      </c>
      <c r="AT27" s="93">
        <v>0</v>
      </c>
      <c r="AU27" s="93">
        <v>9.388629460035363</v>
      </c>
      <c r="AV27" s="93">
        <v>0</v>
      </c>
      <c r="AW27" s="93">
        <v>0</v>
      </c>
      <c r="AX27" s="93">
        <v>0</v>
      </c>
      <c r="AY27" s="93">
        <v>0</v>
      </c>
      <c r="AZ27" s="93">
        <v>0</v>
      </c>
      <c r="BA27" s="93">
        <v>42.24883257015913</v>
      </c>
      <c r="BB27" s="93">
        <v>0</v>
      </c>
      <c r="BC27" s="93">
        <v>3201.5226458720585</v>
      </c>
      <c r="BD27" s="93">
        <v>0</v>
      </c>
      <c r="BE27" s="93">
        <v>140.82944190053044</v>
      </c>
      <c r="BF27" s="93">
        <v>0</v>
      </c>
      <c r="BG27" s="93">
        <v>0</v>
      </c>
      <c r="BH27" s="93">
        <v>0</v>
      </c>
      <c r="BI27" s="93">
        <v>0</v>
      </c>
      <c r="BJ27" s="93">
        <v>23.471573650088406</v>
      </c>
      <c r="BK27" s="93">
        <v>0</v>
      </c>
      <c r="BL27" s="93">
        <v>0</v>
      </c>
      <c r="BM27" s="93">
        <v>0</v>
      </c>
      <c r="BN27" s="93">
        <v>0</v>
      </c>
      <c r="BO27" s="93">
        <v>0</v>
      </c>
      <c r="BP27" s="93">
        <v>0</v>
      </c>
      <c r="BQ27" s="93">
        <v>0</v>
      </c>
      <c r="BR27" s="93">
        <v>422.4883257015913</v>
      </c>
      <c r="BS27" s="93">
        <v>0</v>
      </c>
      <c r="BT27" s="93">
        <v>962.3345196536246</v>
      </c>
      <c r="BU27" s="93">
        <v>0</v>
      </c>
      <c r="BV27" s="93">
        <v>0</v>
      </c>
      <c r="BW27" s="93">
        <v>0</v>
      </c>
      <c r="BX27" s="93">
        <v>3882.198281724622</v>
      </c>
      <c r="BY27" s="93">
        <v>0</v>
      </c>
      <c r="BZ27" s="93">
        <v>131.44081244049508</v>
      </c>
      <c r="CA27" s="93">
        <v>0</v>
      </c>
      <c r="CB27" s="93">
        <v>0</v>
      </c>
      <c r="CC27" s="93">
        <v>42.24883257015913</v>
      </c>
      <c r="CD27" s="93">
        <v>126.7464977104774</v>
      </c>
      <c r="CE27" s="93">
        <v>0</v>
      </c>
      <c r="CF27" s="93">
        <v>0</v>
      </c>
      <c r="CG27" s="93">
        <v>0</v>
      </c>
      <c r="CH27" s="93">
        <v>0</v>
      </c>
      <c r="CI27" s="93">
        <v>0</v>
      </c>
      <c r="CJ27" s="187">
        <v>0</v>
      </c>
      <c r="CK27" s="173"/>
      <c r="CL27" s="173"/>
      <c r="CM27" s="173"/>
      <c r="CN27" s="173"/>
      <c r="CO27" s="173"/>
      <c r="CP27" s="173"/>
      <c r="CQ27" s="173"/>
      <c r="CR27" s="173"/>
      <c r="CS27" s="173"/>
      <c r="CT27" s="173"/>
      <c r="CU27" s="178"/>
      <c r="CV27" s="178"/>
      <c r="CW27" s="178"/>
    </row>
    <row r="28" spans="1:101" ht="12">
      <c r="A28" s="78" t="s">
        <v>255</v>
      </c>
      <c r="B28" s="22" t="s">
        <v>147</v>
      </c>
      <c r="C28" s="25" t="s">
        <v>145</v>
      </c>
      <c r="D28" s="22" t="s">
        <v>146</v>
      </c>
      <c r="E28" s="82">
        <v>603626.8125</v>
      </c>
      <c r="F28" s="83">
        <v>680910.559536133</v>
      </c>
      <c r="G28" s="93">
        <v>87206.40532980072</v>
      </c>
      <c r="H28" s="93">
        <v>41411.95474199398</v>
      </c>
      <c r="I28" s="93">
        <v>30489.54228236115</v>
      </c>
      <c r="J28" s="93">
        <v>128873.94301992099</v>
      </c>
      <c r="K28" s="93">
        <v>64959.41312451279</v>
      </c>
      <c r="L28" s="93">
        <v>10463.86658211211</v>
      </c>
      <c r="M28" s="93">
        <v>12027.432853002425</v>
      </c>
      <c r="N28" s="93">
        <v>212678.83999598195</v>
      </c>
      <c r="O28" s="93">
        <v>15319.942596511837</v>
      </c>
      <c r="P28" s="93">
        <v>30267.786489133916</v>
      </c>
      <c r="Q28" s="93">
        <v>0</v>
      </c>
      <c r="R28" s="93">
        <v>1593.6348530228215</v>
      </c>
      <c r="S28" s="93">
        <v>1503.4291066253031</v>
      </c>
      <c r="T28" s="93">
        <v>4810.9731412009705</v>
      </c>
      <c r="U28" s="93">
        <v>0</v>
      </c>
      <c r="V28" s="93">
        <v>0</v>
      </c>
      <c r="W28" s="93">
        <v>4886.1445965322355</v>
      </c>
      <c r="X28" s="93">
        <v>0</v>
      </c>
      <c r="Y28" s="93">
        <v>4980.108915696316</v>
      </c>
      <c r="Z28" s="93">
        <v>0</v>
      </c>
      <c r="AA28" s="93">
        <v>29222.90326002933</v>
      </c>
      <c r="AB28" s="93">
        <v>0</v>
      </c>
      <c r="AC28" s="93">
        <v>0</v>
      </c>
      <c r="AD28" s="82">
        <f t="shared" si="0"/>
        <v>680696.3208884387</v>
      </c>
      <c r="AE28" s="93">
        <v>0</v>
      </c>
      <c r="AF28" s="179">
        <v>0</v>
      </c>
      <c r="AG28" s="93">
        <v>0</v>
      </c>
      <c r="AH28" s="93">
        <v>0</v>
      </c>
      <c r="AI28" s="93">
        <v>0</v>
      </c>
      <c r="AJ28" s="93">
        <v>0</v>
      </c>
      <c r="AK28" s="93">
        <v>0</v>
      </c>
      <c r="AL28" s="93">
        <v>0</v>
      </c>
      <c r="AM28" s="93">
        <v>0</v>
      </c>
      <c r="AN28" s="93">
        <v>0</v>
      </c>
      <c r="AO28" s="93">
        <v>0</v>
      </c>
      <c r="AP28" s="93">
        <v>0</v>
      </c>
      <c r="AQ28" s="93">
        <v>0</v>
      </c>
      <c r="AR28" s="93">
        <v>0</v>
      </c>
      <c r="AS28" s="93">
        <v>0</v>
      </c>
      <c r="AT28" s="93">
        <v>0</v>
      </c>
      <c r="AU28" s="93">
        <v>0</v>
      </c>
      <c r="AV28" s="93">
        <v>0</v>
      </c>
      <c r="AW28" s="93">
        <v>0</v>
      </c>
      <c r="AX28" s="93">
        <v>0</v>
      </c>
      <c r="AY28" s="93">
        <v>0</v>
      </c>
      <c r="AZ28" s="93">
        <v>214.23864769410568</v>
      </c>
      <c r="BA28" s="93">
        <v>0</v>
      </c>
      <c r="BB28" s="93">
        <v>0</v>
      </c>
      <c r="BC28" s="93">
        <v>0</v>
      </c>
      <c r="BD28" s="93">
        <v>0</v>
      </c>
      <c r="BE28" s="93">
        <v>0</v>
      </c>
      <c r="BF28" s="93">
        <v>0</v>
      </c>
      <c r="BG28" s="93">
        <v>0</v>
      </c>
      <c r="BH28" s="93">
        <v>0</v>
      </c>
      <c r="BI28" s="93">
        <v>0</v>
      </c>
      <c r="BJ28" s="93">
        <v>0</v>
      </c>
      <c r="BK28" s="93">
        <v>0</v>
      </c>
      <c r="BL28" s="93">
        <v>0</v>
      </c>
      <c r="BM28" s="93">
        <v>0</v>
      </c>
      <c r="BN28" s="93">
        <v>0</v>
      </c>
      <c r="BO28" s="93">
        <v>0</v>
      </c>
      <c r="BP28" s="93">
        <v>0</v>
      </c>
      <c r="BQ28" s="93">
        <v>0</v>
      </c>
      <c r="BR28" s="93">
        <v>0</v>
      </c>
      <c r="BS28" s="93">
        <v>0</v>
      </c>
      <c r="BT28" s="93">
        <v>0</v>
      </c>
      <c r="BU28" s="93">
        <v>0</v>
      </c>
      <c r="BV28" s="93">
        <v>0</v>
      </c>
      <c r="BW28" s="93">
        <v>0</v>
      </c>
      <c r="BX28" s="93">
        <v>0</v>
      </c>
      <c r="BY28" s="93">
        <v>0</v>
      </c>
      <c r="BZ28" s="93">
        <v>0</v>
      </c>
      <c r="CA28" s="93">
        <v>0</v>
      </c>
      <c r="CB28" s="93">
        <v>0</v>
      </c>
      <c r="CC28" s="93">
        <v>0</v>
      </c>
      <c r="CD28" s="93">
        <v>0</v>
      </c>
      <c r="CE28" s="93">
        <v>0</v>
      </c>
      <c r="CF28" s="93">
        <v>0</v>
      </c>
      <c r="CG28" s="93">
        <v>0</v>
      </c>
      <c r="CH28" s="93">
        <v>0</v>
      </c>
      <c r="CI28" s="93">
        <v>0</v>
      </c>
      <c r="CJ28" s="187">
        <v>0</v>
      </c>
      <c r="CK28" s="173"/>
      <c r="CL28" s="173"/>
      <c r="CM28" s="173"/>
      <c r="CN28" s="173"/>
      <c r="CO28" s="173"/>
      <c r="CP28" s="173"/>
      <c r="CQ28" s="173"/>
      <c r="CR28" s="173"/>
      <c r="CS28" s="173"/>
      <c r="CT28" s="173"/>
      <c r="CU28" s="178"/>
      <c r="CV28" s="178"/>
      <c r="CW28" s="178"/>
    </row>
    <row r="29" spans="1:101" ht="12">
      <c r="A29" s="76" t="s">
        <v>37</v>
      </c>
      <c r="B29" s="22" t="s">
        <v>273</v>
      </c>
      <c r="C29" s="25" t="s">
        <v>133</v>
      </c>
      <c r="D29" s="22" t="s">
        <v>134</v>
      </c>
      <c r="E29" s="82">
        <v>510517.1</v>
      </c>
      <c r="F29" s="150">
        <v>558048.691120801</v>
      </c>
      <c r="G29" s="93">
        <v>204252.47726172878</v>
      </c>
      <c r="H29" s="93">
        <v>0</v>
      </c>
      <c r="I29" s="93">
        <v>0</v>
      </c>
      <c r="J29" s="93">
        <v>0</v>
      </c>
      <c r="K29" s="93">
        <v>0</v>
      </c>
      <c r="L29" s="93">
        <v>0</v>
      </c>
      <c r="M29" s="93">
        <v>0</v>
      </c>
      <c r="N29" s="93">
        <v>253009.6102502155</v>
      </c>
      <c r="O29" s="93">
        <v>0</v>
      </c>
      <c r="P29" s="93">
        <v>36316.66817473862</v>
      </c>
      <c r="Q29" s="93">
        <v>0</v>
      </c>
      <c r="R29" s="93">
        <v>0</v>
      </c>
      <c r="S29" s="93">
        <v>0</v>
      </c>
      <c r="T29" s="93">
        <v>0</v>
      </c>
      <c r="U29" s="93">
        <v>64469.935434118124</v>
      </c>
      <c r="V29" s="93">
        <v>0</v>
      </c>
      <c r="W29" s="93">
        <v>0</v>
      </c>
      <c r="X29" s="93">
        <v>0</v>
      </c>
      <c r="Y29" s="93">
        <v>0</v>
      </c>
      <c r="Z29" s="93">
        <v>0</v>
      </c>
      <c r="AA29" s="93">
        <v>0</v>
      </c>
      <c r="AB29" s="93">
        <v>0</v>
      </c>
      <c r="AC29" s="93">
        <v>0</v>
      </c>
      <c r="AD29" s="82">
        <f t="shared" si="0"/>
        <v>558048.691120801</v>
      </c>
      <c r="AE29" s="93">
        <v>0</v>
      </c>
      <c r="AF29" s="179">
        <v>0</v>
      </c>
      <c r="AG29" s="93">
        <v>0</v>
      </c>
      <c r="AH29" s="93">
        <v>0</v>
      </c>
      <c r="AI29" s="93">
        <v>0</v>
      </c>
      <c r="AJ29" s="93">
        <v>0</v>
      </c>
      <c r="AK29" s="93">
        <v>0</v>
      </c>
      <c r="AL29" s="93">
        <v>0</v>
      </c>
      <c r="AM29" s="93">
        <v>0</v>
      </c>
      <c r="AN29" s="93">
        <v>0</v>
      </c>
      <c r="AO29" s="93">
        <v>0</v>
      </c>
      <c r="AP29" s="93">
        <v>0</v>
      </c>
      <c r="AQ29" s="93">
        <v>0</v>
      </c>
      <c r="AR29" s="93">
        <v>0</v>
      </c>
      <c r="AS29" s="93">
        <v>0</v>
      </c>
      <c r="AT29" s="93">
        <v>0</v>
      </c>
      <c r="AU29" s="93">
        <v>0</v>
      </c>
      <c r="AV29" s="93">
        <v>0</v>
      </c>
      <c r="AW29" s="93">
        <v>0</v>
      </c>
      <c r="AX29" s="93">
        <v>0</v>
      </c>
      <c r="AY29" s="93">
        <v>0</v>
      </c>
      <c r="AZ29" s="93">
        <v>0</v>
      </c>
      <c r="BA29" s="93">
        <v>0</v>
      </c>
      <c r="BB29" s="93">
        <v>0</v>
      </c>
      <c r="BC29" s="93">
        <v>0</v>
      </c>
      <c r="BD29" s="93">
        <v>0</v>
      </c>
      <c r="BE29" s="93">
        <v>0</v>
      </c>
      <c r="BF29" s="93">
        <v>0</v>
      </c>
      <c r="BG29" s="93">
        <v>0</v>
      </c>
      <c r="BH29" s="93">
        <v>0</v>
      </c>
      <c r="BI29" s="93">
        <v>0</v>
      </c>
      <c r="BJ29" s="93">
        <v>0</v>
      </c>
      <c r="BK29" s="93">
        <v>0</v>
      </c>
      <c r="BL29" s="93">
        <v>0</v>
      </c>
      <c r="BM29" s="93">
        <v>0</v>
      </c>
      <c r="BN29" s="93">
        <v>0</v>
      </c>
      <c r="BO29" s="93">
        <v>0</v>
      </c>
      <c r="BP29" s="93">
        <v>0</v>
      </c>
      <c r="BQ29" s="93">
        <v>0</v>
      </c>
      <c r="BR29" s="93">
        <v>0</v>
      </c>
      <c r="BS29" s="93">
        <v>0</v>
      </c>
      <c r="BT29" s="93">
        <v>0</v>
      </c>
      <c r="BU29" s="93">
        <v>0</v>
      </c>
      <c r="BV29" s="93">
        <v>0</v>
      </c>
      <c r="BW29" s="93">
        <v>0</v>
      </c>
      <c r="BX29" s="93">
        <v>0</v>
      </c>
      <c r="BY29" s="93">
        <v>0</v>
      </c>
      <c r="BZ29" s="93">
        <v>0</v>
      </c>
      <c r="CA29" s="93">
        <v>0</v>
      </c>
      <c r="CB29" s="93">
        <v>0</v>
      </c>
      <c r="CC29" s="93">
        <v>0</v>
      </c>
      <c r="CD29" s="93">
        <v>0</v>
      </c>
      <c r="CE29" s="93">
        <v>0</v>
      </c>
      <c r="CF29" s="93">
        <v>0</v>
      </c>
      <c r="CG29" s="93">
        <v>0</v>
      </c>
      <c r="CH29" s="93">
        <v>0</v>
      </c>
      <c r="CI29" s="93">
        <v>0</v>
      </c>
      <c r="CJ29" s="187">
        <v>0</v>
      </c>
      <c r="CK29" s="173"/>
      <c r="CL29" s="173"/>
      <c r="CM29" s="173"/>
      <c r="CN29" s="173"/>
      <c r="CO29" s="173"/>
      <c r="CP29" s="173"/>
      <c r="CQ29" s="173"/>
      <c r="CR29" s="173"/>
      <c r="CS29" s="173"/>
      <c r="CT29" s="173"/>
      <c r="CU29" s="178"/>
      <c r="CV29" s="178"/>
      <c r="CW29" s="178"/>
    </row>
    <row r="30" spans="1:101" ht="12">
      <c r="A30" s="76" t="s">
        <v>38</v>
      </c>
      <c r="B30" s="22" t="s">
        <v>135</v>
      </c>
      <c r="C30" s="25" t="s">
        <v>115</v>
      </c>
      <c r="D30" s="22" t="s">
        <v>116</v>
      </c>
      <c r="E30" s="82">
        <v>53192.8125</v>
      </c>
      <c r="F30" s="83">
        <v>55358.329524778426</v>
      </c>
      <c r="G30" s="93">
        <v>11101.223774069049</v>
      </c>
      <c r="H30" s="93">
        <v>2738.100685056505</v>
      </c>
      <c r="I30" s="93">
        <v>1892.2882466118335</v>
      </c>
      <c r="J30" s="93">
        <v>12395.992560710314</v>
      </c>
      <c r="K30" s="93">
        <v>2652.212636062174</v>
      </c>
      <c r="L30" s="93">
        <v>820.6220497005884</v>
      </c>
      <c r="M30" s="93">
        <v>906.3381506488846</v>
      </c>
      <c r="N30" s="93">
        <v>11644.493625515674</v>
      </c>
      <c r="O30" s="93">
        <v>964.7145122776639</v>
      </c>
      <c r="P30" s="93">
        <v>2654.7058827296773</v>
      </c>
      <c r="Q30" s="93">
        <v>15.991168281226763</v>
      </c>
      <c r="R30" s="93">
        <v>428.7524527875154</v>
      </c>
      <c r="S30" s="93">
        <v>516.5319302882278</v>
      </c>
      <c r="T30" s="93">
        <v>252.24778353289958</v>
      </c>
      <c r="U30" s="93">
        <v>1327.180993318804</v>
      </c>
      <c r="V30" s="93">
        <v>77.03272462354397</v>
      </c>
      <c r="W30" s="93">
        <v>464.2597242936802</v>
      </c>
      <c r="X30" s="93">
        <v>0</v>
      </c>
      <c r="Y30" s="93">
        <v>453.856867508581</v>
      </c>
      <c r="Z30" s="93">
        <v>0</v>
      </c>
      <c r="AA30" s="93">
        <v>0</v>
      </c>
      <c r="AB30" s="93">
        <v>4051.7837567615857</v>
      </c>
      <c r="AC30" s="93">
        <v>0</v>
      </c>
      <c r="AD30" s="82">
        <f t="shared" si="0"/>
        <v>55358.32952477843</v>
      </c>
      <c r="AE30" s="93">
        <v>0</v>
      </c>
      <c r="AF30" s="179">
        <v>0</v>
      </c>
      <c r="AG30" s="93">
        <v>0</v>
      </c>
      <c r="AH30" s="93">
        <v>0</v>
      </c>
      <c r="AI30" s="93">
        <v>0</v>
      </c>
      <c r="AJ30" s="93">
        <v>0</v>
      </c>
      <c r="AK30" s="93">
        <v>0</v>
      </c>
      <c r="AL30" s="93">
        <v>0</v>
      </c>
      <c r="AM30" s="93">
        <v>0</v>
      </c>
      <c r="AN30" s="93">
        <v>0</v>
      </c>
      <c r="AO30" s="93">
        <v>0</v>
      </c>
      <c r="AP30" s="93">
        <v>0</v>
      </c>
      <c r="AQ30" s="93">
        <v>0</v>
      </c>
      <c r="AR30" s="93">
        <v>0</v>
      </c>
      <c r="AS30" s="93">
        <v>0</v>
      </c>
      <c r="AT30" s="93">
        <v>0</v>
      </c>
      <c r="AU30" s="93">
        <v>0</v>
      </c>
      <c r="AV30" s="93">
        <v>0</v>
      </c>
      <c r="AW30" s="93">
        <v>0</v>
      </c>
      <c r="AX30" s="93">
        <v>0</v>
      </c>
      <c r="AY30" s="93">
        <v>0</v>
      </c>
      <c r="AZ30" s="93">
        <v>0</v>
      </c>
      <c r="BA30" s="93">
        <v>0</v>
      </c>
      <c r="BB30" s="93">
        <v>0</v>
      </c>
      <c r="BC30" s="93">
        <v>0</v>
      </c>
      <c r="BD30" s="93">
        <v>0</v>
      </c>
      <c r="BE30" s="93">
        <v>0</v>
      </c>
      <c r="BF30" s="93">
        <v>0</v>
      </c>
      <c r="BG30" s="93">
        <v>0</v>
      </c>
      <c r="BH30" s="93">
        <v>0</v>
      </c>
      <c r="BI30" s="93">
        <v>0</v>
      </c>
      <c r="BJ30" s="93">
        <v>0</v>
      </c>
      <c r="BK30" s="93">
        <v>0</v>
      </c>
      <c r="BL30" s="93">
        <v>0</v>
      </c>
      <c r="BM30" s="93">
        <v>0</v>
      </c>
      <c r="BN30" s="93">
        <v>0</v>
      </c>
      <c r="BO30" s="93">
        <v>0</v>
      </c>
      <c r="BP30" s="93">
        <v>0</v>
      </c>
      <c r="BQ30" s="93">
        <v>0</v>
      </c>
      <c r="BR30" s="93">
        <v>0</v>
      </c>
      <c r="BS30" s="93">
        <v>0</v>
      </c>
      <c r="BT30" s="93">
        <v>0</v>
      </c>
      <c r="BU30" s="93">
        <v>0</v>
      </c>
      <c r="BV30" s="93">
        <v>0</v>
      </c>
      <c r="BW30" s="93">
        <v>0</v>
      </c>
      <c r="BX30" s="93">
        <v>0</v>
      </c>
      <c r="BY30" s="93">
        <v>0</v>
      </c>
      <c r="BZ30" s="93">
        <v>0</v>
      </c>
      <c r="CA30" s="93">
        <v>0</v>
      </c>
      <c r="CB30" s="93">
        <v>0</v>
      </c>
      <c r="CC30" s="93">
        <v>0</v>
      </c>
      <c r="CD30" s="93">
        <v>0</v>
      </c>
      <c r="CE30" s="93">
        <v>0</v>
      </c>
      <c r="CF30" s="93">
        <v>0</v>
      </c>
      <c r="CG30" s="93">
        <v>0</v>
      </c>
      <c r="CH30" s="93">
        <v>0</v>
      </c>
      <c r="CI30" s="93">
        <v>0</v>
      </c>
      <c r="CJ30" s="187">
        <v>0</v>
      </c>
      <c r="CK30" s="173"/>
      <c r="CL30" s="173"/>
      <c r="CM30" s="173"/>
      <c r="CN30" s="173"/>
      <c r="CO30" s="173"/>
      <c r="CP30" s="173"/>
      <c r="CQ30" s="173"/>
      <c r="CR30" s="173"/>
      <c r="CS30" s="173"/>
      <c r="CT30" s="173"/>
      <c r="CU30" s="178"/>
      <c r="CV30" s="178"/>
      <c r="CW30" s="178"/>
    </row>
    <row r="31" spans="1:101" ht="12">
      <c r="A31" s="76" t="s">
        <v>39</v>
      </c>
      <c r="B31" s="22" t="s">
        <v>136</v>
      </c>
      <c r="C31" s="25" t="s">
        <v>137</v>
      </c>
      <c r="D31" s="22" t="s">
        <v>138</v>
      </c>
      <c r="E31" s="82">
        <v>777611.275</v>
      </c>
      <c r="F31" s="83">
        <v>949207.8158531124</v>
      </c>
      <c r="G31" s="93">
        <v>394250.38859496085</v>
      </c>
      <c r="H31" s="93">
        <v>0</v>
      </c>
      <c r="I31" s="93">
        <v>0</v>
      </c>
      <c r="J31" s="93">
        <v>0</v>
      </c>
      <c r="K31" s="93">
        <v>0</v>
      </c>
      <c r="L31" s="93">
        <v>0</v>
      </c>
      <c r="M31" s="93">
        <v>0</v>
      </c>
      <c r="N31" s="93">
        <v>413544.14885093045</v>
      </c>
      <c r="O31" s="93">
        <v>0</v>
      </c>
      <c r="P31" s="93">
        <v>94279.58999585822</v>
      </c>
      <c r="Q31" s="93">
        <v>0</v>
      </c>
      <c r="R31" s="93">
        <v>0</v>
      </c>
      <c r="S31" s="93">
        <v>0</v>
      </c>
      <c r="T31" s="93">
        <v>0</v>
      </c>
      <c r="U31" s="93">
        <v>47133.68841136289</v>
      </c>
      <c r="V31" s="93">
        <v>0</v>
      </c>
      <c r="W31" s="93">
        <v>0</v>
      </c>
      <c r="X31" s="93">
        <v>0</v>
      </c>
      <c r="Y31" s="93">
        <v>0</v>
      </c>
      <c r="Z31" s="93">
        <v>0</v>
      </c>
      <c r="AA31" s="93">
        <v>0</v>
      </c>
      <c r="AB31" s="93">
        <v>0</v>
      </c>
      <c r="AC31" s="93">
        <v>0</v>
      </c>
      <c r="AD31" s="82">
        <f t="shared" si="0"/>
        <v>949207.8158531125</v>
      </c>
      <c r="AE31" s="93">
        <v>0</v>
      </c>
      <c r="AF31" s="179">
        <v>0</v>
      </c>
      <c r="AG31" s="93">
        <v>0</v>
      </c>
      <c r="AH31" s="93">
        <v>0</v>
      </c>
      <c r="AI31" s="93">
        <v>0</v>
      </c>
      <c r="AJ31" s="93">
        <v>0</v>
      </c>
      <c r="AK31" s="93">
        <v>0</v>
      </c>
      <c r="AL31" s="93">
        <v>0</v>
      </c>
      <c r="AM31" s="93">
        <v>0</v>
      </c>
      <c r="AN31" s="93">
        <v>0</v>
      </c>
      <c r="AO31" s="93">
        <v>0</v>
      </c>
      <c r="AP31" s="93">
        <v>0</v>
      </c>
      <c r="AQ31" s="93">
        <v>0</v>
      </c>
      <c r="AR31" s="93">
        <v>0</v>
      </c>
      <c r="AS31" s="93">
        <v>0</v>
      </c>
      <c r="AT31" s="93">
        <v>0</v>
      </c>
      <c r="AU31" s="93">
        <v>0</v>
      </c>
      <c r="AV31" s="93">
        <v>0</v>
      </c>
      <c r="AW31" s="93">
        <v>0</v>
      </c>
      <c r="AX31" s="93">
        <v>0</v>
      </c>
      <c r="AY31" s="93">
        <v>0</v>
      </c>
      <c r="AZ31" s="93">
        <v>0</v>
      </c>
      <c r="BA31" s="93">
        <v>0</v>
      </c>
      <c r="BB31" s="93">
        <v>0</v>
      </c>
      <c r="BC31" s="93">
        <v>0</v>
      </c>
      <c r="BD31" s="93">
        <v>0</v>
      </c>
      <c r="BE31" s="93">
        <v>0</v>
      </c>
      <c r="BF31" s="93">
        <v>0</v>
      </c>
      <c r="BG31" s="93">
        <v>0</v>
      </c>
      <c r="BH31" s="93">
        <v>0</v>
      </c>
      <c r="BI31" s="93">
        <v>0</v>
      </c>
      <c r="BJ31" s="93">
        <v>0</v>
      </c>
      <c r="BK31" s="93">
        <v>0</v>
      </c>
      <c r="BL31" s="93">
        <v>0</v>
      </c>
      <c r="BM31" s="93">
        <v>0</v>
      </c>
      <c r="BN31" s="93">
        <v>0</v>
      </c>
      <c r="BO31" s="93">
        <v>0</v>
      </c>
      <c r="BP31" s="93">
        <v>0</v>
      </c>
      <c r="BQ31" s="93">
        <v>0</v>
      </c>
      <c r="BR31" s="93">
        <v>0</v>
      </c>
      <c r="BS31" s="93">
        <v>0</v>
      </c>
      <c r="BT31" s="93">
        <v>0</v>
      </c>
      <c r="BU31" s="93">
        <v>0</v>
      </c>
      <c r="BV31" s="93">
        <v>0</v>
      </c>
      <c r="BW31" s="93">
        <v>0</v>
      </c>
      <c r="BX31" s="93">
        <v>0</v>
      </c>
      <c r="BY31" s="93">
        <v>0</v>
      </c>
      <c r="BZ31" s="93">
        <v>0</v>
      </c>
      <c r="CA31" s="93">
        <v>0</v>
      </c>
      <c r="CB31" s="93">
        <v>0</v>
      </c>
      <c r="CC31" s="93">
        <v>0</v>
      </c>
      <c r="CD31" s="93">
        <v>0</v>
      </c>
      <c r="CE31" s="93">
        <v>0</v>
      </c>
      <c r="CF31" s="93">
        <v>0</v>
      </c>
      <c r="CG31" s="93">
        <v>0</v>
      </c>
      <c r="CH31" s="93">
        <v>0</v>
      </c>
      <c r="CI31" s="93">
        <v>0</v>
      </c>
      <c r="CJ31" s="187">
        <v>0</v>
      </c>
      <c r="CK31" s="173"/>
      <c r="CL31" s="173"/>
      <c r="CM31" s="173"/>
      <c r="CN31" s="173"/>
      <c r="CO31" s="173"/>
      <c r="CP31" s="173"/>
      <c r="CQ31" s="173"/>
      <c r="CR31" s="173"/>
      <c r="CS31" s="173"/>
      <c r="CT31" s="173"/>
      <c r="CU31" s="178"/>
      <c r="CV31" s="178"/>
      <c r="CW31" s="178"/>
    </row>
    <row r="32" spans="1:101" ht="12">
      <c r="A32" s="17" t="s">
        <v>40</v>
      </c>
      <c r="B32" s="22" t="s">
        <v>88</v>
      </c>
      <c r="C32" s="25" t="s">
        <v>139</v>
      </c>
      <c r="D32" s="22" t="s">
        <v>140</v>
      </c>
      <c r="E32" s="82">
        <v>0</v>
      </c>
      <c r="F32" s="83">
        <v>37533.514088342126</v>
      </c>
      <c r="G32" s="93">
        <v>5188.999388998425</v>
      </c>
      <c r="H32" s="93">
        <v>130.8151106470191</v>
      </c>
      <c r="I32" s="93">
        <v>1460.0597105684233</v>
      </c>
      <c r="J32" s="93">
        <v>11954.16133067069</v>
      </c>
      <c r="K32" s="93">
        <v>230.07860924096317</v>
      </c>
      <c r="L32" s="93">
        <v>334.48253901209364</v>
      </c>
      <c r="M32" s="93">
        <v>4.963174929697202</v>
      </c>
      <c r="N32" s="93">
        <v>6427.666046452856</v>
      </c>
      <c r="O32" s="93">
        <v>338.2049202093665</v>
      </c>
      <c r="P32" s="93">
        <v>922.6187681812122</v>
      </c>
      <c r="Q32" s="93">
        <v>0</v>
      </c>
      <c r="R32" s="93">
        <v>307.0078206512698</v>
      </c>
      <c r="S32" s="93">
        <v>145.88189168359992</v>
      </c>
      <c r="T32" s="93">
        <v>17.548368501429394</v>
      </c>
      <c r="U32" s="93">
        <v>1637.847726800077</v>
      </c>
      <c r="V32" s="93">
        <v>49.09998055450447</v>
      </c>
      <c r="W32" s="93">
        <v>511.56153025379024</v>
      </c>
      <c r="X32" s="93">
        <v>15.102232286078632</v>
      </c>
      <c r="Y32" s="93">
        <v>273.5063898758137</v>
      </c>
      <c r="Z32" s="93">
        <v>127.62449819221378</v>
      </c>
      <c r="AA32" s="93">
        <v>96.95916737658463</v>
      </c>
      <c r="AB32" s="93">
        <v>6411.53572793134</v>
      </c>
      <c r="AC32" s="93">
        <v>231.49665922087667</v>
      </c>
      <c r="AD32" s="82">
        <f t="shared" si="0"/>
        <v>36817.221592238326</v>
      </c>
      <c r="AE32" s="93">
        <v>9.394581116926847</v>
      </c>
      <c r="AF32" s="179">
        <v>0</v>
      </c>
      <c r="AG32" s="93">
        <v>0</v>
      </c>
      <c r="AH32" s="93">
        <v>0</v>
      </c>
      <c r="AI32" s="93">
        <v>0</v>
      </c>
      <c r="AJ32" s="93">
        <v>0</v>
      </c>
      <c r="AK32" s="93">
        <v>0</v>
      </c>
      <c r="AL32" s="93">
        <v>0</v>
      </c>
      <c r="AM32" s="93">
        <v>43.78229312982889</v>
      </c>
      <c r="AN32" s="93">
        <v>6.005441664933615</v>
      </c>
      <c r="AO32" s="93">
        <v>2.183796969066769</v>
      </c>
      <c r="AP32" s="93">
        <v>5.459492422666923</v>
      </c>
      <c r="AQ32" s="93">
        <v>0</v>
      </c>
      <c r="AR32" s="93">
        <v>271.7338274009218</v>
      </c>
      <c r="AS32" s="93">
        <v>38.464605705153325</v>
      </c>
      <c r="AT32" s="93">
        <v>0</v>
      </c>
      <c r="AU32" s="93">
        <v>0.35451249497837156</v>
      </c>
      <c r="AV32" s="93">
        <v>0</v>
      </c>
      <c r="AW32" s="93">
        <v>0</v>
      </c>
      <c r="AX32" s="93">
        <v>0</v>
      </c>
      <c r="AY32" s="93">
        <v>0</v>
      </c>
      <c r="AZ32" s="93">
        <v>0</v>
      </c>
      <c r="BA32" s="93">
        <v>1.5953062274026724</v>
      </c>
      <c r="BB32" s="93">
        <v>0</v>
      </c>
      <c r="BC32" s="93">
        <v>120.88876078762472</v>
      </c>
      <c r="BD32" s="93">
        <v>0</v>
      </c>
      <c r="BE32" s="93">
        <v>5.317687424675574</v>
      </c>
      <c r="BF32" s="93">
        <v>0</v>
      </c>
      <c r="BG32" s="93">
        <v>0</v>
      </c>
      <c r="BH32" s="93">
        <v>0</v>
      </c>
      <c r="BI32" s="93">
        <v>0</v>
      </c>
      <c r="BJ32" s="93">
        <v>0.886281237445929</v>
      </c>
      <c r="BK32" s="93">
        <v>0</v>
      </c>
      <c r="BL32" s="93">
        <v>0</v>
      </c>
      <c r="BM32" s="93">
        <v>0</v>
      </c>
      <c r="BN32" s="93">
        <v>0</v>
      </c>
      <c r="BO32" s="93">
        <v>0</v>
      </c>
      <c r="BP32" s="93">
        <v>0</v>
      </c>
      <c r="BQ32" s="93">
        <v>0</v>
      </c>
      <c r="BR32" s="93">
        <v>15.953062274026722</v>
      </c>
      <c r="BS32" s="93">
        <v>0</v>
      </c>
      <c r="BT32" s="93">
        <v>36.33753073528309</v>
      </c>
      <c r="BU32" s="93">
        <v>0</v>
      </c>
      <c r="BV32" s="93">
        <v>0</v>
      </c>
      <c r="BW32" s="93">
        <v>0</v>
      </c>
      <c r="BX32" s="93">
        <v>146.59091667355665</v>
      </c>
      <c r="BY32" s="93">
        <v>0</v>
      </c>
      <c r="BZ32" s="93">
        <v>4.963174929697202</v>
      </c>
      <c r="CA32" s="93">
        <v>0</v>
      </c>
      <c r="CB32" s="93">
        <v>0</v>
      </c>
      <c r="CC32" s="93">
        <v>1.5953062274026724</v>
      </c>
      <c r="CD32" s="93">
        <v>4.785918682208017</v>
      </c>
      <c r="CE32" s="93">
        <v>0</v>
      </c>
      <c r="CF32" s="93">
        <v>0</v>
      </c>
      <c r="CG32" s="93">
        <v>0</v>
      </c>
      <c r="CH32" s="93">
        <v>0</v>
      </c>
      <c r="CI32" s="93">
        <v>0</v>
      </c>
      <c r="CJ32" s="187">
        <v>0</v>
      </c>
      <c r="CK32" s="173"/>
      <c r="CL32" s="173"/>
      <c r="CM32" s="173"/>
      <c r="CN32" s="173"/>
      <c r="CO32" s="173"/>
      <c r="CP32" s="173"/>
      <c r="CQ32" s="173"/>
      <c r="CR32" s="173"/>
      <c r="CS32" s="173"/>
      <c r="CT32" s="173"/>
      <c r="CU32" s="178"/>
      <c r="CV32" s="178"/>
      <c r="CW32" s="178"/>
    </row>
    <row r="33" spans="1:101" ht="12">
      <c r="A33" s="78" t="s">
        <v>258</v>
      </c>
      <c r="B33" s="22" t="s">
        <v>148</v>
      </c>
      <c r="C33" s="25" t="s">
        <v>115</v>
      </c>
      <c r="D33" s="22" t="s">
        <v>116</v>
      </c>
      <c r="E33" s="82">
        <v>27592.5</v>
      </c>
      <c r="F33" s="83">
        <v>29932.99846450048</v>
      </c>
      <c r="G33" s="93">
        <v>6002.582033017281</v>
      </c>
      <c r="H33" s="93">
        <v>1480.528121152191</v>
      </c>
      <c r="I33" s="93">
        <v>1023.185881266005</v>
      </c>
      <c r="J33" s="93">
        <v>6702.681050366943</v>
      </c>
      <c r="K33" s="93">
        <v>1434.087289921626</v>
      </c>
      <c r="L33" s="93">
        <v>443.72145555129566</v>
      </c>
      <c r="M33" s="93">
        <v>490.0693121447626</v>
      </c>
      <c r="N33" s="93">
        <v>6296.3353989291345</v>
      </c>
      <c r="O33" s="93">
        <v>521.6342014396112</v>
      </c>
      <c r="P33" s="93">
        <v>1435.4354221595504</v>
      </c>
      <c r="Q33" s="93">
        <v>8.646641250135254</v>
      </c>
      <c r="R33" s="93">
        <v>231.83225760443284</v>
      </c>
      <c r="S33" s="93">
        <v>279.29580984307853</v>
      </c>
      <c r="T33" s="93">
        <v>136.39379262310126</v>
      </c>
      <c r="U33" s="93">
        <v>717.624736442677</v>
      </c>
      <c r="V33" s="93">
        <v>41.652637420006386</v>
      </c>
      <c r="W33" s="93">
        <v>251.03152016521705</v>
      </c>
      <c r="X33" s="93">
        <v>0</v>
      </c>
      <c r="Y33" s="93">
        <v>245.4065546207742</v>
      </c>
      <c r="Z33" s="93">
        <v>0</v>
      </c>
      <c r="AA33" s="93">
        <v>0</v>
      </c>
      <c r="AB33" s="93">
        <v>2190.854348582657</v>
      </c>
      <c r="AC33" s="93">
        <v>0</v>
      </c>
      <c r="AD33" s="82">
        <f t="shared" si="0"/>
        <v>29932.99846450048</v>
      </c>
      <c r="AE33" s="93">
        <v>0</v>
      </c>
      <c r="AF33" s="179">
        <v>0</v>
      </c>
      <c r="AG33" s="93">
        <v>0</v>
      </c>
      <c r="AH33" s="93">
        <v>0</v>
      </c>
      <c r="AI33" s="93">
        <v>0</v>
      </c>
      <c r="AJ33" s="93">
        <v>0</v>
      </c>
      <c r="AK33" s="93">
        <v>0</v>
      </c>
      <c r="AL33" s="93">
        <v>0</v>
      </c>
      <c r="AM33" s="93">
        <v>0</v>
      </c>
      <c r="AN33" s="93">
        <v>0</v>
      </c>
      <c r="AO33" s="93">
        <v>0</v>
      </c>
      <c r="AP33" s="93">
        <v>0</v>
      </c>
      <c r="AQ33" s="93">
        <v>0</v>
      </c>
      <c r="AR33" s="93">
        <v>0</v>
      </c>
      <c r="AS33" s="93">
        <v>0</v>
      </c>
      <c r="AT33" s="93">
        <v>0</v>
      </c>
      <c r="AU33" s="93">
        <v>0</v>
      </c>
      <c r="AV33" s="93">
        <v>0</v>
      </c>
      <c r="AW33" s="93">
        <v>0</v>
      </c>
      <c r="AX33" s="93">
        <v>0</v>
      </c>
      <c r="AY33" s="93">
        <v>0</v>
      </c>
      <c r="AZ33" s="93">
        <v>0</v>
      </c>
      <c r="BA33" s="93">
        <v>0</v>
      </c>
      <c r="BB33" s="93">
        <v>0</v>
      </c>
      <c r="BC33" s="93">
        <v>0</v>
      </c>
      <c r="BD33" s="93">
        <v>0</v>
      </c>
      <c r="BE33" s="93">
        <v>0</v>
      </c>
      <c r="BF33" s="93">
        <v>0</v>
      </c>
      <c r="BG33" s="93">
        <v>0</v>
      </c>
      <c r="BH33" s="93">
        <v>0</v>
      </c>
      <c r="BI33" s="93">
        <v>0</v>
      </c>
      <c r="BJ33" s="93">
        <v>0</v>
      </c>
      <c r="BK33" s="93">
        <v>0</v>
      </c>
      <c r="BL33" s="93">
        <v>0</v>
      </c>
      <c r="BM33" s="93">
        <v>0</v>
      </c>
      <c r="BN33" s="93">
        <v>0</v>
      </c>
      <c r="BO33" s="93">
        <v>0</v>
      </c>
      <c r="BP33" s="93">
        <v>0</v>
      </c>
      <c r="BQ33" s="93">
        <v>0</v>
      </c>
      <c r="BR33" s="93">
        <v>0</v>
      </c>
      <c r="BS33" s="93">
        <v>0</v>
      </c>
      <c r="BT33" s="93">
        <v>0</v>
      </c>
      <c r="BU33" s="93">
        <v>0</v>
      </c>
      <c r="BV33" s="93">
        <v>0</v>
      </c>
      <c r="BW33" s="93">
        <v>0</v>
      </c>
      <c r="BX33" s="93">
        <v>0</v>
      </c>
      <c r="BY33" s="93">
        <v>0</v>
      </c>
      <c r="BZ33" s="93">
        <v>0</v>
      </c>
      <c r="CA33" s="93">
        <v>0</v>
      </c>
      <c r="CB33" s="93">
        <v>0</v>
      </c>
      <c r="CC33" s="93">
        <v>0</v>
      </c>
      <c r="CD33" s="93">
        <v>0</v>
      </c>
      <c r="CE33" s="93">
        <v>0</v>
      </c>
      <c r="CF33" s="93">
        <v>0</v>
      </c>
      <c r="CG33" s="93">
        <v>0</v>
      </c>
      <c r="CH33" s="93">
        <v>0</v>
      </c>
      <c r="CI33" s="93">
        <v>0</v>
      </c>
      <c r="CJ33" s="187">
        <v>0</v>
      </c>
      <c r="CK33" s="173"/>
      <c r="CL33" s="173"/>
      <c r="CM33" s="173"/>
      <c r="CN33" s="173"/>
      <c r="CO33" s="173"/>
      <c r="CP33" s="173"/>
      <c r="CQ33" s="173"/>
      <c r="CR33" s="173"/>
      <c r="CS33" s="173"/>
      <c r="CT33" s="173"/>
      <c r="CU33" s="178"/>
      <c r="CV33" s="178"/>
      <c r="CW33" s="178"/>
    </row>
    <row r="34" spans="1:101" ht="12">
      <c r="A34" s="118" t="s">
        <v>256</v>
      </c>
      <c r="B34" s="17" t="s">
        <v>257</v>
      </c>
      <c r="C34" s="25" t="s">
        <v>139</v>
      </c>
      <c r="D34" s="22" t="s">
        <v>140</v>
      </c>
      <c r="E34" s="82">
        <v>0</v>
      </c>
      <c r="F34" s="83">
        <v>0</v>
      </c>
      <c r="G34" s="93">
        <v>0</v>
      </c>
      <c r="H34" s="93">
        <v>0</v>
      </c>
      <c r="I34" s="93">
        <v>0</v>
      </c>
      <c r="J34" s="93">
        <v>0</v>
      </c>
      <c r="K34" s="93">
        <v>0</v>
      </c>
      <c r="L34" s="93">
        <v>0</v>
      </c>
      <c r="M34" s="93">
        <v>0</v>
      </c>
      <c r="N34" s="93">
        <v>0</v>
      </c>
      <c r="O34" s="93">
        <v>0</v>
      </c>
      <c r="P34" s="93">
        <v>0</v>
      </c>
      <c r="Q34" s="93">
        <v>0</v>
      </c>
      <c r="R34" s="93">
        <v>0</v>
      </c>
      <c r="S34" s="93">
        <v>0</v>
      </c>
      <c r="T34" s="93">
        <v>0</v>
      </c>
      <c r="U34" s="93">
        <v>0</v>
      </c>
      <c r="V34" s="93">
        <v>0</v>
      </c>
      <c r="W34" s="93">
        <v>0</v>
      </c>
      <c r="X34" s="93">
        <v>0</v>
      </c>
      <c r="Y34" s="93">
        <v>0</v>
      </c>
      <c r="Z34" s="93">
        <v>0</v>
      </c>
      <c r="AA34" s="93">
        <v>0</v>
      </c>
      <c r="AB34" s="93">
        <v>0</v>
      </c>
      <c r="AC34" s="93">
        <v>0</v>
      </c>
      <c r="AD34" s="82">
        <f t="shared" si="0"/>
        <v>0</v>
      </c>
      <c r="AE34" s="93">
        <v>0</v>
      </c>
      <c r="AF34" s="179">
        <v>0</v>
      </c>
      <c r="AG34" s="93">
        <v>0</v>
      </c>
      <c r="AH34" s="93">
        <v>0</v>
      </c>
      <c r="AI34" s="93">
        <v>0</v>
      </c>
      <c r="AJ34" s="93">
        <v>0</v>
      </c>
      <c r="AK34" s="93">
        <v>0</v>
      </c>
      <c r="AL34" s="93">
        <v>0</v>
      </c>
      <c r="AM34" s="93">
        <v>0</v>
      </c>
      <c r="AN34" s="93">
        <v>0</v>
      </c>
      <c r="AO34" s="93">
        <v>0</v>
      </c>
      <c r="AP34" s="93">
        <v>0</v>
      </c>
      <c r="AQ34" s="93">
        <v>0</v>
      </c>
      <c r="AR34" s="93">
        <v>0</v>
      </c>
      <c r="AS34" s="93">
        <v>0</v>
      </c>
      <c r="AT34" s="93">
        <v>0</v>
      </c>
      <c r="AU34" s="93">
        <v>0</v>
      </c>
      <c r="AV34" s="93">
        <v>0</v>
      </c>
      <c r="AW34" s="93">
        <v>0</v>
      </c>
      <c r="AX34" s="93">
        <v>0</v>
      </c>
      <c r="AY34" s="93">
        <v>0</v>
      </c>
      <c r="AZ34" s="93">
        <v>0</v>
      </c>
      <c r="BA34" s="93">
        <v>0</v>
      </c>
      <c r="BB34" s="93">
        <v>0</v>
      </c>
      <c r="BC34" s="93">
        <v>0</v>
      </c>
      <c r="BD34" s="93">
        <v>0</v>
      </c>
      <c r="BE34" s="93">
        <v>0</v>
      </c>
      <c r="BF34" s="93">
        <v>0</v>
      </c>
      <c r="BG34" s="93">
        <v>0</v>
      </c>
      <c r="BH34" s="93">
        <v>0</v>
      </c>
      <c r="BI34" s="93">
        <v>0</v>
      </c>
      <c r="BJ34" s="93">
        <v>0</v>
      </c>
      <c r="BK34" s="93">
        <v>0</v>
      </c>
      <c r="BL34" s="93">
        <v>0</v>
      </c>
      <c r="BM34" s="93">
        <v>0</v>
      </c>
      <c r="BN34" s="93">
        <v>0</v>
      </c>
      <c r="BO34" s="93">
        <v>0</v>
      </c>
      <c r="BP34" s="93">
        <v>0</v>
      </c>
      <c r="BQ34" s="93">
        <v>0</v>
      </c>
      <c r="BR34" s="93">
        <v>0</v>
      </c>
      <c r="BS34" s="93">
        <v>0</v>
      </c>
      <c r="BT34" s="93">
        <v>0</v>
      </c>
      <c r="BU34" s="93">
        <v>0</v>
      </c>
      <c r="BV34" s="93">
        <v>0</v>
      </c>
      <c r="BW34" s="93">
        <v>0</v>
      </c>
      <c r="BX34" s="93">
        <v>0</v>
      </c>
      <c r="BY34" s="93">
        <v>0</v>
      </c>
      <c r="BZ34" s="93">
        <v>0</v>
      </c>
      <c r="CA34" s="93">
        <v>0</v>
      </c>
      <c r="CB34" s="93">
        <v>0</v>
      </c>
      <c r="CC34" s="93">
        <v>0</v>
      </c>
      <c r="CD34" s="93">
        <v>0</v>
      </c>
      <c r="CE34" s="93">
        <v>0</v>
      </c>
      <c r="CF34" s="93">
        <v>0</v>
      </c>
      <c r="CG34" s="93">
        <v>0</v>
      </c>
      <c r="CH34" s="93">
        <v>0</v>
      </c>
      <c r="CI34" s="93">
        <v>0</v>
      </c>
      <c r="CJ34" s="187">
        <v>0</v>
      </c>
      <c r="CK34" s="173"/>
      <c r="CL34" s="173"/>
      <c r="CM34" s="173"/>
      <c r="CN34" s="173"/>
      <c r="CO34" s="173"/>
      <c r="CP34" s="173"/>
      <c r="CQ34" s="173"/>
      <c r="CR34" s="173"/>
      <c r="CS34" s="173"/>
      <c r="CT34" s="173"/>
      <c r="CU34" s="178"/>
      <c r="CV34" s="178"/>
      <c r="CW34" s="178"/>
    </row>
    <row r="35" spans="1:101" ht="12">
      <c r="A35" s="75" t="s">
        <v>41</v>
      </c>
      <c r="B35" s="68" t="s">
        <v>218</v>
      </c>
      <c r="C35" s="44" t="s">
        <v>141</v>
      </c>
      <c r="D35" s="43" t="s">
        <v>142</v>
      </c>
      <c r="E35" s="81">
        <v>839809.1875</v>
      </c>
      <c r="F35" s="152">
        <v>911440.4524070953</v>
      </c>
      <c r="G35" s="176">
        <v>114831.42243450962</v>
      </c>
      <c r="H35" s="176">
        <v>66360.86365293148</v>
      </c>
      <c r="I35" s="176">
        <v>52295.441479288325</v>
      </c>
      <c r="J35" s="176">
        <v>168733.73347059867</v>
      </c>
      <c r="K35" s="176">
        <v>64609.96614019851</v>
      </c>
      <c r="L35" s="176">
        <v>13159.36896979669</v>
      </c>
      <c r="M35" s="176">
        <v>38021.1658262321</v>
      </c>
      <c r="N35" s="176">
        <v>214970.24366634776</v>
      </c>
      <c r="O35" s="176">
        <v>17086.239870326455</v>
      </c>
      <c r="P35" s="176">
        <v>45219.24035641456</v>
      </c>
      <c r="Q35" s="176">
        <v>0</v>
      </c>
      <c r="R35" s="176">
        <v>3944.0624301937382</v>
      </c>
      <c r="S35" s="176">
        <v>2285.3089890065116</v>
      </c>
      <c r="T35" s="176">
        <v>9750.999978977066</v>
      </c>
      <c r="U35" s="176">
        <v>7608.17450923418</v>
      </c>
      <c r="V35" s="176">
        <v>609.4157304017365</v>
      </c>
      <c r="W35" s="176">
        <v>19763.424126012465</v>
      </c>
      <c r="X35" s="176">
        <v>2613.917377384073</v>
      </c>
      <c r="Y35" s="176">
        <v>19304.47448941315</v>
      </c>
      <c r="Z35" s="176">
        <v>1337.8579706475623</v>
      </c>
      <c r="AA35" s="176">
        <v>11046.612325610227</v>
      </c>
      <c r="AB35" s="176">
        <v>15680.076300820929</v>
      </c>
      <c r="AC35" s="176">
        <v>3386.066152044649</v>
      </c>
      <c r="AD35" s="81">
        <f t="shared" si="0"/>
        <v>892618.0762463906</v>
      </c>
      <c r="AE35" s="176">
        <v>856.9908708774419</v>
      </c>
      <c r="AF35" s="177">
        <v>476.1060393763566</v>
      </c>
      <c r="AG35" s="176">
        <v>1254.0633077173234</v>
      </c>
      <c r="AH35" s="176">
        <v>2523.3620086946903</v>
      </c>
      <c r="AI35" s="176">
        <v>47.610603937635666</v>
      </c>
      <c r="AJ35" s="176">
        <v>0</v>
      </c>
      <c r="AK35" s="176">
        <v>904.6014748150776</v>
      </c>
      <c r="AL35" s="176">
        <v>238.0530196881783</v>
      </c>
      <c r="AM35" s="176">
        <v>742.7254214271163</v>
      </c>
      <c r="AN35" s="176">
        <v>5182.699902235268</v>
      </c>
      <c r="AO35" s="176">
        <v>1884.6181462673703</v>
      </c>
      <c r="AP35" s="176">
        <v>4711.545365668425</v>
      </c>
      <c r="AQ35" s="176">
        <v>0</v>
      </c>
      <c r="AR35" s="176">
        <v>0</v>
      </c>
      <c r="AS35" s="176">
        <v>0</v>
      </c>
      <c r="AT35" s="176">
        <v>0</v>
      </c>
      <c r="AU35" s="176">
        <v>0</v>
      </c>
      <c r="AV35" s="176">
        <v>0</v>
      </c>
      <c r="AW35" s="176">
        <v>0</v>
      </c>
      <c r="AX35" s="176">
        <v>0</v>
      </c>
      <c r="AY35" s="176">
        <v>0</v>
      </c>
      <c r="AZ35" s="176">
        <v>0</v>
      </c>
      <c r="BA35" s="176">
        <v>0</v>
      </c>
      <c r="BB35" s="176">
        <v>0</v>
      </c>
      <c r="BC35" s="176">
        <v>0</v>
      </c>
      <c r="BD35" s="176">
        <v>0</v>
      </c>
      <c r="BE35" s="176">
        <v>0</v>
      </c>
      <c r="BF35" s="176">
        <v>0</v>
      </c>
      <c r="BG35" s="176">
        <v>0</v>
      </c>
      <c r="BH35" s="176">
        <v>0</v>
      </c>
      <c r="BI35" s="176">
        <v>0</v>
      </c>
      <c r="BJ35" s="176">
        <v>0</v>
      </c>
      <c r="BK35" s="176">
        <v>0</v>
      </c>
      <c r="BL35" s="176">
        <v>0</v>
      </c>
      <c r="BM35" s="176">
        <v>0</v>
      </c>
      <c r="BN35" s="176">
        <v>0</v>
      </c>
      <c r="BO35" s="176">
        <v>0</v>
      </c>
      <c r="BP35" s="176">
        <v>0</v>
      </c>
      <c r="BQ35" s="176">
        <v>0</v>
      </c>
      <c r="BR35" s="176">
        <v>0</v>
      </c>
      <c r="BS35" s="176">
        <v>0</v>
      </c>
      <c r="BT35" s="176">
        <v>0</v>
      </c>
      <c r="BU35" s="176">
        <v>0</v>
      </c>
      <c r="BV35" s="176">
        <v>0</v>
      </c>
      <c r="BW35" s="176">
        <v>0</v>
      </c>
      <c r="BX35" s="176">
        <v>0</v>
      </c>
      <c r="BY35" s="176">
        <v>0</v>
      </c>
      <c r="BZ35" s="176">
        <v>0</v>
      </c>
      <c r="CA35" s="176">
        <v>0</v>
      </c>
      <c r="CB35" s="176">
        <v>0</v>
      </c>
      <c r="CC35" s="176">
        <v>0</v>
      </c>
      <c r="CD35" s="176">
        <v>0</v>
      </c>
      <c r="CE35" s="176">
        <v>0</v>
      </c>
      <c r="CF35" s="176">
        <v>0</v>
      </c>
      <c r="CG35" s="176">
        <v>0</v>
      </c>
      <c r="CH35" s="176">
        <v>0</v>
      </c>
      <c r="CI35" s="176">
        <v>0</v>
      </c>
      <c r="CJ35" s="186">
        <v>0</v>
      </c>
      <c r="CK35" s="173"/>
      <c r="CL35" s="173"/>
      <c r="CM35" s="173"/>
      <c r="CN35" s="173"/>
      <c r="CO35" s="173"/>
      <c r="CP35" s="173"/>
      <c r="CQ35" s="173"/>
      <c r="CR35" s="173"/>
      <c r="CS35" s="173"/>
      <c r="CT35" s="173"/>
      <c r="CU35" s="178"/>
      <c r="CV35" s="178"/>
      <c r="CW35" s="178"/>
    </row>
    <row r="36" spans="1:101" ht="12">
      <c r="A36" s="76" t="s">
        <v>42</v>
      </c>
      <c r="B36" s="22" t="s">
        <v>144</v>
      </c>
      <c r="C36" s="25" t="s">
        <v>145</v>
      </c>
      <c r="D36" s="22" t="s">
        <v>146</v>
      </c>
      <c r="E36" s="82">
        <v>3029852.875</v>
      </c>
      <c r="F36" s="83">
        <v>3040425.043645271</v>
      </c>
      <c r="G36" s="93">
        <v>389397.01406838954</v>
      </c>
      <c r="H36" s="93">
        <v>184914.07210609067</v>
      </c>
      <c r="I36" s="93">
        <v>136142.94363084112</v>
      </c>
      <c r="J36" s="93">
        <v>575452.323867638</v>
      </c>
      <c r="K36" s="93">
        <v>290058.9860418919</v>
      </c>
      <c r="L36" s="93">
        <v>46723.61379046618</v>
      </c>
      <c r="M36" s="93">
        <v>53705.30320743239</v>
      </c>
      <c r="N36" s="93">
        <v>949660.8068726755</v>
      </c>
      <c r="O36" s="93">
        <v>68407.129960467</v>
      </c>
      <c r="P36" s="93">
        <v>135152.75210295408</v>
      </c>
      <c r="Q36" s="93">
        <v>0</v>
      </c>
      <c r="R36" s="93">
        <v>7115.952674984793</v>
      </c>
      <c r="S36" s="93">
        <v>6713.162900929049</v>
      </c>
      <c r="T36" s="93">
        <v>21482.121282972956</v>
      </c>
      <c r="U36" s="93">
        <v>0</v>
      </c>
      <c r="V36" s="93">
        <v>0</v>
      </c>
      <c r="W36" s="93">
        <v>21817.77942801941</v>
      </c>
      <c r="X36" s="93">
        <v>0</v>
      </c>
      <c r="Y36" s="93">
        <v>22237.352109327472</v>
      </c>
      <c r="Z36" s="93">
        <v>0</v>
      </c>
      <c r="AA36" s="93">
        <v>130487.10388680839</v>
      </c>
      <c r="AB36" s="93">
        <v>0</v>
      </c>
      <c r="AC36" s="93">
        <v>0</v>
      </c>
      <c r="AD36" s="82">
        <f t="shared" si="0"/>
        <v>3039468.417931888</v>
      </c>
      <c r="AE36" s="93">
        <v>0</v>
      </c>
      <c r="AF36" s="179">
        <v>0</v>
      </c>
      <c r="AG36" s="93">
        <v>0</v>
      </c>
      <c r="AH36" s="93">
        <v>0</v>
      </c>
      <c r="AI36" s="93">
        <v>0</v>
      </c>
      <c r="AJ36" s="93">
        <v>0</v>
      </c>
      <c r="AK36" s="93">
        <v>0</v>
      </c>
      <c r="AL36" s="93">
        <v>0</v>
      </c>
      <c r="AM36" s="93">
        <v>0</v>
      </c>
      <c r="AN36" s="93">
        <v>0</v>
      </c>
      <c r="AO36" s="93">
        <v>0</v>
      </c>
      <c r="AP36" s="93">
        <v>0</v>
      </c>
      <c r="AQ36" s="93">
        <v>0</v>
      </c>
      <c r="AR36" s="93">
        <v>0</v>
      </c>
      <c r="AS36" s="93">
        <v>0</v>
      </c>
      <c r="AT36" s="93">
        <v>0</v>
      </c>
      <c r="AU36" s="93">
        <v>0</v>
      </c>
      <c r="AV36" s="93">
        <v>0</v>
      </c>
      <c r="AW36" s="93">
        <v>0</v>
      </c>
      <c r="AX36" s="93">
        <v>0</v>
      </c>
      <c r="AY36" s="93">
        <v>0</v>
      </c>
      <c r="AZ36" s="93">
        <v>956.6257133823894</v>
      </c>
      <c r="BA36" s="93">
        <v>0</v>
      </c>
      <c r="BB36" s="93">
        <v>0</v>
      </c>
      <c r="BC36" s="93">
        <v>0</v>
      </c>
      <c r="BD36" s="93">
        <v>0</v>
      </c>
      <c r="BE36" s="93">
        <v>0</v>
      </c>
      <c r="BF36" s="93">
        <v>0</v>
      </c>
      <c r="BG36" s="93">
        <v>0</v>
      </c>
      <c r="BH36" s="93">
        <v>0</v>
      </c>
      <c r="BI36" s="93">
        <v>0</v>
      </c>
      <c r="BJ36" s="93">
        <v>0</v>
      </c>
      <c r="BK36" s="93">
        <v>0</v>
      </c>
      <c r="BL36" s="93">
        <v>0</v>
      </c>
      <c r="BM36" s="93">
        <v>0</v>
      </c>
      <c r="BN36" s="93">
        <v>0</v>
      </c>
      <c r="BO36" s="93">
        <v>0</v>
      </c>
      <c r="BP36" s="93">
        <v>0</v>
      </c>
      <c r="BQ36" s="93">
        <v>0</v>
      </c>
      <c r="BR36" s="93">
        <v>0</v>
      </c>
      <c r="BS36" s="93">
        <v>0</v>
      </c>
      <c r="BT36" s="93">
        <v>0</v>
      </c>
      <c r="BU36" s="93">
        <v>0</v>
      </c>
      <c r="BV36" s="93">
        <v>0</v>
      </c>
      <c r="BW36" s="93">
        <v>0</v>
      </c>
      <c r="BX36" s="93">
        <v>0</v>
      </c>
      <c r="BY36" s="93">
        <v>0</v>
      </c>
      <c r="BZ36" s="93">
        <v>0</v>
      </c>
      <c r="CA36" s="93">
        <v>0</v>
      </c>
      <c r="CB36" s="93">
        <v>0</v>
      </c>
      <c r="CC36" s="93">
        <v>0</v>
      </c>
      <c r="CD36" s="93">
        <v>0</v>
      </c>
      <c r="CE36" s="93">
        <v>0</v>
      </c>
      <c r="CF36" s="93">
        <v>0</v>
      </c>
      <c r="CG36" s="93">
        <v>0</v>
      </c>
      <c r="CH36" s="93">
        <v>0</v>
      </c>
      <c r="CI36" s="93">
        <v>0</v>
      </c>
      <c r="CJ36" s="187">
        <v>0</v>
      </c>
      <c r="CK36" s="173"/>
      <c r="CL36" s="173"/>
      <c r="CM36" s="173"/>
      <c r="CN36" s="173"/>
      <c r="CO36" s="173"/>
      <c r="CP36" s="173"/>
      <c r="CQ36" s="173"/>
      <c r="CR36" s="173"/>
      <c r="CS36" s="173"/>
      <c r="CT36" s="173"/>
      <c r="CU36" s="178"/>
      <c r="CV36" s="178"/>
      <c r="CW36" s="178"/>
    </row>
    <row r="37" spans="1:101" ht="12">
      <c r="A37" s="76">
        <v>2629</v>
      </c>
      <c r="B37" s="22" t="s">
        <v>216</v>
      </c>
      <c r="C37" s="25" t="s">
        <v>149</v>
      </c>
      <c r="D37" s="22" t="s">
        <v>150</v>
      </c>
      <c r="E37" s="82">
        <v>0</v>
      </c>
      <c r="F37" s="83">
        <v>6617.8321118119775</v>
      </c>
      <c r="G37" s="93">
        <v>362.5408358138658</v>
      </c>
      <c r="H37" s="93">
        <v>665.1454850617296</v>
      </c>
      <c r="I37" s="93">
        <v>531.3854589449203</v>
      </c>
      <c r="J37" s="93">
        <v>1464.0509962402684</v>
      </c>
      <c r="K37" s="93">
        <v>523.3452387958224</v>
      </c>
      <c r="L37" s="93">
        <v>63.590832088319196</v>
      </c>
      <c r="M37" s="93">
        <v>467.06369775213756</v>
      </c>
      <c r="N37" s="93">
        <v>1532.0274029553682</v>
      </c>
      <c r="O37" s="93">
        <v>131.56723880341903</v>
      </c>
      <c r="P37" s="93">
        <v>350.84597014245077</v>
      </c>
      <c r="Q37" s="93">
        <v>0</v>
      </c>
      <c r="R37" s="93">
        <v>0</v>
      </c>
      <c r="S37" s="93">
        <v>0</v>
      </c>
      <c r="T37" s="93">
        <v>107.44657835612554</v>
      </c>
      <c r="U37" s="93">
        <v>0</v>
      </c>
      <c r="V37" s="93">
        <v>0</v>
      </c>
      <c r="W37" s="93">
        <v>206.85293656315326</v>
      </c>
      <c r="X37" s="93">
        <v>0</v>
      </c>
      <c r="Y37" s="93">
        <v>211.96944029439734</v>
      </c>
      <c r="Z37" s="93">
        <v>0</v>
      </c>
      <c r="AA37" s="93">
        <v>0</v>
      </c>
      <c r="AB37" s="93">
        <v>0</v>
      </c>
      <c r="AC37" s="93">
        <v>0</v>
      </c>
      <c r="AD37" s="82">
        <f t="shared" si="0"/>
        <v>6617.832111811977</v>
      </c>
      <c r="AE37" s="93">
        <v>0</v>
      </c>
      <c r="AF37" s="179">
        <v>0</v>
      </c>
      <c r="AG37" s="93">
        <v>0</v>
      </c>
      <c r="AH37" s="93">
        <v>0</v>
      </c>
      <c r="AI37" s="93">
        <v>0</v>
      </c>
      <c r="AJ37" s="93">
        <v>0</v>
      </c>
      <c r="AK37" s="93">
        <v>0</v>
      </c>
      <c r="AL37" s="93">
        <v>0</v>
      </c>
      <c r="AM37" s="93">
        <v>0</v>
      </c>
      <c r="AN37" s="93">
        <v>0</v>
      </c>
      <c r="AO37" s="93">
        <v>0</v>
      </c>
      <c r="AP37" s="93">
        <v>0</v>
      </c>
      <c r="AQ37" s="93">
        <v>0</v>
      </c>
      <c r="AR37" s="93">
        <v>0</v>
      </c>
      <c r="AS37" s="93">
        <v>0</v>
      </c>
      <c r="AT37" s="93">
        <v>0</v>
      </c>
      <c r="AU37" s="93">
        <v>0</v>
      </c>
      <c r="AV37" s="93">
        <v>0</v>
      </c>
      <c r="AW37" s="93">
        <v>0</v>
      </c>
      <c r="AX37" s="93">
        <v>0</v>
      </c>
      <c r="AY37" s="93">
        <v>0</v>
      </c>
      <c r="AZ37" s="93">
        <v>0</v>
      </c>
      <c r="BA37" s="93">
        <v>0</v>
      </c>
      <c r="BB37" s="93">
        <v>0</v>
      </c>
      <c r="BC37" s="93">
        <v>0</v>
      </c>
      <c r="BD37" s="93">
        <v>0</v>
      </c>
      <c r="BE37" s="93">
        <v>0</v>
      </c>
      <c r="BF37" s="93">
        <v>0</v>
      </c>
      <c r="BG37" s="93">
        <v>0</v>
      </c>
      <c r="BH37" s="93">
        <v>0</v>
      </c>
      <c r="BI37" s="93">
        <v>0</v>
      </c>
      <c r="BJ37" s="93">
        <v>0</v>
      </c>
      <c r="BK37" s="93">
        <v>0</v>
      </c>
      <c r="BL37" s="93">
        <v>0</v>
      </c>
      <c r="BM37" s="93">
        <v>0</v>
      </c>
      <c r="BN37" s="93">
        <v>0</v>
      </c>
      <c r="BO37" s="93">
        <v>0</v>
      </c>
      <c r="BP37" s="93">
        <v>0</v>
      </c>
      <c r="BQ37" s="93">
        <v>0</v>
      </c>
      <c r="BR37" s="93">
        <v>0</v>
      </c>
      <c r="BS37" s="93">
        <v>0</v>
      </c>
      <c r="BT37" s="93">
        <v>0</v>
      </c>
      <c r="BU37" s="93">
        <v>0</v>
      </c>
      <c r="BV37" s="93">
        <v>0</v>
      </c>
      <c r="BW37" s="93">
        <v>0</v>
      </c>
      <c r="BX37" s="93">
        <v>0</v>
      </c>
      <c r="BY37" s="93">
        <v>0</v>
      </c>
      <c r="BZ37" s="93">
        <v>0</v>
      </c>
      <c r="CA37" s="93">
        <v>0</v>
      </c>
      <c r="CB37" s="93">
        <v>0</v>
      </c>
      <c r="CC37" s="93">
        <v>0</v>
      </c>
      <c r="CD37" s="93">
        <v>0</v>
      </c>
      <c r="CE37" s="93">
        <v>0</v>
      </c>
      <c r="CF37" s="93">
        <v>0</v>
      </c>
      <c r="CG37" s="93">
        <v>0</v>
      </c>
      <c r="CH37" s="93">
        <v>0</v>
      </c>
      <c r="CI37" s="93">
        <v>0</v>
      </c>
      <c r="CJ37" s="187">
        <v>0</v>
      </c>
      <c r="CK37" s="173"/>
      <c r="CL37" s="173"/>
      <c r="CM37" s="173"/>
      <c r="CN37" s="173"/>
      <c r="CO37" s="173"/>
      <c r="CP37" s="173"/>
      <c r="CQ37" s="173"/>
      <c r="CR37" s="173"/>
      <c r="CS37" s="173"/>
      <c r="CT37" s="173"/>
      <c r="CU37" s="178"/>
      <c r="CV37" s="178"/>
      <c r="CW37" s="178"/>
    </row>
    <row r="38" spans="1:101" ht="12">
      <c r="A38" s="76">
        <v>2635</v>
      </c>
      <c r="B38" s="22" t="s">
        <v>217</v>
      </c>
      <c r="C38" s="25" t="s">
        <v>149</v>
      </c>
      <c r="D38" s="40" t="s">
        <v>150</v>
      </c>
      <c r="E38" s="82">
        <v>0</v>
      </c>
      <c r="F38" s="83">
        <v>16383.009525480189</v>
      </c>
      <c r="G38" s="93">
        <v>897.5008531740859</v>
      </c>
      <c r="H38" s="93">
        <v>1646.624549170198</v>
      </c>
      <c r="I38" s="93">
        <v>1315.4901618095978</v>
      </c>
      <c r="J38" s="93">
        <v>3624.383485700996</v>
      </c>
      <c r="K38" s="93">
        <v>1295.5859090174306</v>
      </c>
      <c r="L38" s="93">
        <v>157.42454481077715</v>
      </c>
      <c r="M38" s="93">
        <v>1156.2561394722597</v>
      </c>
      <c r="N38" s="93">
        <v>3792.664895671137</v>
      </c>
      <c r="O38" s="93">
        <v>325.70595478091826</v>
      </c>
      <c r="P38" s="93">
        <v>868.5492127491153</v>
      </c>
      <c r="Q38" s="93">
        <v>0</v>
      </c>
      <c r="R38" s="93">
        <v>0</v>
      </c>
      <c r="S38" s="93">
        <v>0</v>
      </c>
      <c r="T38" s="93">
        <v>265.99319640441655</v>
      </c>
      <c r="U38" s="93">
        <v>0</v>
      </c>
      <c r="V38" s="93">
        <v>0</v>
      </c>
      <c r="W38" s="93">
        <v>512.082140016666</v>
      </c>
      <c r="X38" s="93">
        <v>0</v>
      </c>
      <c r="Y38" s="93">
        <v>524.7484827025905</v>
      </c>
      <c r="Z38" s="93">
        <v>0</v>
      </c>
      <c r="AA38" s="93">
        <v>0</v>
      </c>
      <c r="AB38" s="93">
        <v>0</v>
      </c>
      <c r="AC38" s="93">
        <v>0</v>
      </c>
      <c r="AD38" s="82">
        <f t="shared" si="0"/>
        <v>16383.009525480193</v>
      </c>
      <c r="AE38" s="93">
        <v>0</v>
      </c>
      <c r="AF38" s="179">
        <v>0</v>
      </c>
      <c r="AG38" s="93">
        <v>0</v>
      </c>
      <c r="AH38" s="93">
        <v>0</v>
      </c>
      <c r="AI38" s="93">
        <v>0</v>
      </c>
      <c r="AJ38" s="93">
        <v>0</v>
      </c>
      <c r="AK38" s="93">
        <v>0</v>
      </c>
      <c r="AL38" s="93">
        <v>0</v>
      </c>
      <c r="AM38" s="93">
        <v>0</v>
      </c>
      <c r="AN38" s="93">
        <v>0</v>
      </c>
      <c r="AO38" s="93">
        <v>0</v>
      </c>
      <c r="AP38" s="93">
        <v>0</v>
      </c>
      <c r="AQ38" s="93">
        <v>0</v>
      </c>
      <c r="AR38" s="93">
        <v>0</v>
      </c>
      <c r="AS38" s="93">
        <v>0</v>
      </c>
      <c r="AT38" s="93">
        <v>0</v>
      </c>
      <c r="AU38" s="93">
        <v>0</v>
      </c>
      <c r="AV38" s="93">
        <v>0</v>
      </c>
      <c r="AW38" s="93">
        <v>0</v>
      </c>
      <c r="AX38" s="93">
        <v>0</v>
      </c>
      <c r="AY38" s="93">
        <v>0</v>
      </c>
      <c r="AZ38" s="93">
        <v>0</v>
      </c>
      <c r="BA38" s="93">
        <v>0</v>
      </c>
      <c r="BB38" s="93">
        <v>0</v>
      </c>
      <c r="BC38" s="93">
        <v>0</v>
      </c>
      <c r="BD38" s="93">
        <v>0</v>
      </c>
      <c r="BE38" s="93">
        <v>0</v>
      </c>
      <c r="BF38" s="93">
        <v>0</v>
      </c>
      <c r="BG38" s="93">
        <v>0</v>
      </c>
      <c r="BH38" s="93">
        <v>0</v>
      </c>
      <c r="BI38" s="93">
        <v>0</v>
      </c>
      <c r="BJ38" s="93">
        <v>0</v>
      </c>
      <c r="BK38" s="93">
        <v>0</v>
      </c>
      <c r="BL38" s="93">
        <v>0</v>
      </c>
      <c r="BM38" s="93">
        <v>0</v>
      </c>
      <c r="BN38" s="93">
        <v>0</v>
      </c>
      <c r="BO38" s="93">
        <v>0</v>
      </c>
      <c r="BP38" s="93">
        <v>0</v>
      </c>
      <c r="BQ38" s="93">
        <v>0</v>
      </c>
      <c r="BR38" s="93">
        <v>0</v>
      </c>
      <c r="BS38" s="93">
        <v>0</v>
      </c>
      <c r="BT38" s="93">
        <v>0</v>
      </c>
      <c r="BU38" s="93">
        <v>0</v>
      </c>
      <c r="BV38" s="93">
        <v>0</v>
      </c>
      <c r="BW38" s="93">
        <v>0</v>
      </c>
      <c r="BX38" s="93">
        <v>0</v>
      </c>
      <c r="BY38" s="93">
        <v>0</v>
      </c>
      <c r="BZ38" s="93">
        <v>0</v>
      </c>
      <c r="CA38" s="93">
        <v>0</v>
      </c>
      <c r="CB38" s="93">
        <v>0</v>
      </c>
      <c r="CC38" s="93">
        <v>0</v>
      </c>
      <c r="CD38" s="93">
        <v>0</v>
      </c>
      <c r="CE38" s="93">
        <v>0</v>
      </c>
      <c r="CF38" s="93">
        <v>0</v>
      </c>
      <c r="CG38" s="93">
        <v>0</v>
      </c>
      <c r="CH38" s="93">
        <v>0</v>
      </c>
      <c r="CI38" s="93">
        <v>0</v>
      </c>
      <c r="CJ38" s="187">
        <v>0</v>
      </c>
      <c r="CK38" s="173"/>
      <c r="CL38" s="173"/>
      <c r="CM38" s="173"/>
      <c r="CN38" s="173"/>
      <c r="CO38" s="173"/>
      <c r="CP38" s="173"/>
      <c r="CQ38" s="173"/>
      <c r="CR38" s="173"/>
      <c r="CS38" s="173"/>
      <c r="CT38" s="173"/>
      <c r="CU38" s="178"/>
      <c r="CV38" s="178"/>
      <c r="CW38" s="178"/>
    </row>
    <row r="39" spans="1:101" ht="12">
      <c r="A39" s="77" t="s">
        <v>43</v>
      </c>
      <c r="B39" s="23" t="s">
        <v>89</v>
      </c>
      <c r="C39" s="24" t="s">
        <v>149</v>
      </c>
      <c r="D39" s="129" t="s">
        <v>150</v>
      </c>
      <c r="E39" s="84">
        <v>2091193</v>
      </c>
      <c r="F39" s="153">
        <v>2108374.8200838943</v>
      </c>
      <c r="G39" s="181">
        <v>115501.86776691093</v>
      </c>
      <c r="H39" s="181">
        <v>211908.66868525997</v>
      </c>
      <c r="I39" s="181">
        <v>169294.06827932308</v>
      </c>
      <c r="J39" s="181">
        <v>466431.9377764569</v>
      </c>
      <c r="K39" s="181">
        <v>166732.5349215892</v>
      </c>
      <c r="L39" s="181">
        <v>20259.40019298639</v>
      </c>
      <c r="M39" s="181">
        <v>148801.8014174518</v>
      </c>
      <c r="N39" s="181">
        <v>488088.53798275266</v>
      </c>
      <c r="O39" s="181">
        <v>41916.000399282195</v>
      </c>
      <c r="P39" s="181">
        <v>111776.0010647525</v>
      </c>
      <c r="Q39" s="181">
        <v>0</v>
      </c>
      <c r="R39" s="181">
        <v>0</v>
      </c>
      <c r="S39" s="181">
        <v>0</v>
      </c>
      <c r="T39" s="181">
        <v>34231.40032608045</v>
      </c>
      <c r="U39" s="181">
        <v>0</v>
      </c>
      <c r="V39" s="181">
        <v>0</v>
      </c>
      <c r="W39" s="181">
        <v>65901.267294427</v>
      </c>
      <c r="X39" s="181">
        <v>0</v>
      </c>
      <c r="Y39" s="181">
        <v>67531.33397662132</v>
      </c>
      <c r="Z39" s="181">
        <v>0</v>
      </c>
      <c r="AA39" s="181">
        <v>0</v>
      </c>
      <c r="AB39" s="181">
        <v>0</v>
      </c>
      <c r="AC39" s="181">
        <v>0</v>
      </c>
      <c r="AD39" s="84">
        <f t="shared" si="0"/>
        <v>2108374.8200838943</v>
      </c>
      <c r="AE39" s="181">
        <v>0</v>
      </c>
      <c r="AF39" s="182">
        <v>0</v>
      </c>
      <c r="AG39" s="181">
        <v>0</v>
      </c>
      <c r="AH39" s="181">
        <v>0</v>
      </c>
      <c r="AI39" s="181">
        <v>0</v>
      </c>
      <c r="AJ39" s="181">
        <v>0</v>
      </c>
      <c r="AK39" s="181">
        <v>0</v>
      </c>
      <c r="AL39" s="181">
        <v>0</v>
      </c>
      <c r="AM39" s="181">
        <v>0</v>
      </c>
      <c r="AN39" s="181">
        <v>0</v>
      </c>
      <c r="AO39" s="181">
        <v>0</v>
      </c>
      <c r="AP39" s="181">
        <v>0</v>
      </c>
      <c r="AQ39" s="181">
        <v>0</v>
      </c>
      <c r="AR39" s="181">
        <v>0</v>
      </c>
      <c r="AS39" s="181">
        <v>0</v>
      </c>
      <c r="AT39" s="181">
        <v>0</v>
      </c>
      <c r="AU39" s="181">
        <v>0</v>
      </c>
      <c r="AV39" s="181">
        <v>0</v>
      </c>
      <c r="AW39" s="181">
        <v>0</v>
      </c>
      <c r="AX39" s="181">
        <v>0</v>
      </c>
      <c r="AY39" s="181">
        <v>0</v>
      </c>
      <c r="AZ39" s="181">
        <v>0</v>
      </c>
      <c r="BA39" s="181">
        <v>0</v>
      </c>
      <c r="BB39" s="181">
        <v>0</v>
      </c>
      <c r="BC39" s="181">
        <v>0</v>
      </c>
      <c r="BD39" s="181">
        <v>0</v>
      </c>
      <c r="BE39" s="181">
        <v>0</v>
      </c>
      <c r="BF39" s="181">
        <v>0</v>
      </c>
      <c r="BG39" s="181">
        <v>0</v>
      </c>
      <c r="BH39" s="181">
        <v>0</v>
      </c>
      <c r="BI39" s="181">
        <v>0</v>
      </c>
      <c r="BJ39" s="181">
        <v>0</v>
      </c>
      <c r="BK39" s="181">
        <v>0</v>
      </c>
      <c r="BL39" s="181">
        <v>0</v>
      </c>
      <c r="BM39" s="181">
        <v>0</v>
      </c>
      <c r="BN39" s="181">
        <v>0</v>
      </c>
      <c r="BO39" s="181">
        <v>0</v>
      </c>
      <c r="BP39" s="181">
        <v>0</v>
      </c>
      <c r="BQ39" s="181">
        <v>0</v>
      </c>
      <c r="BR39" s="181">
        <v>0</v>
      </c>
      <c r="BS39" s="181">
        <v>0</v>
      </c>
      <c r="BT39" s="181">
        <v>0</v>
      </c>
      <c r="BU39" s="181">
        <v>0</v>
      </c>
      <c r="BV39" s="181">
        <v>0</v>
      </c>
      <c r="BW39" s="181">
        <v>0</v>
      </c>
      <c r="BX39" s="181">
        <v>0</v>
      </c>
      <c r="BY39" s="181">
        <v>0</v>
      </c>
      <c r="BZ39" s="181">
        <v>0</v>
      </c>
      <c r="CA39" s="181">
        <v>0</v>
      </c>
      <c r="CB39" s="181">
        <v>0</v>
      </c>
      <c r="CC39" s="181">
        <v>0</v>
      </c>
      <c r="CD39" s="181">
        <v>0</v>
      </c>
      <c r="CE39" s="181">
        <v>0</v>
      </c>
      <c r="CF39" s="181">
        <v>0</v>
      </c>
      <c r="CG39" s="181">
        <v>0</v>
      </c>
      <c r="CH39" s="181">
        <v>0</v>
      </c>
      <c r="CI39" s="181">
        <v>0</v>
      </c>
      <c r="CJ39" s="188">
        <v>0</v>
      </c>
      <c r="CK39" s="173"/>
      <c r="CL39" s="173"/>
      <c r="CM39" s="173"/>
      <c r="CN39" s="173"/>
      <c r="CO39" s="173"/>
      <c r="CP39" s="173"/>
      <c r="CQ39" s="173"/>
      <c r="CR39" s="173"/>
      <c r="CS39" s="173"/>
      <c r="CT39" s="173"/>
      <c r="CU39" s="178"/>
      <c r="CV39" s="178"/>
      <c r="CW39" s="178"/>
    </row>
    <row r="40" spans="1:101" ht="12">
      <c r="A40" s="76" t="s">
        <v>44</v>
      </c>
      <c r="B40" s="67" t="s">
        <v>151</v>
      </c>
      <c r="C40" s="25" t="s">
        <v>91</v>
      </c>
      <c r="D40" s="22" t="s">
        <v>92</v>
      </c>
      <c r="E40" s="82">
        <v>2305396.0725</v>
      </c>
      <c r="F40" s="83">
        <v>2406384.612607318</v>
      </c>
      <c r="G40" s="93">
        <v>396910.0456151995</v>
      </c>
      <c r="H40" s="93">
        <v>97897.28501314927</v>
      </c>
      <c r="I40" s="93">
        <v>67656.34398202134</v>
      </c>
      <c r="J40" s="93">
        <v>443202.8461771823</v>
      </c>
      <c r="K40" s="93">
        <v>94826.46776471495</v>
      </c>
      <c r="L40" s="93">
        <v>29340.290927232785</v>
      </c>
      <c r="M40" s="93">
        <v>32404.960393387955</v>
      </c>
      <c r="N40" s="93">
        <v>416333.9637261669</v>
      </c>
      <c r="O40" s="93">
        <v>34492.13247715863</v>
      </c>
      <c r="P40" s="93">
        <v>94915.61060776259</v>
      </c>
      <c r="Q40" s="93">
        <v>571.7437519607437</v>
      </c>
      <c r="R40" s="93">
        <v>15329.495113054993</v>
      </c>
      <c r="S40" s="93">
        <v>18467.937966559937</v>
      </c>
      <c r="T40" s="93">
        <v>9018.796603509794</v>
      </c>
      <c r="U40" s="93">
        <v>47451.657521602145</v>
      </c>
      <c r="V40" s="93">
        <v>2754.206461058206</v>
      </c>
      <c r="W40" s="93">
        <v>16599.012153699012</v>
      </c>
      <c r="X40" s="93">
        <v>18368.958671865657</v>
      </c>
      <c r="Y40" s="93">
        <v>16227.071325810568</v>
      </c>
      <c r="Z40" s="93">
        <v>15993.455599202955</v>
      </c>
      <c r="AA40" s="93">
        <v>85143.7106750572</v>
      </c>
      <c r="AB40" s="93">
        <v>144866.34162583834</v>
      </c>
      <c r="AC40" s="93">
        <v>5935.683790517182</v>
      </c>
      <c r="AD40" s="82">
        <f t="shared" si="0"/>
        <v>2104708.0179437133</v>
      </c>
      <c r="AE40" s="93">
        <v>6175.447299403947</v>
      </c>
      <c r="AF40" s="179">
        <v>1346.364319133364</v>
      </c>
      <c r="AG40" s="93">
        <v>3756.2949725592944</v>
      </c>
      <c r="AH40" s="93">
        <v>4736.866246083366</v>
      </c>
      <c r="AI40" s="93">
        <v>826.8767165453767</v>
      </c>
      <c r="AJ40" s="93">
        <v>5969.496593052496</v>
      </c>
      <c r="AK40" s="93">
        <v>4769.925945289483</v>
      </c>
      <c r="AL40" s="93">
        <v>587.1132076586131</v>
      </c>
      <c r="AM40" s="93">
        <v>4629.280056198279</v>
      </c>
      <c r="AN40" s="93">
        <v>9444.59200416357</v>
      </c>
      <c r="AO40" s="93">
        <v>3434.3970924231166</v>
      </c>
      <c r="AP40" s="93">
        <v>8585.992731057791</v>
      </c>
      <c r="AQ40" s="93">
        <v>0</v>
      </c>
      <c r="AR40" s="93">
        <v>4933.5952790160945</v>
      </c>
      <c r="AS40" s="93">
        <v>2034.9159343979156</v>
      </c>
      <c r="AT40" s="93">
        <v>1303.3298431793296</v>
      </c>
      <c r="AU40" s="93">
        <v>14481.1011585326</v>
      </c>
      <c r="AV40" s="93">
        <v>10165.357998570857</v>
      </c>
      <c r="AW40" s="93">
        <v>1051.2707697342707</v>
      </c>
      <c r="AX40" s="93">
        <v>6504.353651338353</v>
      </c>
      <c r="AY40" s="93">
        <v>0</v>
      </c>
      <c r="AZ40" s="93">
        <v>2465.26069393826</v>
      </c>
      <c r="BA40" s="93">
        <v>1696.7879090447877</v>
      </c>
      <c r="BB40" s="93">
        <v>162.9162303974162</v>
      </c>
      <c r="BC40" s="93">
        <v>6962.363431134862</v>
      </c>
      <c r="BD40" s="93">
        <v>4527.841648592341</v>
      </c>
      <c r="BE40" s="93">
        <v>199.80292407230291</v>
      </c>
      <c r="BF40" s="93">
        <v>0</v>
      </c>
      <c r="BG40" s="93">
        <v>2711.1719851041717</v>
      </c>
      <c r="BH40" s="93">
        <v>46.108367093608365</v>
      </c>
      <c r="BI40" s="93">
        <v>584.0393165190393</v>
      </c>
      <c r="BJ40" s="93">
        <v>1970.3642204668638</v>
      </c>
      <c r="BK40" s="93">
        <v>1947.6174260340183</v>
      </c>
      <c r="BL40" s="93">
        <v>6479.762522221762</v>
      </c>
      <c r="BM40" s="93">
        <v>10976.865259418364</v>
      </c>
      <c r="BN40" s="93">
        <v>6412.136917151136</v>
      </c>
      <c r="BO40" s="93">
        <v>19.98029240723029</v>
      </c>
      <c r="BP40" s="93">
        <v>2041.0637166770634</v>
      </c>
      <c r="BQ40" s="93">
        <v>193.6551417931551</v>
      </c>
      <c r="BR40" s="93">
        <v>11059.86032018686</v>
      </c>
      <c r="BS40" s="93">
        <v>375.01471902801467</v>
      </c>
      <c r="BT40" s="93">
        <v>90864.22208580421</v>
      </c>
      <c r="BU40" s="93">
        <v>706.9949621019949</v>
      </c>
      <c r="BV40" s="93">
        <v>4869.043565085043</v>
      </c>
      <c r="BW40" s="93">
        <v>4014.5018282835017</v>
      </c>
      <c r="BX40" s="93">
        <v>5081.142053715641</v>
      </c>
      <c r="BY40" s="93">
        <v>0</v>
      </c>
      <c r="BZ40" s="93">
        <v>442.6403240986403</v>
      </c>
      <c r="CA40" s="93">
        <v>5971.033538622283</v>
      </c>
      <c r="CB40" s="93">
        <v>1195.7436532942434</v>
      </c>
      <c r="CC40" s="93">
        <v>833.0244988245244</v>
      </c>
      <c r="CD40" s="93">
        <v>863.7634102202633</v>
      </c>
      <c r="CE40" s="93">
        <v>2935.5660382930655</v>
      </c>
      <c r="CF40" s="93">
        <v>3601.8165733400083</v>
      </c>
      <c r="CG40" s="93">
        <v>828.4136621151636</v>
      </c>
      <c r="CH40" s="93">
        <v>4549.358886569358</v>
      </c>
      <c r="CI40" s="93">
        <v>2151.7237977017235</v>
      </c>
      <c r="CJ40" s="187">
        <v>17198.420925915918</v>
      </c>
      <c r="CK40" s="173"/>
      <c r="CL40" s="173"/>
      <c r="CM40" s="173"/>
      <c r="CN40" s="173"/>
      <c r="CO40" s="173"/>
      <c r="CP40" s="173"/>
      <c r="CQ40" s="173"/>
      <c r="CR40" s="173"/>
      <c r="CS40" s="173"/>
      <c r="CT40" s="173"/>
      <c r="CU40" s="178"/>
      <c r="CV40" s="178"/>
      <c r="CW40" s="178"/>
    </row>
    <row r="41" spans="1:101" ht="12">
      <c r="A41" s="76" t="s">
        <v>45</v>
      </c>
      <c r="B41" s="22" t="s">
        <v>152</v>
      </c>
      <c r="C41" s="25" t="s">
        <v>101</v>
      </c>
      <c r="D41" s="22" t="s">
        <v>102</v>
      </c>
      <c r="E41" s="82">
        <v>1626422.5375</v>
      </c>
      <c r="F41" s="83">
        <v>1840344.2417261635</v>
      </c>
      <c r="G41" s="93">
        <v>240485.38818660553</v>
      </c>
      <c r="H41" s="93">
        <v>23165.853973098903</v>
      </c>
      <c r="I41" s="93">
        <v>27967.628924030272</v>
      </c>
      <c r="J41" s="93">
        <v>332243.92776354676</v>
      </c>
      <c r="K41" s="93">
        <v>172088.15331615767</v>
      </c>
      <c r="L41" s="93">
        <v>16576.645398334782</v>
      </c>
      <c r="M41" s="93">
        <v>16297.338966926027</v>
      </c>
      <c r="N41" s="93">
        <v>357593.85600051546</v>
      </c>
      <c r="O41" s="93">
        <v>41720.28224132926</v>
      </c>
      <c r="P41" s="93">
        <v>52634.2767015139</v>
      </c>
      <c r="Q41" s="93">
        <v>6075.2337260986915</v>
      </c>
      <c r="R41" s="93">
        <v>25.188593700104786</v>
      </c>
      <c r="S41" s="93">
        <v>12626.818831791768</v>
      </c>
      <c r="T41" s="93">
        <v>3381.6484149786247</v>
      </c>
      <c r="U41" s="93">
        <v>52889.66991105547</v>
      </c>
      <c r="V41" s="93">
        <v>5671.578540980556</v>
      </c>
      <c r="W41" s="93">
        <v>5633.6362289512845</v>
      </c>
      <c r="X41" s="93">
        <v>3974.3774743266604</v>
      </c>
      <c r="Y41" s="93">
        <v>4846.412965083453</v>
      </c>
      <c r="Z41" s="93">
        <v>2883.296871266425</v>
      </c>
      <c r="AA41" s="93">
        <v>238508.88068854285</v>
      </c>
      <c r="AB41" s="93">
        <v>25917.46870261668</v>
      </c>
      <c r="AC41" s="93">
        <v>12588.557676804268</v>
      </c>
      <c r="AD41" s="82">
        <f t="shared" si="0"/>
        <v>1655796.120098255</v>
      </c>
      <c r="AE41" s="93">
        <v>2061.9574108680717</v>
      </c>
      <c r="AF41" s="179">
        <v>523.8589803705337</v>
      </c>
      <c r="AG41" s="93">
        <v>404.6117139928225</v>
      </c>
      <c r="AH41" s="93">
        <v>2131.465175762032</v>
      </c>
      <c r="AI41" s="93">
        <v>0</v>
      </c>
      <c r="AJ41" s="93">
        <v>0</v>
      </c>
      <c r="AK41" s="93">
        <v>1093.9501896842978</v>
      </c>
      <c r="AL41" s="93">
        <v>222.55238484396384</v>
      </c>
      <c r="AM41" s="93">
        <v>0</v>
      </c>
      <c r="AN41" s="93">
        <v>8017.905609434064</v>
      </c>
      <c r="AO41" s="93">
        <v>2915.602039794205</v>
      </c>
      <c r="AP41" s="93">
        <v>7289.005099485513</v>
      </c>
      <c r="AQ41" s="93">
        <v>0</v>
      </c>
      <c r="AR41" s="93">
        <v>1195.6610933594045</v>
      </c>
      <c r="AS41" s="93">
        <v>478.26443734376176</v>
      </c>
      <c r="AT41" s="93">
        <v>999.572674048462</v>
      </c>
      <c r="AU41" s="93">
        <v>6724.079146095061</v>
      </c>
      <c r="AV41" s="93">
        <v>5314.155584805651</v>
      </c>
      <c r="AW41" s="93">
        <v>527.0474099528255</v>
      </c>
      <c r="AX41" s="93">
        <v>5801.028782021601</v>
      </c>
      <c r="AY41" s="93">
        <v>0</v>
      </c>
      <c r="AZ41" s="93">
        <v>1311.0822442383655</v>
      </c>
      <c r="BA41" s="93">
        <v>836.6439223933539</v>
      </c>
      <c r="BB41" s="93">
        <v>0</v>
      </c>
      <c r="BC41" s="93">
        <v>2537.352261587771</v>
      </c>
      <c r="BD41" s="93">
        <v>0</v>
      </c>
      <c r="BE41" s="93">
        <v>0</v>
      </c>
      <c r="BF41" s="93">
        <v>0</v>
      </c>
      <c r="BG41" s="93">
        <v>1114.9938249274232</v>
      </c>
      <c r="BH41" s="93">
        <v>0</v>
      </c>
      <c r="BI41" s="93">
        <v>0</v>
      </c>
      <c r="BJ41" s="93">
        <v>0</v>
      </c>
      <c r="BK41" s="93">
        <v>0</v>
      </c>
      <c r="BL41" s="93">
        <v>602.2943480949107</v>
      </c>
      <c r="BM41" s="93">
        <v>3036.341491216429</v>
      </c>
      <c r="BN41" s="93">
        <v>6780.514349701625</v>
      </c>
      <c r="BO41" s="93">
        <v>1863.2225950038269</v>
      </c>
      <c r="BP41" s="93">
        <v>26135.557286045438</v>
      </c>
      <c r="BQ41" s="93">
        <v>6099.465790924109</v>
      </c>
      <c r="BR41" s="93">
        <v>3141.559667432057</v>
      </c>
      <c r="BS41" s="93">
        <v>130.40676991573238</v>
      </c>
      <c r="BT41" s="93">
        <v>72195.29218887376</v>
      </c>
      <c r="BU41" s="93">
        <v>0</v>
      </c>
      <c r="BV41" s="93">
        <v>2208.9440146117213</v>
      </c>
      <c r="BW41" s="93">
        <v>3298.7492458390398</v>
      </c>
      <c r="BX41" s="93">
        <v>3911.8842545137422</v>
      </c>
      <c r="BY41" s="93">
        <v>0</v>
      </c>
      <c r="BZ41" s="93">
        <v>0</v>
      </c>
      <c r="CA41" s="93">
        <v>3643.0996407265484</v>
      </c>
      <c r="CB41" s="93">
        <v>0</v>
      </c>
      <c r="CC41" s="93">
        <v>0</v>
      </c>
      <c r="CD41" s="93">
        <v>0</v>
      </c>
      <c r="CE41" s="93">
        <v>0</v>
      </c>
      <c r="CF41" s="93">
        <v>0</v>
      </c>
      <c r="CG41" s="93">
        <v>0</v>
      </c>
      <c r="CH41" s="93">
        <v>0</v>
      </c>
      <c r="CI41" s="93">
        <v>0</v>
      </c>
      <c r="CJ41" s="187">
        <v>0</v>
      </c>
      <c r="CK41" s="173"/>
      <c r="CL41" s="173"/>
      <c r="CM41" s="173"/>
      <c r="CN41" s="173"/>
      <c r="CO41" s="173"/>
      <c r="CP41" s="173"/>
      <c r="CQ41" s="173"/>
      <c r="CR41" s="173"/>
      <c r="CS41" s="173"/>
      <c r="CT41" s="173"/>
      <c r="CU41" s="178"/>
      <c r="CV41" s="178"/>
      <c r="CW41" s="178"/>
    </row>
    <row r="42" spans="1:101" ht="12">
      <c r="A42" s="76" t="s">
        <v>46</v>
      </c>
      <c r="B42" s="22" t="s">
        <v>153</v>
      </c>
      <c r="C42" s="25" t="s">
        <v>154</v>
      </c>
      <c r="D42" s="22" t="s">
        <v>155</v>
      </c>
      <c r="E42" s="190">
        <f>1812716.9875+40000</f>
        <v>1852716.9875</v>
      </c>
      <c r="F42" s="83">
        <v>2145439.31462332</v>
      </c>
      <c r="G42" s="93">
        <v>325238.04891451495</v>
      </c>
      <c r="H42" s="93">
        <v>47379.45081628775</v>
      </c>
      <c r="I42" s="93">
        <v>71888.85439735884</v>
      </c>
      <c r="J42" s="93">
        <v>539224.942489685</v>
      </c>
      <c r="K42" s="93">
        <v>48847.522019662196</v>
      </c>
      <c r="L42" s="93">
        <v>22638.949821085233</v>
      </c>
      <c r="M42" s="93">
        <v>14587.352879297272</v>
      </c>
      <c r="N42" s="93">
        <v>369298.3387403382</v>
      </c>
      <c r="O42" s="93">
        <v>25041.927838784915</v>
      </c>
      <c r="P42" s="93">
        <v>68680.27609508467</v>
      </c>
      <c r="Q42" s="93">
        <v>254.87229201024462</v>
      </c>
      <c r="R42" s="93">
        <v>15607.972279227315</v>
      </c>
      <c r="S42" s="93">
        <v>12401.999511529266</v>
      </c>
      <c r="T42" s="93">
        <v>4521.942764550255</v>
      </c>
      <c r="U42" s="93">
        <v>67963.2339799419</v>
      </c>
      <c r="V42" s="93">
        <v>2631.064814144293</v>
      </c>
      <c r="W42" s="93">
        <v>22020.107853613612</v>
      </c>
      <c r="X42" s="93">
        <v>8620.15259204309</v>
      </c>
      <c r="Y42" s="93">
        <v>15050.612926110414</v>
      </c>
      <c r="Z42" s="93">
        <v>10777.121136112177</v>
      </c>
      <c r="AA42" s="93">
        <v>40726.54084234817</v>
      </c>
      <c r="AB42" s="93">
        <v>247822.32057141914</v>
      </c>
      <c r="AC42" s="93">
        <v>9262.260332940856</v>
      </c>
      <c r="AD42" s="82">
        <f t="shared" si="0"/>
        <v>1990485.8659080898</v>
      </c>
      <c r="AE42" s="93">
        <v>3021.394897956388</v>
      </c>
      <c r="AF42" s="179">
        <v>600.1831392499308</v>
      </c>
      <c r="AG42" s="93">
        <v>1674.4835528845101</v>
      </c>
      <c r="AH42" s="93">
        <v>2111.6032364934786</v>
      </c>
      <c r="AI42" s="93">
        <v>368.6056266169667</v>
      </c>
      <c r="AJ42" s="93">
        <v>2661.0859735693284</v>
      </c>
      <c r="AK42" s="93">
        <v>2126.340610152458</v>
      </c>
      <c r="AL42" s="93">
        <v>261.7236977094447</v>
      </c>
      <c r="AM42" s="93">
        <v>3314.955127549853</v>
      </c>
      <c r="AN42" s="93">
        <v>4381.853622536788</v>
      </c>
      <c r="AO42" s="93">
        <v>1593.4013172861046</v>
      </c>
      <c r="AP42" s="93">
        <v>3983.503293215262</v>
      </c>
      <c r="AQ42" s="93">
        <v>0</v>
      </c>
      <c r="AR42" s="93">
        <v>9965.539624372544</v>
      </c>
      <c r="AS42" s="93">
        <v>2006.4566636280165</v>
      </c>
      <c r="AT42" s="93">
        <v>580.9992032921705</v>
      </c>
      <c r="AU42" s="93">
        <v>6465.52652857948</v>
      </c>
      <c r="AV42" s="93">
        <v>4531.519729450962</v>
      </c>
      <c r="AW42" s="93">
        <v>468.6361498252885</v>
      </c>
      <c r="AX42" s="93">
        <v>2899.514891901493</v>
      </c>
      <c r="AY42" s="93">
        <v>0</v>
      </c>
      <c r="AZ42" s="93">
        <v>1098.9654741516997</v>
      </c>
      <c r="BA42" s="93">
        <v>801.9895437607502</v>
      </c>
      <c r="BB42" s="93">
        <v>72.62490041152131</v>
      </c>
      <c r="BC42" s="93">
        <v>6558.725650192833</v>
      </c>
      <c r="BD42" s="93">
        <v>2018.4241189843565</v>
      </c>
      <c r="BE42" s="93">
        <v>241.0494559864569</v>
      </c>
      <c r="BF42" s="93">
        <v>0</v>
      </c>
      <c r="BG42" s="93">
        <v>1208.587965338902</v>
      </c>
      <c r="BH42" s="93">
        <v>20.55421709760037</v>
      </c>
      <c r="BI42" s="93">
        <v>260.35341656960475</v>
      </c>
      <c r="BJ42" s="93">
        <v>903.680407620265</v>
      </c>
      <c r="BK42" s="93">
        <v>868.2101302026402</v>
      </c>
      <c r="BL42" s="93">
        <v>2888.5526427827726</v>
      </c>
      <c r="BM42" s="93">
        <v>4893.273950368729</v>
      </c>
      <c r="BN42" s="93">
        <v>2858.4064577062913</v>
      </c>
      <c r="BO42" s="93">
        <v>8.906827408960162</v>
      </c>
      <c r="BP42" s="93">
        <v>909.8666768537765</v>
      </c>
      <c r="BQ42" s="93">
        <v>86.32771180992155</v>
      </c>
      <c r="BR42" s="93">
        <v>5386.215086834975</v>
      </c>
      <c r="BS42" s="93">
        <v>167.174299060483</v>
      </c>
      <c r="BT42" s="93">
        <v>41544.04856996631</v>
      </c>
      <c r="BU42" s="93">
        <v>315.1646621632057</v>
      </c>
      <c r="BV42" s="93">
        <v>2170.525325506599</v>
      </c>
      <c r="BW42" s="93">
        <v>1789.5871686310725</v>
      </c>
      <c r="BX42" s="93">
        <v>6454.689305112205</v>
      </c>
      <c r="BY42" s="93">
        <v>0</v>
      </c>
      <c r="BZ42" s="93">
        <v>339.1695872406952</v>
      </c>
      <c r="CA42" s="93">
        <v>2661.7711141392483</v>
      </c>
      <c r="CB42" s="93">
        <v>533.0393633977696</v>
      </c>
      <c r="CC42" s="93">
        <v>416.9405434657033</v>
      </c>
      <c r="CD42" s="93">
        <v>521.8320640022167</v>
      </c>
      <c r="CE42" s="93">
        <v>1308.6184885472237</v>
      </c>
      <c r="CF42" s="93">
        <v>1605.6200742018498</v>
      </c>
      <c r="CG42" s="93">
        <v>369.2907671868867</v>
      </c>
      <c r="CH42" s="93">
        <v>2028.0160869632368</v>
      </c>
      <c r="CI42" s="93">
        <v>959.1967978880173</v>
      </c>
      <c r="CJ42" s="187">
        <v>7666.722977404938</v>
      </c>
      <c r="CK42" s="173"/>
      <c r="CL42" s="173"/>
      <c r="CM42" s="173"/>
      <c r="CN42" s="173"/>
      <c r="CO42" s="173"/>
      <c r="CP42" s="173"/>
      <c r="CQ42" s="173"/>
      <c r="CR42" s="173"/>
      <c r="CS42" s="173"/>
      <c r="CT42" s="173"/>
      <c r="CU42" s="178"/>
      <c r="CV42" s="178"/>
      <c r="CW42" s="178"/>
    </row>
    <row r="43" spans="1:101" ht="12">
      <c r="A43" s="76" t="s">
        <v>47</v>
      </c>
      <c r="B43" s="22" t="s">
        <v>156</v>
      </c>
      <c r="C43" s="25" t="s">
        <v>91</v>
      </c>
      <c r="D43" s="22" t="s">
        <v>92</v>
      </c>
      <c r="E43" s="82">
        <v>59467.15</v>
      </c>
      <c r="F43" s="83">
        <v>120000.53092272884</v>
      </c>
      <c r="G43" s="93">
        <v>19792.93582283257</v>
      </c>
      <c r="H43" s="93">
        <v>4881.89881032482</v>
      </c>
      <c r="I43" s="93">
        <v>3373.85684549263</v>
      </c>
      <c r="J43" s="93">
        <v>22101.444868408173</v>
      </c>
      <c r="K43" s="93">
        <v>4728.764644552573</v>
      </c>
      <c r="L43" s="93">
        <v>1463.1287410371265</v>
      </c>
      <c r="M43" s="93">
        <v>1615.9563319029216</v>
      </c>
      <c r="N43" s="93">
        <v>20761.559239764327</v>
      </c>
      <c r="O43" s="93">
        <v>1720.038512643017</v>
      </c>
      <c r="P43" s="93">
        <v>4733.209980696111</v>
      </c>
      <c r="Q43" s="93">
        <v>28.51146629993772</v>
      </c>
      <c r="R43" s="93">
        <v>764.4445292354269</v>
      </c>
      <c r="S43" s="93">
        <v>920.9510189786334</v>
      </c>
      <c r="T43" s="93">
        <v>449.74538776353364</v>
      </c>
      <c r="U43" s="93">
        <v>2366.298415441605</v>
      </c>
      <c r="V43" s="93">
        <v>137.34555809002254</v>
      </c>
      <c r="W43" s="93">
        <v>827.7522474175466</v>
      </c>
      <c r="X43" s="93">
        <v>916.0151629847733</v>
      </c>
      <c r="Y43" s="93">
        <v>809.2044655772646</v>
      </c>
      <c r="Z43" s="93">
        <v>797.5546191321288</v>
      </c>
      <c r="AA43" s="93">
        <v>4245.909166892337</v>
      </c>
      <c r="AB43" s="93">
        <v>7224.131095610026</v>
      </c>
      <c r="AC43" s="93">
        <v>295.99807217838566</v>
      </c>
      <c r="AD43" s="82">
        <f t="shared" si="0"/>
        <v>104956.65500325586</v>
      </c>
      <c r="AE43" s="93">
        <v>307.95449352997247</v>
      </c>
      <c r="AF43" s="179">
        <v>67.13990451275656</v>
      </c>
      <c r="AG43" s="93">
        <v>187.3172678415263</v>
      </c>
      <c r="AH43" s="93">
        <v>236.21596542045177</v>
      </c>
      <c r="AI43" s="93">
        <v>41.23432491765186</v>
      </c>
      <c r="AJ43" s="93">
        <v>297.6842341638659</v>
      </c>
      <c r="AK43" s="93">
        <v>237.8645719798917</v>
      </c>
      <c r="AL43" s="93">
        <v>29.277903566065078</v>
      </c>
      <c r="AM43" s="93">
        <v>230.85090455756023</v>
      </c>
      <c r="AN43" s="93">
        <v>470.978765784326</v>
      </c>
      <c r="AO43" s="93">
        <v>171.2650057397549</v>
      </c>
      <c r="AP43" s="93">
        <v>428.16251434938727</v>
      </c>
      <c r="AQ43" s="93">
        <v>0</v>
      </c>
      <c r="AR43" s="93">
        <v>246.02636242688192</v>
      </c>
      <c r="AS43" s="93">
        <v>101.4762940352622</v>
      </c>
      <c r="AT43" s="93">
        <v>64.99388016759997</v>
      </c>
      <c r="AU43" s="93">
        <v>722.1371921451968</v>
      </c>
      <c r="AV43" s="93">
        <v>506.92160781663455</v>
      </c>
      <c r="AW43" s="93">
        <v>52.42430900311129</v>
      </c>
      <c r="AX43" s="93">
        <v>324.35625102509795</v>
      </c>
      <c r="AY43" s="93">
        <v>0</v>
      </c>
      <c r="AZ43" s="93">
        <v>122.93653748682821</v>
      </c>
      <c r="BA43" s="93">
        <v>84.61467418046033</v>
      </c>
      <c r="BB43" s="93">
        <v>8.124235020949996</v>
      </c>
      <c r="BC43" s="93">
        <v>347.1960815556932</v>
      </c>
      <c r="BD43" s="93">
        <v>225.7924186011197</v>
      </c>
      <c r="BE43" s="93">
        <v>9.963684459655655</v>
      </c>
      <c r="BF43" s="93">
        <v>0</v>
      </c>
      <c r="BG43" s="93">
        <v>135.19953374486596</v>
      </c>
      <c r="BH43" s="93">
        <v>2.299311798382074</v>
      </c>
      <c r="BI43" s="93">
        <v>29.124616112839607</v>
      </c>
      <c r="BJ43" s="93">
        <v>98.2572575175273</v>
      </c>
      <c r="BK43" s="93">
        <v>97.12293036365887</v>
      </c>
      <c r="BL43" s="93">
        <v>323.12995139929416</v>
      </c>
      <c r="BM43" s="93">
        <v>547.3894954681591</v>
      </c>
      <c r="BN43" s="93">
        <v>319.75762742833376</v>
      </c>
      <c r="BO43" s="93">
        <v>0.9963684459655654</v>
      </c>
      <c r="BP43" s="93">
        <v>101.78286894171315</v>
      </c>
      <c r="BQ43" s="93">
        <v>9.65710955320471</v>
      </c>
      <c r="BR43" s="93">
        <v>551.5282567052468</v>
      </c>
      <c r="BS43" s="93">
        <v>18.701069293507533</v>
      </c>
      <c r="BT43" s="93">
        <v>4531.177117344941</v>
      </c>
      <c r="BU43" s="93">
        <v>35.25611424185847</v>
      </c>
      <c r="BV43" s="93">
        <v>242.807325909147</v>
      </c>
      <c r="BW43" s="93">
        <v>200.19341391246593</v>
      </c>
      <c r="BX43" s="93">
        <v>253.38416018170454</v>
      </c>
      <c r="BY43" s="93">
        <v>0</v>
      </c>
      <c r="BZ43" s="93">
        <v>22.073393264467914</v>
      </c>
      <c r="CA43" s="93">
        <v>297.76087789047864</v>
      </c>
      <c r="CB43" s="93">
        <v>59.62881930470845</v>
      </c>
      <c r="CC43" s="93">
        <v>41.5408998241028</v>
      </c>
      <c r="CD43" s="93">
        <v>43.07377435635752</v>
      </c>
      <c r="CE43" s="93">
        <v>146.3895178303254</v>
      </c>
      <c r="CF43" s="93">
        <v>179.61380687968023</v>
      </c>
      <c r="CG43" s="93">
        <v>41.3109686442646</v>
      </c>
      <c r="CH43" s="93">
        <v>226.865430773698</v>
      </c>
      <c r="CI43" s="93">
        <v>107.30121725783012</v>
      </c>
      <c r="CJ43" s="187">
        <v>857.6433007965136</v>
      </c>
      <c r="CK43" s="173"/>
      <c r="CL43" s="173"/>
      <c r="CM43" s="173"/>
      <c r="CN43" s="173"/>
      <c r="CO43" s="173"/>
      <c r="CP43" s="173"/>
      <c r="CQ43" s="173"/>
      <c r="CR43" s="173"/>
      <c r="CS43" s="173"/>
      <c r="CT43" s="173"/>
      <c r="CU43" s="178"/>
      <c r="CV43" s="178"/>
      <c r="CW43" s="178"/>
    </row>
    <row r="44" spans="1:101" ht="12">
      <c r="A44" s="76" t="s">
        <v>48</v>
      </c>
      <c r="B44" s="22" t="s">
        <v>157</v>
      </c>
      <c r="C44" s="25" t="s">
        <v>91</v>
      </c>
      <c r="D44" s="22" t="s">
        <v>92</v>
      </c>
      <c r="E44" s="82">
        <v>691920.7425</v>
      </c>
      <c r="F44" s="83">
        <v>1580960.692137652</v>
      </c>
      <c r="G44" s="93">
        <v>260764.29226843227</v>
      </c>
      <c r="H44" s="93">
        <v>64317.13312241066</v>
      </c>
      <c r="I44" s="93">
        <v>44449.26212083203</v>
      </c>
      <c r="J44" s="93">
        <v>291178.0081948171</v>
      </c>
      <c r="K44" s="93">
        <v>62299.649575899464</v>
      </c>
      <c r="L44" s="93">
        <v>19276.156608057325</v>
      </c>
      <c r="M44" s="93">
        <v>21289.601148469388</v>
      </c>
      <c r="N44" s="93">
        <v>273525.53203860665</v>
      </c>
      <c r="O44" s="93">
        <v>22660.843719121138</v>
      </c>
      <c r="P44" s="93">
        <v>62358.215164336725</v>
      </c>
      <c r="Q44" s="93">
        <v>375.62756721829885</v>
      </c>
      <c r="R44" s="93">
        <v>10071.261708159444</v>
      </c>
      <c r="S44" s="93">
        <v>12133.174321760966</v>
      </c>
      <c r="T44" s="93">
        <v>5925.22194741123</v>
      </c>
      <c r="U44" s="93">
        <v>31175.068576069243</v>
      </c>
      <c r="V44" s="93">
        <v>1809.4747324064288</v>
      </c>
      <c r="W44" s="93">
        <v>10905.316467628032</v>
      </c>
      <c r="X44" s="93">
        <v>12068.14632356511</v>
      </c>
      <c r="Y44" s="93">
        <v>10660.95659863118</v>
      </c>
      <c r="Z44" s="93">
        <v>10507.474366864564</v>
      </c>
      <c r="AA44" s="93">
        <v>55938.21496978311</v>
      </c>
      <c r="AB44" s="93">
        <v>95175.13971969887</v>
      </c>
      <c r="AC44" s="93">
        <v>3899.6603887018014</v>
      </c>
      <c r="AD44" s="82">
        <f t="shared" si="0"/>
        <v>1382763.4316488814</v>
      </c>
      <c r="AE44" s="93">
        <v>4057.18162656754</v>
      </c>
      <c r="AF44" s="179">
        <v>884.542335707607</v>
      </c>
      <c r="AG44" s="93">
        <v>2467.8327265632324</v>
      </c>
      <c r="AH44" s="93">
        <v>3112.054199373111</v>
      </c>
      <c r="AI44" s="93">
        <v>543.2463203318408</v>
      </c>
      <c r="AJ44" s="93">
        <v>3921.87492224697</v>
      </c>
      <c r="AK44" s="93">
        <v>3133.7739546711364</v>
      </c>
      <c r="AL44" s="93">
        <v>385.7250824661026</v>
      </c>
      <c r="AM44" s="93">
        <v>3041.3715926384843</v>
      </c>
      <c r="AN44" s="93">
        <v>6204.963509836385</v>
      </c>
      <c r="AO44" s="93">
        <v>2256.350367213231</v>
      </c>
      <c r="AP44" s="93">
        <v>5640.875918033077</v>
      </c>
      <c r="AQ44" s="93">
        <v>0</v>
      </c>
      <c r="AR44" s="93">
        <v>3241.302394544998</v>
      </c>
      <c r="AS44" s="93">
        <v>1336.911018809214</v>
      </c>
      <c r="AT44" s="93">
        <v>856.2692930137566</v>
      </c>
      <c r="AU44" s="93">
        <v>9513.878866480676</v>
      </c>
      <c r="AV44" s="93">
        <v>6678.496584897388</v>
      </c>
      <c r="AW44" s="93">
        <v>690.6700429497754</v>
      </c>
      <c r="AX44" s="93">
        <v>4273.2684528705395</v>
      </c>
      <c r="AY44" s="93">
        <v>0</v>
      </c>
      <c r="AZ44" s="93">
        <v>1619.6414457477185</v>
      </c>
      <c r="BA44" s="93">
        <v>1114.765683357532</v>
      </c>
      <c r="BB44" s="93">
        <v>107.03366162671958</v>
      </c>
      <c r="BC44" s="93">
        <v>4574.174407255091</v>
      </c>
      <c r="BD44" s="93">
        <v>2974.7279920029796</v>
      </c>
      <c r="BE44" s="93">
        <v>131.26769822144854</v>
      </c>
      <c r="BF44" s="93">
        <v>0</v>
      </c>
      <c r="BG44" s="93">
        <v>1781.2016897125786</v>
      </c>
      <c r="BH44" s="93">
        <v>30.2925457434112</v>
      </c>
      <c r="BI44" s="93">
        <v>383.70557941654187</v>
      </c>
      <c r="BJ44" s="93">
        <v>1294.5014547684384</v>
      </c>
      <c r="BK44" s="93">
        <v>1279.55713220169</v>
      </c>
      <c r="BL44" s="93">
        <v>4257.1124284740545</v>
      </c>
      <c r="BM44" s="93">
        <v>7211.645389981426</v>
      </c>
      <c r="BN44" s="93">
        <v>4212.683361383717</v>
      </c>
      <c r="BO44" s="93">
        <v>13.126769822144853</v>
      </c>
      <c r="BP44" s="93">
        <v>1340.9500249083358</v>
      </c>
      <c r="BQ44" s="93">
        <v>127.22869212232703</v>
      </c>
      <c r="BR44" s="93">
        <v>7266.1719723195665</v>
      </c>
      <c r="BS44" s="93">
        <v>246.37937204641105</v>
      </c>
      <c r="BT44" s="93">
        <v>59696.51014501567</v>
      </c>
      <c r="BU44" s="93">
        <v>464.48570139897174</v>
      </c>
      <c r="BV44" s="93">
        <v>3198.8928305042227</v>
      </c>
      <c r="BW44" s="93">
        <v>2637.470982726335</v>
      </c>
      <c r="BX44" s="93">
        <v>3338.2385409239137</v>
      </c>
      <c r="BY44" s="93">
        <v>0</v>
      </c>
      <c r="BZ44" s="93">
        <v>290.8084391367475</v>
      </c>
      <c r="CA44" s="93">
        <v>3922.8846737717504</v>
      </c>
      <c r="CB44" s="93">
        <v>785.5866862791304</v>
      </c>
      <c r="CC44" s="93">
        <v>547.2853264309623</v>
      </c>
      <c r="CD44" s="93">
        <v>567.4803569265698</v>
      </c>
      <c r="CE44" s="93">
        <v>1928.625412330513</v>
      </c>
      <c r="CF44" s="93">
        <v>2366.3426008075567</v>
      </c>
      <c r="CG44" s="93">
        <v>544.2560718566212</v>
      </c>
      <c r="CH44" s="93">
        <v>2988.864513349905</v>
      </c>
      <c r="CI44" s="93">
        <v>1413.6521346925226</v>
      </c>
      <c r="CJ44" s="187">
        <v>11299.119562292377</v>
      </c>
      <c r="CK44" s="173"/>
      <c r="CL44" s="173"/>
      <c r="CM44" s="173"/>
      <c r="CN44" s="173"/>
      <c r="CO44" s="173"/>
      <c r="CP44" s="173"/>
      <c r="CQ44" s="173"/>
      <c r="CR44" s="173"/>
      <c r="CS44" s="173"/>
      <c r="CT44" s="173"/>
      <c r="CU44" s="178"/>
      <c r="CV44" s="178"/>
      <c r="CW44" s="178"/>
    </row>
    <row r="45" spans="1:101" ht="12">
      <c r="A45" s="76" t="s">
        <v>49</v>
      </c>
      <c r="B45" s="22" t="s">
        <v>158</v>
      </c>
      <c r="C45" s="25" t="s">
        <v>91</v>
      </c>
      <c r="D45" s="22" t="s">
        <v>92</v>
      </c>
      <c r="E45" s="82">
        <v>44472.4375</v>
      </c>
      <c r="F45" s="83">
        <v>242482.2852521515</v>
      </c>
      <c r="G45" s="93">
        <v>39995.12563206979</v>
      </c>
      <c r="H45" s="93">
        <v>9864.739520690802</v>
      </c>
      <c r="I45" s="93">
        <v>6817.47415380572</v>
      </c>
      <c r="J45" s="93">
        <v>44659.876234355754</v>
      </c>
      <c r="K45" s="93">
        <v>9555.304869184582</v>
      </c>
      <c r="L45" s="93">
        <v>2956.510258885761</v>
      </c>
      <c r="M45" s="93">
        <v>3265.325421600177</v>
      </c>
      <c r="N45" s="93">
        <v>41952.4004697753</v>
      </c>
      <c r="O45" s="93">
        <v>3475.641866417718</v>
      </c>
      <c r="P45" s="93">
        <v>9564.287456665743</v>
      </c>
      <c r="Q45" s="93">
        <v>57.61245763779482</v>
      </c>
      <c r="R45" s="93">
        <v>1544.6953023638857</v>
      </c>
      <c r="S45" s="93">
        <v>1860.944330579953</v>
      </c>
      <c r="T45" s="93">
        <v>908.7900575768278</v>
      </c>
      <c r="U45" s="93">
        <v>4781.524239541067</v>
      </c>
      <c r="V45" s="93">
        <v>277.5309787283019</v>
      </c>
      <c r="W45" s="93">
        <v>1672.6197378714623</v>
      </c>
      <c r="X45" s="93">
        <v>1850.9705610319047</v>
      </c>
      <c r="Y45" s="93">
        <v>1635.1406659673055</v>
      </c>
      <c r="Z45" s="93">
        <v>1611.6000918787443</v>
      </c>
      <c r="AA45" s="93">
        <v>8579.610022092895</v>
      </c>
      <c r="AB45" s="93">
        <v>14597.633890075238</v>
      </c>
      <c r="AC45" s="93">
        <v>598.1164284869989</v>
      </c>
      <c r="AD45" s="82">
        <f t="shared" si="0"/>
        <v>212083.47464728367</v>
      </c>
      <c r="AE45" s="93">
        <v>622.2764913673644</v>
      </c>
      <c r="AF45" s="179">
        <v>135.66804540512973</v>
      </c>
      <c r="AG45" s="93">
        <v>378.50765179239386</v>
      </c>
      <c r="AH45" s="93">
        <v>477.3161140851711</v>
      </c>
      <c r="AI45" s="93">
        <v>83.32124249767101</v>
      </c>
      <c r="AJ45" s="93">
        <v>601.5236168419223</v>
      </c>
      <c r="AK45" s="93">
        <v>480.6474150630984</v>
      </c>
      <c r="AL45" s="93">
        <v>59.16117961730543</v>
      </c>
      <c r="AM45" s="93">
        <v>466.47506022859676</v>
      </c>
      <c r="AN45" s="93">
        <v>951.69585129719</v>
      </c>
      <c r="AO45" s="93">
        <v>346.0712186535236</v>
      </c>
      <c r="AP45" s="93">
        <v>865.178046633809</v>
      </c>
      <c r="AQ45" s="93">
        <v>0</v>
      </c>
      <c r="AR45" s="93">
        <v>497.13975542290683</v>
      </c>
      <c r="AS45" s="93">
        <v>205.0507900872052</v>
      </c>
      <c r="AT45" s="93">
        <v>131.3316238625</v>
      </c>
      <c r="AU45" s="93">
        <v>1459.2058490948998</v>
      </c>
      <c r="AV45" s="93">
        <v>1024.3247172483195</v>
      </c>
      <c r="AW45" s="93">
        <v>105.93258339852595</v>
      </c>
      <c r="AX45" s="93">
        <v>655.4191417288915</v>
      </c>
      <c r="AY45" s="93">
        <v>0</v>
      </c>
      <c r="AZ45" s="93">
        <v>248.41500551350236</v>
      </c>
      <c r="BA45" s="93">
        <v>170.9789065379717</v>
      </c>
      <c r="BB45" s="93">
        <v>16.4164529828125</v>
      </c>
      <c r="BC45" s="93">
        <v>701.5710567183078</v>
      </c>
      <c r="BD45" s="93">
        <v>456.2534951638267</v>
      </c>
      <c r="BE45" s="93">
        <v>20.133385733637972</v>
      </c>
      <c r="BF45" s="93">
        <v>0</v>
      </c>
      <c r="BG45" s="93">
        <v>273.1945571856722</v>
      </c>
      <c r="BH45" s="93">
        <v>4.646165938531841</v>
      </c>
      <c r="BI45" s="93">
        <v>58.85143522140331</v>
      </c>
      <c r="BJ45" s="93">
        <v>198.54615777326063</v>
      </c>
      <c r="BK45" s="93">
        <v>196.25404924358503</v>
      </c>
      <c r="BL45" s="93">
        <v>652.9411865616746</v>
      </c>
      <c r="BM45" s="93">
        <v>1106.09723776648</v>
      </c>
      <c r="BN45" s="93">
        <v>646.1268098518278</v>
      </c>
      <c r="BO45" s="93">
        <v>2.0133385733637974</v>
      </c>
      <c r="BP45" s="93">
        <v>205.67027887900946</v>
      </c>
      <c r="BQ45" s="93">
        <v>19.51389694183373</v>
      </c>
      <c r="BR45" s="93">
        <v>1114.4603364558375</v>
      </c>
      <c r="BS45" s="93">
        <v>37.78881630005896</v>
      </c>
      <c r="BT45" s="93">
        <v>9156.044342866746</v>
      </c>
      <c r="BU45" s="93">
        <v>71.24121105748821</v>
      </c>
      <c r="BV45" s="93">
        <v>490.6351231089623</v>
      </c>
      <c r="BW45" s="93">
        <v>404.52618104817225</v>
      </c>
      <c r="BX45" s="93">
        <v>512.0074864262087</v>
      </c>
      <c r="BY45" s="93">
        <v>0</v>
      </c>
      <c r="BZ45" s="93">
        <v>44.60319300990567</v>
      </c>
      <c r="CA45" s="93">
        <v>601.6784890398733</v>
      </c>
      <c r="CB45" s="93">
        <v>120.4905700059257</v>
      </c>
      <c r="CC45" s="93">
        <v>83.94073128947524</v>
      </c>
      <c r="CD45" s="93">
        <v>87.03817524849647</v>
      </c>
      <c r="CE45" s="93">
        <v>295.8058980865271</v>
      </c>
      <c r="CF45" s="93">
        <v>362.9414471763327</v>
      </c>
      <c r="CG45" s="93">
        <v>83.47611469562206</v>
      </c>
      <c r="CH45" s="93">
        <v>458.4217059351416</v>
      </c>
      <c r="CI45" s="93">
        <v>216.82107713148585</v>
      </c>
      <c r="CJ45" s="187">
        <v>1733.0198950723764</v>
      </c>
      <c r="CK45" s="173"/>
      <c r="CL45" s="173"/>
      <c r="CM45" s="173"/>
      <c r="CN45" s="173"/>
      <c r="CO45" s="173"/>
      <c r="CP45" s="173"/>
      <c r="CQ45" s="173"/>
      <c r="CR45" s="173"/>
      <c r="CS45" s="173"/>
      <c r="CT45" s="173"/>
      <c r="CU45" s="178"/>
      <c r="CV45" s="178"/>
      <c r="CW45" s="178"/>
    </row>
    <row r="46" spans="1:101" ht="12">
      <c r="A46" s="76" t="s">
        <v>50</v>
      </c>
      <c r="B46" s="22" t="s">
        <v>159</v>
      </c>
      <c r="C46" s="25" t="s">
        <v>91</v>
      </c>
      <c r="D46" s="22" t="s">
        <v>92</v>
      </c>
      <c r="E46" s="82">
        <v>3611138.85</v>
      </c>
      <c r="F46" s="83">
        <v>3848292.4571804944</v>
      </c>
      <c r="G46" s="93">
        <v>634738.9052929373</v>
      </c>
      <c r="H46" s="93">
        <v>156557.42707162528</v>
      </c>
      <c r="I46" s="93">
        <v>108196.08671962045</v>
      </c>
      <c r="J46" s="93">
        <v>708770.3939797835</v>
      </c>
      <c r="K46" s="93">
        <v>151646.57334000777</v>
      </c>
      <c r="L46" s="93">
        <v>46921.01988817706</v>
      </c>
      <c r="M46" s="93">
        <v>51822.04208079231</v>
      </c>
      <c r="N46" s="93">
        <v>665801.6527705059</v>
      </c>
      <c r="O46" s="93">
        <v>55159.84957205184</v>
      </c>
      <c r="P46" s="93">
        <v>151789.1306555402</v>
      </c>
      <c r="Q46" s="93">
        <v>914.3331272080602</v>
      </c>
      <c r="R46" s="93">
        <v>24514.942502078473</v>
      </c>
      <c r="S46" s="93">
        <v>29533.943162720567</v>
      </c>
      <c r="T46" s="93">
        <v>14422.86771628198</v>
      </c>
      <c r="U46" s="93">
        <v>75884.73378876787</v>
      </c>
      <c r="V46" s="93">
        <v>4404.529473002268</v>
      </c>
      <c r="W46" s="93">
        <v>26545.15530604046</v>
      </c>
      <c r="X46" s="93">
        <v>29375.65538478455</v>
      </c>
      <c r="Y46" s="93">
        <v>25950.347196405102</v>
      </c>
      <c r="Z46" s="93">
        <v>25576.748714320092</v>
      </c>
      <c r="AA46" s="93">
        <v>136161.89941148416</v>
      </c>
      <c r="AB46" s="93">
        <v>231670.38504871752</v>
      </c>
      <c r="AC46" s="93">
        <v>9492.350906660022</v>
      </c>
      <c r="AD46" s="82">
        <f t="shared" si="0"/>
        <v>3365850.9731095126</v>
      </c>
      <c r="AE46" s="93">
        <v>9875.780927747273</v>
      </c>
      <c r="AF46" s="179">
        <v>2153.107041489948</v>
      </c>
      <c r="AG46" s="93">
        <v>6007.0703303669325</v>
      </c>
      <c r="AH46" s="93">
        <v>7575.2008012237675</v>
      </c>
      <c r="AI46" s="93">
        <v>1322.3419958009042</v>
      </c>
      <c r="AJ46" s="93">
        <v>9546.424371172328</v>
      </c>
      <c r="AK46" s="93">
        <v>7628.069902208298</v>
      </c>
      <c r="AL46" s="93">
        <v>938.9119747136532</v>
      </c>
      <c r="AM46" s="93">
        <v>7403.148868684616</v>
      </c>
      <c r="AN46" s="93">
        <v>15103.80010757693</v>
      </c>
      <c r="AO46" s="93">
        <v>5492.290948209792</v>
      </c>
      <c r="AP46" s="93">
        <v>13730.727370524482</v>
      </c>
      <c r="AQ46" s="93">
        <v>0</v>
      </c>
      <c r="AR46" s="93">
        <v>7889.810049295357</v>
      </c>
      <c r="AS46" s="93">
        <v>3254.239409740515</v>
      </c>
      <c r="AT46" s="93">
        <v>2084.2862684742877</v>
      </c>
      <c r="AU46" s="93">
        <v>23158.190119769737</v>
      </c>
      <c r="AV46" s="93">
        <v>16256.44974019922</v>
      </c>
      <c r="AW46" s="93">
        <v>1681.1931693825622</v>
      </c>
      <c r="AX46" s="93">
        <v>10401.768264366965</v>
      </c>
      <c r="AY46" s="93">
        <v>0</v>
      </c>
      <c r="AZ46" s="93">
        <v>3942.447139897119</v>
      </c>
      <c r="BA46" s="93">
        <v>2713.504764617469</v>
      </c>
      <c r="BB46" s="93">
        <v>260.53578355928596</v>
      </c>
      <c r="BC46" s="93">
        <v>11134.217920033636</v>
      </c>
      <c r="BD46" s="93">
        <v>7240.928475147703</v>
      </c>
      <c r="BE46" s="93">
        <v>319.5250175727092</v>
      </c>
      <c r="BF46" s="93">
        <v>0</v>
      </c>
      <c r="BG46" s="93">
        <v>4335.708699986608</v>
      </c>
      <c r="BH46" s="93">
        <v>73.73654251677905</v>
      </c>
      <c r="BI46" s="93">
        <v>933.9962052125346</v>
      </c>
      <c r="BJ46" s="93">
        <v>3151.0082502170244</v>
      </c>
      <c r="BK46" s="93">
        <v>3114.631555908749</v>
      </c>
      <c r="BL46" s="93">
        <v>10362.442108358016</v>
      </c>
      <c r="BM46" s="93">
        <v>17554.21288849453</v>
      </c>
      <c r="BN46" s="93">
        <v>10254.295179333405</v>
      </c>
      <c r="BO46" s="93">
        <v>31.95250175727092</v>
      </c>
      <c r="BP46" s="93">
        <v>3264.0709487427525</v>
      </c>
      <c r="BQ46" s="93">
        <v>309.693478570472</v>
      </c>
      <c r="BR46" s="93">
        <v>17686.938665024736</v>
      </c>
      <c r="BS46" s="93">
        <v>599.7238791364695</v>
      </c>
      <c r="BT46" s="93">
        <v>145310.1464530659</v>
      </c>
      <c r="BU46" s="93">
        <v>1130.6269852572789</v>
      </c>
      <c r="BV46" s="93">
        <v>7786.578889771868</v>
      </c>
      <c r="BW46" s="93">
        <v>6419.9949684608955</v>
      </c>
      <c r="BX46" s="93">
        <v>8125.76698534905</v>
      </c>
      <c r="BY46" s="93">
        <v>0</v>
      </c>
      <c r="BZ46" s="93">
        <v>707.8708081610789</v>
      </c>
      <c r="CA46" s="93">
        <v>9548.882255922887</v>
      </c>
      <c r="CB46" s="93">
        <v>1912.2343359351364</v>
      </c>
      <c r="CC46" s="93">
        <v>1332.1735348031414</v>
      </c>
      <c r="CD46" s="93">
        <v>1381.3312298143273</v>
      </c>
      <c r="CE46" s="93">
        <v>4694.559873568266</v>
      </c>
      <c r="CF46" s="93">
        <v>5760.028334088217</v>
      </c>
      <c r="CG46" s="93">
        <v>1324.7998805514635</v>
      </c>
      <c r="CH46" s="93">
        <v>7275.338861655533</v>
      </c>
      <c r="CI46" s="93">
        <v>3441.038650783022</v>
      </c>
      <c r="CJ46" s="187">
        <v>27503.730358758585</v>
      </c>
      <c r="CK46" s="173"/>
      <c r="CL46" s="173"/>
      <c r="CM46" s="173"/>
      <c r="CN46" s="173"/>
      <c r="CO46" s="173"/>
      <c r="CP46" s="173"/>
      <c r="CQ46" s="173"/>
      <c r="CR46" s="173"/>
      <c r="CS46" s="173"/>
      <c r="CT46" s="173"/>
      <c r="CU46" s="178"/>
      <c r="CV46" s="178"/>
      <c r="CW46" s="178"/>
    </row>
    <row r="47" spans="1:101" ht="12">
      <c r="A47" s="76" t="s">
        <v>51</v>
      </c>
      <c r="B47" s="22" t="s">
        <v>160</v>
      </c>
      <c r="C47" s="25" t="s">
        <v>93</v>
      </c>
      <c r="D47" s="22" t="s">
        <v>94</v>
      </c>
      <c r="E47" s="190">
        <f>127470.7625+19000+21300</f>
        <v>167770.7625</v>
      </c>
      <c r="F47" s="83">
        <v>176837.49165613943</v>
      </c>
      <c r="G47" s="93">
        <v>32071.95334197166</v>
      </c>
      <c r="H47" s="93">
        <v>5816.644803874367</v>
      </c>
      <c r="I47" s="93">
        <v>4645.234335337463</v>
      </c>
      <c r="J47" s="93">
        <v>19493.984455676353</v>
      </c>
      <c r="K47" s="93">
        <v>8619.254553772855</v>
      </c>
      <c r="L47" s="93">
        <v>2606.4903317340336</v>
      </c>
      <c r="M47" s="93">
        <v>1939.153705929908</v>
      </c>
      <c r="N47" s="93">
        <v>29768.111394356136</v>
      </c>
      <c r="O47" s="93">
        <v>2457.5130421814306</v>
      </c>
      <c r="P47" s="93">
        <v>7757.022980677311</v>
      </c>
      <c r="Q47" s="93">
        <v>112.24316336155015</v>
      </c>
      <c r="R47" s="93">
        <v>1273.4497079564962</v>
      </c>
      <c r="S47" s="93">
        <v>836.7217632406466</v>
      </c>
      <c r="T47" s="93">
        <v>698.5606330665202</v>
      </c>
      <c r="U47" s="93">
        <v>2527.920117380949</v>
      </c>
      <c r="V47" s="93">
        <v>171.42592222491297</v>
      </c>
      <c r="W47" s="93">
        <v>1356.305570365204</v>
      </c>
      <c r="X47" s="93">
        <v>1430.202387552872</v>
      </c>
      <c r="Y47" s="93">
        <v>1168.1452128754784</v>
      </c>
      <c r="Z47" s="93">
        <v>572.4401331439058</v>
      </c>
      <c r="AA47" s="93">
        <v>6758.2629052383545</v>
      </c>
      <c r="AB47" s="93">
        <v>4519.726070851366</v>
      </c>
      <c r="AC47" s="93">
        <v>827.7423101717226</v>
      </c>
      <c r="AD47" s="82">
        <f t="shared" si="0"/>
        <v>137428.5088429415</v>
      </c>
      <c r="AE47" s="93">
        <v>438.7687295042415</v>
      </c>
      <c r="AF47" s="179">
        <v>163.26278307134567</v>
      </c>
      <c r="AG47" s="93">
        <v>346.32117859009196</v>
      </c>
      <c r="AH47" s="93">
        <v>676.928314309567</v>
      </c>
      <c r="AI47" s="93">
        <v>35.713733796856864</v>
      </c>
      <c r="AJ47" s="93">
        <v>0</v>
      </c>
      <c r="AK47" s="93">
        <v>377.54518585248684</v>
      </c>
      <c r="AL47" s="93">
        <v>91.83531547763194</v>
      </c>
      <c r="AM47" s="93">
        <v>179.58906137848027</v>
      </c>
      <c r="AN47" s="93">
        <v>1917.4724083380336</v>
      </c>
      <c r="AO47" s="93">
        <v>697.2626939411031</v>
      </c>
      <c r="AP47" s="93">
        <v>1743.1567348527576</v>
      </c>
      <c r="AQ47" s="93">
        <v>0</v>
      </c>
      <c r="AR47" s="93">
        <v>138.77336561064382</v>
      </c>
      <c r="AS47" s="93">
        <v>40.81569576783642</v>
      </c>
      <c r="AT47" s="93">
        <v>40.81569576783642</v>
      </c>
      <c r="AU47" s="93">
        <v>1576.5062490326816</v>
      </c>
      <c r="AV47" s="93">
        <v>654.0715246795786</v>
      </c>
      <c r="AW47" s="93">
        <v>32.040321177751586</v>
      </c>
      <c r="AX47" s="93">
        <v>193.874554897223</v>
      </c>
      <c r="AY47" s="93">
        <v>0</v>
      </c>
      <c r="AZ47" s="93">
        <v>61.223543651754625</v>
      </c>
      <c r="BA47" s="93">
        <v>81.63139153567283</v>
      </c>
      <c r="BB47" s="93">
        <v>20.40784788391821</v>
      </c>
      <c r="BC47" s="93">
        <v>61.223543651754625</v>
      </c>
      <c r="BD47" s="93">
        <v>0</v>
      </c>
      <c r="BE47" s="93">
        <v>0</v>
      </c>
      <c r="BF47" s="93">
        <v>0</v>
      </c>
      <c r="BG47" s="93">
        <v>142.85493518742746</v>
      </c>
      <c r="BH47" s="93">
        <v>0</v>
      </c>
      <c r="BI47" s="93">
        <v>0</v>
      </c>
      <c r="BJ47" s="93">
        <v>0</v>
      </c>
      <c r="BK47" s="93">
        <v>0</v>
      </c>
      <c r="BL47" s="93">
        <v>61.223543651754625</v>
      </c>
      <c r="BM47" s="93">
        <v>341.21921661911244</v>
      </c>
      <c r="BN47" s="93">
        <v>260.20006051995716</v>
      </c>
      <c r="BO47" s="93">
        <v>0</v>
      </c>
      <c r="BP47" s="93">
        <v>2122.416179927494</v>
      </c>
      <c r="BQ47" s="93">
        <v>20.40784788391821</v>
      </c>
      <c r="BR47" s="93">
        <v>61.223543651754625</v>
      </c>
      <c r="BS47" s="93">
        <v>20.40784788391821</v>
      </c>
      <c r="BT47" s="93">
        <v>22833.932840358408</v>
      </c>
      <c r="BU47" s="93">
        <v>0</v>
      </c>
      <c r="BV47" s="93">
        <v>261.2204529141531</v>
      </c>
      <c r="BW47" s="93">
        <v>244.8941746070185</v>
      </c>
      <c r="BX47" s="93">
        <v>122.44708730350925</v>
      </c>
      <c r="BY47" s="93">
        <v>0</v>
      </c>
      <c r="BZ47" s="93">
        <v>20.40784788391821</v>
      </c>
      <c r="CA47" s="93">
        <v>387.749109794446</v>
      </c>
      <c r="CB47" s="93">
        <v>81.63139153567283</v>
      </c>
      <c r="CC47" s="93">
        <v>2491.5941481475743</v>
      </c>
      <c r="CD47" s="93">
        <v>365.9127125586535</v>
      </c>
      <c r="CE47" s="93">
        <v>0</v>
      </c>
      <c r="CF47" s="93">
        <v>0</v>
      </c>
      <c r="CG47" s="93">
        <v>0</v>
      </c>
      <c r="CH47" s="93">
        <v>0</v>
      </c>
      <c r="CI47" s="93">
        <v>0</v>
      </c>
      <c r="CJ47" s="187">
        <v>0</v>
      </c>
      <c r="CK47" s="173"/>
      <c r="CL47" s="173"/>
      <c r="CM47" s="173"/>
      <c r="CN47" s="173"/>
      <c r="CO47" s="173"/>
      <c r="CP47" s="173"/>
      <c r="CQ47" s="173"/>
      <c r="CR47" s="173"/>
      <c r="CS47" s="173"/>
      <c r="CT47" s="173"/>
      <c r="CU47" s="178"/>
      <c r="CV47" s="178"/>
      <c r="CW47" s="178"/>
    </row>
    <row r="48" spans="1:101" ht="12">
      <c r="A48" s="76" t="s">
        <v>52</v>
      </c>
      <c r="B48" s="22" t="s">
        <v>161</v>
      </c>
      <c r="C48" s="25" t="s">
        <v>101</v>
      </c>
      <c r="D48" s="22" t="s">
        <v>102</v>
      </c>
      <c r="E48" s="82">
        <v>52639038.425</v>
      </c>
      <c r="F48" s="83">
        <v>56040019.95163277</v>
      </c>
      <c r="G48" s="93">
        <v>7322981.019797069</v>
      </c>
      <c r="H48" s="93">
        <v>705419.6108611746</v>
      </c>
      <c r="I48" s="93">
        <v>851637.6704786775</v>
      </c>
      <c r="J48" s="93">
        <v>10117105.223321816</v>
      </c>
      <c r="K48" s="93">
        <v>5240228.06528393</v>
      </c>
      <c r="L48" s="93">
        <v>504772.70381898904</v>
      </c>
      <c r="M48" s="93">
        <v>496267.589594226</v>
      </c>
      <c r="N48" s="93">
        <v>10889031.720529597</v>
      </c>
      <c r="O48" s="93">
        <v>1270417.4557032294</v>
      </c>
      <c r="P48" s="93">
        <v>1602757.7067461992</v>
      </c>
      <c r="Q48" s="93">
        <v>184995.94342310092</v>
      </c>
      <c r="R48" s="93">
        <v>767.0137257491851</v>
      </c>
      <c r="S48" s="93">
        <v>384497.1843939143</v>
      </c>
      <c r="T48" s="93">
        <v>102974.01994045389</v>
      </c>
      <c r="U48" s="93">
        <v>1610534.643383226</v>
      </c>
      <c r="V48" s="93">
        <v>172704.30574210765</v>
      </c>
      <c r="W48" s="93">
        <v>171548.9306362323</v>
      </c>
      <c r="X48" s="93">
        <v>121023.11508181762</v>
      </c>
      <c r="Y48" s="93">
        <v>147577.3244479445</v>
      </c>
      <c r="Z48" s="93">
        <v>87798.79901202382</v>
      </c>
      <c r="AA48" s="93">
        <v>7262794.714912015</v>
      </c>
      <c r="AB48" s="93">
        <v>789208.5786233958</v>
      </c>
      <c r="AC48" s="93">
        <v>383332.1002535358</v>
      </c>
      <c r="AD48" s="82">
        <f t="shared" si="0"/>
        <v>50420375.43971042</v>
      </c>
      <c r="AE48" s="93">
        <v>62788.32613189849</v>
      </c>
      <c r="AF48" s="179">
        <v>15951.94368868242</v>
      </c>
      <c r="AG48" s="93">
        <v>12320.764784502735</v>
      </c>
      <c r="AH48" s="93">
        <v>64904.895653586114</v>
      </c>
      <c r="AI48" s="93">
        <v>0</v>
      </c>
      <c r="AJ48" s="93">
        <v>0</v>
      </c>
      <c r="AK48" s="93">
        <v>33311.697380322206</v>
      </c>
      <c r="AL48" s="93">
        <v>6776.906083201661</v>
      </c>
      <c r="AM48" s="93">
        <v>0</v>
      </c>
      <c r="AN48" s="93">
        <v>244151.92556667936</v>
      </c>
      <c r="AO48" s="93">
        <v>88782.5183878834</v>
      </c>
      <c r="AP48" s="93">
        <v>221956.2959697085</v>
      </c>
      <c r="AQ48" s="93">
        <v>0</v>
      </c>
      <c r="AR48" s="93">
        <v>36408.87938682841</v>
      </c>
      <c r="AS48" s="93">
        <v>14563.551754731363</v>
      </c>
      <c r="AT48" s="93">
        <v>30437.823167388546</v>
      </c>
      <c r="AU48" s="93">
        <v>204753.82863701982</v>
      </c>
      <c r="AV48" s="93">
        <v>161820.47806407177</v>
      </c>
      <c r="AW48" s="93">
        <v>16049.034033713964</v>
      </c>
      <c r="AX48" s="93">
        <v>176646.1737503883</v>
      </c>
      <c r="AY48" s="93">
        <v>0</v>
      </c>
      <c r="AZ48" s="93">
        <v>39923.549876970246</v>
      </c>
      <c r="BA48" s="93">
        <v>25476.506536276735</v>
      </c>
      <c r="BB48" s="93">
        <v>0</v>
      </c>
      <c r="BC48" s="93">
        <v>77264.49657610146</v>
      </c>
      <c r="BD48" s="93">
        <v>0</v>
      </c>
      <c r="BE48" s="93">
        <v>0</v>
      </c>
      <c r="BF48" s="93">
        <v>0</v>
      </c>
      <c r="BG48" s="93">
        <v>33952.49365753039</v>
      </c>
      <c r="BH48" s="93">
        <v>0</v>
      </c>
      <c r="BI48" s="93">
        <v>0</v>
      </c>
      <c r="BJ48" s="93">
        <v>0</v>
      </c>
      <c r="BK48" s="93">
        <v>0</v>
      </c>
      <c r="BL48" s="93">
        <v>18340.366176458363</v>
      </c>
      <c r="BM48" s="93">
        <v>92459.13557353785</v>
      </c>
      <c r="BN48" s="93">
        <v>206472.32774407812</v>
      </c>
      <c r="BO48" s="93">
        <v>56736.68492608244</v>
      </c>
      <c r="BP48" s="93">
        <v>795849.5582235532</v>
      </c>
      <c r="BQ48" s="93">
        <v>185733.83004534064</v>
      </c>
      <c r="BR48" s="93">
        <v>95663.11695957875</v>
      </c>
      <c r="BS48" s="93">
        <v>3970.995111790085</v>
      </c>
      <c r="BT48" s="93">
        <v>2198406.973514712</v>
      </c>
      <c r="BU48" s="93">
        <v>0</v>
      </c>
      <c r="BV48" s="93">
        <v>67264.1910378526</v>
      </c>
      <c r="BW48" s="93">
        <v>100449.6709696338</v>
      </c>
      <c r="BX48" s="93">
        <v>119120.1443191994</v>
      </c>
      <c r="BY48" s="93">
        <v>0</v>
      </c>
      <c r="BZ48" s="93">
        <v>0</v>
      </c>
      <c r="CA48" s="93">
        <v>110935.42823304038</v>
      </c>
      <c r="CB48" s="93">
        <v>0</v>
      </c>
      <c r="CC48" s="93">
        <v>0</v>
      </c>
      <c r="CD48" s="93">
        <v>0</v>
      </c>
      <c r="CE48" s="93">
        <v>0</v>
      </c>
      <c r="CF48" s="93">
        <v>0</v>
      </c>
      <c r="CG48" s="93">
        <v>0</v>
      </c>
      <c r="CH48" s="93">
        <v>0</v>
      </c>
      <c r="CI48" s="93">
        <v>0</v>
      </c>
      <c r="CJ48" s="187">
        <v>0</v>
      </c>
      <c r="CK48" s="173"/>
      <c r="CL48" s="173"/>
      <c r="CM48" s="173"/>
      <c r="CN48" s="173"/>
      <c r="CO48" s="173"/>
      <c r="CP48" s="173"/>
      <c r="CQ48" s="173"/>
      <c r="CR48" s="173"/>
      <c r="CS48" s="173"/>
      <c r="CT48" s="173"/>
      <c r="CU48" s="178"/>
      <c r="CV48" s="178"/>
      <c r="CW48" s="178"/>
    </row>
    <row r="49" spans="1:101" ht="12">
      <c r="A49" s="79" t="s">
        <v>204</v>
      </c>
      <c r="B49" s="22" t="s">
        <v>162</v>
      </c>
      <c r="C49" s="25" t="s">
        <v>163</v>
      </c>
      <c r="D49" s="22" t="s">
        <v>164</v>
      </c>
      <c r="E49" s="82">
        <v>229737</v>
      </c>
      <c r="F49" s="153">
        <v>238013.6684722581</v>
      </c>
      <c r="G49" s="181">
        <v>0</v>
      </c>
      <c r="H49" s="181">
        <v>0</v>
      </c>
      <c r="I49" s="181">
        <v>0</v>
      </c>
      <c r="J49" s="181">
        <v>0</v>
      </c>
      <c r="K49" s="181">
        <v>0</v>
      </c>
      <c r="L49" s="181">
        <v>0</v>
      </c>
      <c r="M49" s="181">
        <v>0</v>
      </c>
      <c r="N49" s="181">
        <v>0</v>
      </c>
      <c r="O49" s="181">
        <v>0</v>
      </c>
      <c r="P49" s="181">
        <v>0</v>
      </c>
      <c r="Q49" s="181">
        <v>0</v>
      </c>
      <c r="R49" s="181">
        <v>0</v>
      </c>
      <c r="S49" s="181">
        <v>0</v>
      </c>
      <c r="T49" s="181">
        <v>0</v>
      </c>
      <c r="U49" s="181">
        <v>0</v>
      </c>
      <c r="V49" s="181">
        <v>0</v>
      </c>
      <c r="W49" s="181">
        <v>0</v>
      </c>
      <c r="X49" s="181">
        <v>0</v>
      </c>
      <c r="Y49" s="181">
        <v>0</v>
      </c>
      <c r="Z49" s="181">
        <v>0</v>
      </c>
      <c r="AA49" s="181">
        <v>0</v>
      </c>
      <c r="AB49" s="181">
        <v>0</v>
      </c>
      <c r="AC49" s="181">
        <v>0</v>
      </c>
      <c r="AD49" s="84">
        <f t="shared" si="0"/>
        <v>0</v>
      </c>
      <c r="AE49" s="181">
        <v>0</v>
      </c>
      <c r="AF49" s="182">
        <v>0</v>
      </c>
      <c r="AG49" s="181">
        <v>0</v>
      </c>
      <c r="AH49" s="181">
        <v>0</v>
      </c>
      <c r="AI49" s="181">
        <v>0</v>
      </c>
      <c r="AJ49" s="181">
        <v>0</v>
      </c>
      <c r="AK49" s="181">
        <v>0</v>
      </c>
      <c r="AL49" s="181">
        <v>0</v>
      </c>
      <c r="AM49" s="181">
        <v>0</v>
      </c>
      <c r="AN49" s="181">
        <v>0</v>
      </c>
      <c r="AO49" s="181">
        <v>0</v>
      </c>
      <c r="AP49" s="181">
        <v>0</v>
      </c>
      <c r="AQ49" s="181">
        <v>0</v>
      </c>
      <c r="AR49" s="181">
        <v>0</v>
      </c>
      <c r="AS49" s="181">
        <v>0</v>
      </c>
      <c r="AT49" s="181">
        <v>0</v>
      </c>
      <c r="AU49" s="181">
        <v>0</v>
      </c>
      <c r="AV49" s="181">
        <v>0</v>
      </c>
      <c r="AW49" s="181">
        <v>0</v>
      </c>
      <c r="AX49" s="181">
        <v>0</v>
      </c>
      <c r="AY49" s="181">
        <v>0</v>
      </c>
      <c r="AZ49" s="181">
        <v>0</v>
      </c>
      <c r="BA49" s="181">
        <v>0</v>
      </c>
      <c r="BB49" s="181">
        <v>0</v>
      </c>
      <c r="BC49" s="181">
        <v>0</v>
      </c>
      <c r="BD49" s="181">
        <v>0</v>
      </c>
      <c r="BE49" s="181">
        <v>0</v>
      </c>
      <c r="BF49" s="181">
        <v>0</v>
      </c>
      <c r="BG49" s="181">
        <v>0</v>
      </c>
      <c r="BH49" s="181">
        <v>0</v>
      </c>
      <c r="BI49" s="181">
        <v>0</v>
      </c>
      <c r="BJ49" s="181">
        <v>0</v>
      </c>
      <c r="BK49" s="181">
        <v>0</v>
      </c>
      <c r="BL49" s="181">
        <v>0</v>
      </c>
      <c r="BM49" s="181">
        <v>0</v>
      </c>
      <c r="BN49" s="181">
        <v>0</v>
      </c>
      <c r="BO49" s="181">
        <v>0</v>
      </c>
      <c r="BP49" s="181">
        <v>0</v>
      </c>
      <c r="BQ49" s="181">
        <v>0</v>
      </c>
      <c r="BR49" s="181">
        <v>0</v>
      </c>
      <c r="BS49" s="181">
        <v>0</v>
      </c>
      <c r="BT49" s="181">
        <v>0</v>
      </c>
      <c r="BU49" s="181">
        <v>0</v>
      </c>
      <c r="BV49" s="181">
        <v>0</v>
      </c>
      <c r="BW49" s="181">
        <v>0</v>
      </c>
      <c r="BX49" s="181">
        <v>0</v>
      </c>
      <c r="BY49" s="181">
        <v>0</v>
      </c>
      <c r="BZ49" s="181">
        <v>0</v>
      </c>
      <c r="CA49" s="181">
        <v>0</v>
      </c>
      <c r="CB49" s="181">
        <v>0</v>
      </c>
      <c r="CC49" s="181">
        <v>0</v>
      </c>
      <c r="CD49" s="181">
        <v>238013.6684722581</v>
      </c>
      <c r="CE49" s="181">
        <v>0</v>
      </c>
      <c r="CF49" s="181">
        <v>0</v>
      </c>
      <c r="CG49" s="181">
        <v>0</v>
      </c>
      <c r="CH49" s="181">
        <v>0</v>
      </c>
      <c r="CI49" s="181">
        <v>0</v>
      </c>
      <c r="CJ49" s="188">
        <v>0</v>
      </c>
      <c r="CK49" s="173"/>
      <c r="CL49" s="173"/>
      <c r="CM49" s="173"/>
      <c r="CN49" s="173"/>
      <c r="CO49" s="173"/>
      <c r="CP49" s="173"/>
      <c r="CQ49" s="173"/>
      <c r="CR49" s="173"/>
      <c r="CS49" s="173"/>
      <c r="CT49" s="173"/>
      <c r="CU49" s="178"/>
      <c r="CV49" s="178"/>
      <c r="CW49" s="178"/>
    </row>
    <row r="50" spans="1:101" ht="12">
      <c r="A50" s="75" t="s">
        <v>53</v>
      </c>
      <c r="B50" s="68" t="s">
        <v>165</v>
      </c>
      <c r="C50" s="44" t="s">
        <v>120</v>
      </c>
      <c r="D50" s="43" t="s">
        <v>121</v>
      </c>
      <c r="E50" s="81">
        <v>625983.5625</v>
      </c>
      <c r="F50" s="152">
        <v>761763.7834326363</v>
      </c>
      <c r="G50" s="176">
        <v>56220.70807985073</v>
      </c>
      <c r="H50" s="176">
        <v>84929.15475892344</v>
      </c>
      <c r="I50" s="176">
        <v>28811.56609961536</v>
      </c>
      <c r="J50" s="176">
        <v>141644.83605737888</v>
      </c>
      <c r="K50" s="176">
        <v>54343.934625974565</v>
      </c>
      <c r="L50" s="176">
        <v>11858.733362404317</v>
      </c>
      <c r="M50" s="176">
        <v>13178.661945350188</v>
      </c>
      <c r="N50" s="176">
        <v>314452.36100274546</v>
      </c>
      <c r="O50" s="176">
        <v>27326.64644380125</v>
      </c>
      <c r="P50" s="176">
        <v>9899.464372094038</v>
      </c>
      <c r="Q50" s="176">
        <v>0</v>
      </c>
      <c r="R50" s="176">
        <v>4248.520126357025</v>
      </c>
      <c r="S50" s="176">
        <v>0</v>
      </c>
      <c r="T50" s="176">
        <v>3031.7109639537994</v>
      </c>
      <c r="U50" s="176">
        <v>0</v>
      </c>
      <c r="V50" s="176">
        <v>0</v>
      </c>
      <c r="W50" s="176">
        <v>5836.559202713777</v>
      </c>
      <c r="X50" s="176">
        <v>0</v>
      </c>
      <c r="Y50" s="176">
        <v>5980.926391473482</v>
      </c>
      <c r="Z50" s="176">
        <v>0</v>
      </c>
      <c r="AA50" s="176">
        <v>0</v>
      </c>
      <c r="AB50" s="176">
        <v>0</v>
      </c>
      <c r="AC50" s="176">
        <v>0</v>
      </c>
      <c r="AD50" s="183">
        <f t="shared" si="0"/>
        <v>761763.7834326363</v>
      </c>
      <c r="AE50" s="176">
        <v>0</v>
      </c>
      <c r="AF50" s="177">
        <v>0</v>
      </c>
      <c r="AG50" s="176">
        <v>0</v>
      </c>
      <c r="AH50" s="176">
        <v>0</v>
      </c>
      <c r="AI50" s="176">
        <v>0</v>
      </c>
      <c r="AJ50" s="176">
        <v>0</v>
      </c>
      <c r="AK50" s="176">
        <v>0</v>
      </c>
      <c r="AL50" s="176">
        <v>0</v>
      </c>
      <c r="AM50" s="176">
        <v>0</v>
      </c>
      <c r="AN50" s="176">
        <v>0</v>
      </c>
      <c r="AO50" s="176">
        <v>0</v>
      </c>
      <c r="AP50" s="176">
        <v>0</v>
      </c>
      <c r="AQ50" s="176">
        <v>0</v>
      </c>
      <c r="AR50" s="176">
        <v>0</v>
      </c>
      <c r="AS50" s="176">
        <v>0</v>
      </c>
      <c r="AT50" s="176">
        <v>0</v>
      </c>
      <c r="AU50" s="176">
        <v>0</v>
      </c>
      <c r="AV50" s="176">
        <v>0</v>
      </c>
      <c r="AW50" s="176">
        <v>0</v>
      </c>
      <c r="AX50" s="176">
        <v>0</v>
      </c>
      <c r="AY50" s="176">
        <v>0</v>
      </c>
      <c r="AZ50" s="176">
        <v>0</v>
      </c>
      <c r="BA50" s="176">
        <v>0</v>
      </c>
      <c r="BB50" s="176">
        <v>0</v>
      </c>
      <c r="BC50" s="176">
        <v>0</v>
      </c>
      <c r="BD50" s="176">
        <v>0</v>
      </c>
      <c r="BE50" s="176">
        <v>0</v>
      </c>
      <c r="BF50" s="176">
        <v>0</v>
      </c>
      <c r="BG50" s="176">
        <v>0</v>
      </c>
      <c r="BH50" s="176">
        <v>0</v>
      </c>
      <c r="BI50" s="176">
        <v>0</v>
      </c>
      <c r="BJ50" s="176">
        <v>0</v>
      </c>
      <c r="BK50" s="176">
        <v>0</v>
      </c>
      <c r="BL50" s="176">
        <v>0</v>
      </c>
      <c r="BM50" s="176">
        <v>0</v>
      </c>
      <c r="BN50" s="176">
        <v>0</v>
      </c>
      <c r="BO50" s="176">
        <v>0</v>
      </c>
      <c r="BP50" s="176">
        <v>0</v>
      </c>
      <c r="BQ50" s="176">
        <v>0</v>
      </c>
      <c r="BR50" s="176">
        <v>0</v>
      </c>
      <c r="BS50" s="176">
        <v>0</v>
      </c>
      <c r="BT50" s="176">
        <v>0</v>
      </c>
      <c r="BU50" s="176">
        <v>0</v>
      </c>
      <c r="BV50" s="176">
        <v>0</v>
      </c>
      <c r="BW50" s="176">
        <v>0</v>
      </c>
      <c r="BX50" s="176">
        <v>0</v>
      </c>
      <c r="BY50" s="176">
        <v>0</v>
      </c>
      <c r="BZ50" s="176">
        <v>0</v>
      </c>
      <c r="CA50" s="176">
        <v>0</v>
      </c>
      <c r="CB50" s="176">
        <v>0</v>
      </c>
      <c r="CC50" s="176">
        <v>0</v>
      </c>
      <c r="CD50" s="176">
        <v>0</v>
      </c>
      <c r="CE50" s="176">
        <v>0</v>
      </c>
      <c r="CF50" s="176">
        <v>0</v>
      </c>
      <c r="CG50" s="176">
        <v>0</v>
      </c>
      <c r="CH50" s="176">
        <v>0</v>
      </c>
      <c r="CI50" s="176">
        <v>0</v>
      </c>
      <c r="CJ50" s="186">
        <v>0</v>
      </c>
      <c r="CK50" s="173"/>
      <c r="CL50" s="173"/>
      <c r="CM50" s="173"/>
      <c r="CN50" s="173"/>
      <c r="CO50" s="173"/>
      <c r="CP50" s="173"/>
      <c r="CQ50" s="173"/>
      <c r="CR50" s="173"/>
      <c r="CS50" s="173"/>
      <c r="CT50" s="173"/>
      <c r="CU50" s="178"/>
      <c r="CV50" s="178"/>
      <c r="CW50" s="178"/>
    </row>
    <row r="51" spans="1:101" ht="12">
      <c r="A51" s="76" t="s">
        <v>54</v>
      </c>
      <c r="B51" s="22" t="s">
        <v>166</v>
      </c>
      <c r="C51" s="25" t="s">
        <v>120</v>
      </c>
      <c r="D51" s="22" t="s">
        <v>121</v>
      </c>
      <c r="E51" s="190">
        <f>1187452.5275+15000</f>
        <v>1202452.5275</v>
      </c>
      <c r="F51" s="83">
        <v>1358313.3051130583</v>
      </c>
      <c r="G51" s="93">
        <v>100248.05257034322</v>
      </c>
      <c r="H51" s="93">
        <v>151438.54749988017</v>
      </c>
      <c r="I51" s="93">
        <v>51374.368833737884</v>
      </c>
      <c r="J51" s="93">
        <v>252569.19481038782</v>
      </c>
      <c r="K51" s="93">
        <v>96901.54751388641</v>
      </c>
      <c r="L51" s="93">
        <v>21145.498983106143</v>
      </c>
      <c r="M51" s="93">
        <v>23499.084956877956</v>
      </c>
      <c r="N51" s="93">
        <v>560705.0834702946</v>
      </c>
      <c r="O51" s="93">
        <v>48726.584613244595</v>
      </c>
      <c r="P51" s="93">
        <v>17651.894803288607</v>
      </c>
      <c r="Q51" s="93">
        <v>0</v>
      </c>
      <c r="R51" s="93">
        <v>7575.604853078027</v>
      </c>
      <c r="S51" s="93">
        <v>0</v>
      </c>
      <c r="T51" s="93">
        <v>5405.892783507135</v>
      </c>
      <c r="U51" s="93">
        <v>0</v>
      </c>
      <c r="V51" s="93">
        <v>0</v>
      </c>
      <c r="W51" s="93">
        <v>10407.262977772241</v>
      </c>
      <c r="X51" s="93">
        <v>0</v>
      </c>
      <c r="Y51" s="93">
        <v>10664.686443653534</v>
      </c>
      <c r="Z51" s="93">
        <v>0</v>
      </c>
      <c r="AA51" s="93">
        <v>0</v>
      </c>
      <c r="AB51" s="93">
        <v>0</v>
      </c>
      <c r="AC51" s="93">
        <v>0</v>
      </c>
      <c r="AD51" s="184">
        <f t="shared" si="0"/>
        <v>1358313.305113058</v>
      </c>
      <c r="AE51" s="93">
        <v>0</v>
      </c>
      <c r="AF51" s="179">
        <v>0</v>
      </c>
      <c r="AG51" s="93">
        <v>0</v>
      </c>
      <c r="AH51" s="93">
        <v>0</v>
      </c>
      <c r="AI51" s="93">
        <v>0</v>
      </c>
      <c r="AJ51" s="93">
        <v>0</v>
      </c>
      <c r="AK51" s="93">
        <v>0</v>
      </c>
      <c r="AL51" s="93">
        <v>0</v>
      </c>
      <c r="AM51" s="93">
        <v>0</v>
      </c>
      <c r="AN51" s="93">
        <v>0</v>
      </c>
      <c r="AO51" s="93">
        <v>0</v>
      </c>
      <c r="AP51" s="93">
        <v>0</v>
      </c>
      <c r="AQ51" s="93">
        <v>0</v>
      </c>
      <c r="AR51" s="93">
        <v>0</v>
      </c>
      <c r="AS51" s="93">
        <v>0</v>
      </c>
      <c r="AT51" s="93">
        <v>0</v>
      </c>
      <c r="AU51" s="93">
        <v>0</v>
      </c>
      <c r="AV51" s="93">
        <v>0</v>
      </c>
      <c r="AW51" s="93">
        <v>0</v>
      </c>
      <c r="AX51" s="93">
        <v>0</v>
      </c>
      <c r="AY51" s="93">
        <v>0</v>
      </c>
      <c r="AZ51" s="93">
        <v>0</v>
      </c>
      <c r="BA51" s="93">
        <v>0</v>
      </c>
      <c r="BB51" s="93">
        <v>0</v>
      </c>
      <c r="BC51" s="93">
        <v>0</v>
      </c>
      <c r="BD51" s="93">
        <v>0</v>
      </c>
      <c r="BE51" s="93">
        <v>0</v>
      </c>
      <c r="BF51" s="93">
        <v>0</v>
      </c>
      <c r="BG51" s="93">
        <v>0</v>
      </c>
      <c r="BH51" s="93">
        <v>0</v>
      </c>
      <c r="BI51" s="93">
        <v>0</v>
      </c>
      <c r="BJ51" s="93">
        <v>0</v>
      </c>
      <c r="BK51" s="93">
        <v>0</v>
      </c>
      <c r="BL51" s="93">
        <v>0</v>
      </c>
      <c r="BM51" s="93">
        <v>0</v>
      </c>
      <c r="BN51" s="93">
        <v>0</v>
      </c>
      <c r="BO51" s="93">
        <v>0</v>
      </c>
      <c r="BP51" s="93">
        <v>0</v>
      </c>
      <c r="BQ51" s="93">
        <v>0</v>
      </c>
      <c r="BR51" s="93">
        <v>0</v>
      </c>
      <c r="BS51" s="93">
        <v>0</v>
      </c>
      <c r="BT51" s="93">
        <v>0</v>
      </c>
      <c r="BU51" s="93">
        <v>0</v>
      </c>
      <c r="BV51" s="93">
        <v>0</v>
      </c>
      <c r="BW51" s="93">
        <v>0</v>
      </c>
      <c r="BX51" s="93">
        <v>0</v>
      </c>
      <c r="BY51" s="93">
        <v>0</v>
      </c>
      <c r="BZ51" s="93">
        <v>0</v>
      </c>
      <c r="CA51" s="93">
        <v>0</v>
      </c>
      <c r="CB51" s="93">
        <v>0</v>
      </c>
      <c r="CC51" s="93">
        <v>0</v>
      </c>
      <c r="CD51" s="93">
        <v>0</v>
      </c>
      <c r="CE51" s="93">
        <v>0</v>
      </c>
      <c r="CF51" s="93">
        <v>0</v>
      </c>
      <c r="CG51" s="93">
        <v>0</v>
      </c>
      <c r="CH51" s="93">
        <v>0</v>
      </c>
      <c r="CI51" s="93">
        <v>0</v>
      </c>
      <c r="CJ51" s="187">
        <v>0</v>
      </c>
      <c r="CK51" s="173"/>
      <c r="CL51" s="173"/>
      <c r="CM51" s="173"/>
      <c r="CN51" s="173"/>
      <c r="CO51" s="173"/>
      <c r="CP51" s="173"/>
      <c r="CQ51" s="173"/>
      <c r="CR51" s="173"/>
      <c r="CS51" s="173"/>
      <c r="CT51" s="173"/>
      <c r="CU51" s="178"/>
      <c r="CV51" s="178"/>
      <c r="CW51" s="178"/>
    </row>
    <row r="52" spans="1:101" ht="12">
      <c r="A52" s="76" t="s">
        <v>55</v>
      </c>
      <c r="B52" s="22" t="s">
        <v>167</v>
      </c>
      <c r="C52" s="25" t="s">
        <v>120</v>
      </c>
      <c r="D52" s="22" t="s">
        <v>121</v>
      </c>
      <c r="E52" s="190">
        <f>810628.755+15000</f>
        <v>825628.755</v>
      </c>
      <c r="F52" s="83">
        <v>1010530.4177421456</v>
      </c>
      <c r="G52" s="93">
        <v>74580.51545281267</v>
      </c>
      <c r="H52" s="93">
        <v>112664.18291807872</v>
      </c>
      <c r="I52" s="93">
        <v>38220.462247828065</v>
      </c>
      <c r="J52" s="93">
        <v>187901.3133271891</v>
      </c>
      <c r="K52" s="93">
        <v>72090.85041018392</v>
      </c>
      <c r="L52" s="93">
        <v>15731.399994632167</v>
      </c>
      <c r="M52" s="93">
        <v>17482.373211426006</v>
      </c>
      <c r="N52" s="93">
        <v>417142.00994462025</v>
      </c>
      <c r="O52" s="93">
        <v>36250.61737893499</v>
      </c>
      <c r="P52" s="93">
        <v>13132.299125953808</v>
      </c>
      <c r="Q52" s="93">
        <v>0</v>
      </c>
      <c r="R52" s="93">
        <v>5635.945041555176</v>
      </c>
      <c r="S52" s="93">
        <v>0</v>
      </c>
      <c r="T52" s="93">
        <v>4021.7666073233536</v>
      </c>
      <c r="U52" s="93">
        <v>0</v>
      </c>
      <c r="V52" s="93">
        <v>0</v>
      </c>
      <c r="W52" s="93">
        <v>7742.584693010266</v>
      </c>
      <c r="X52" s="93">
        <v>0</v>
      </c>
      <c r="Y52" s="93">
        <v>7934.097388597093</v>
      </c>
      <c r="Z52" s="93">
        <v>0</v>
      </c>
      <c r="AA52" s="93">
        <v>0</v>
      </c>
      <c r="AB52" s="93">
        <v>0</v>
      </c>
      <c r="AC52" s="93">
        <v>0</v>
      </c>
      <c r="AD52" s="184">
        <f t="shared" si="0"/>
        <v>1010530.4177421456</v>
      </c>
      <c r="AE52" s="93">
        <v>0</v>
      </c>
      <c r="AF52" s="179">
        <v>0</v>
      </c>
      <c r="AG52" s="93">
        <v>0</v>
      </c>
      <c r="AH52" s="93">
        <v>0</v>
      </c>
      <c r="AI52" s="93">
        <v>0</v>
      </c>
      <c r="AJ52" s="93">
        <v>0</v>
      </c>
      <c r="AK52" s="93">
        <v>0</v>
      </c>
      <c r="AL52" s="93">
        <v>0</v>
      </c>
      <c r="AM52" s="93">
        <v>0</v>
      </c>
      <c r="AN52" s="93">
        <v>0</v>
      </c>
      <c r="AO52" s="93">
        <v>0</v>
      </c>
      <c r="AP52" s="93">
        <v>0</v>
      </c>
      <c r="AQ52" s="93">
        <v>0</v>
      </c>
      <c r="AR52" s="93">
        <v>0</v>
      </c>
      <c r="AS52" s="93">
        <v>0</v>
      </c>
      <c r="AT52" s="93">
        <v>0</v>
      </c>
      <c r="AU52" s="93">
        <v>0</v>
      </c>
      <c r="AV52" s="93">
        <v>0</v>
      </c>
      <c r="AW52" s="93">
        <v>0</v>
      </c>
      <c r="AX52" s="93">
        <v>0</v>
      </c>
      <c r="AY52" s="93">
        <v>0</v>
      </c>
      <c r="AZ52" s="93">
        <v>0</v>
      </c>
      <c r="BA52" s="93">
        <v>0</v>
      </c>
      <c r="BB52" s="93">
        <v>0</v>
      </c>
      <c r="BC52" s="93">
        <v>0</v>
      </c>
      <c r="BD52" s="93">
        <v>0</v>
      </c>
      <c r="BE52" s="93">
        <v>0</v>
      </c>
      <c r="BF52" s="93">
        <v>0</v>
      </c>
      <c r="BG52" s="93">
        <v>0</v>
      </c>
      <c r="BH52" s="93">
        <v>0</v>
      </c>
      <c r="BI52" s="93">
        <v>0</v>
      </c>
      <c r="BJ52" s="93">
        <v>0</v>
      </c>
      <c r="BK52" s="93">
        <v>0</v>
      </c>
      <c r="BL52" s="93">
        <v>0</v>
      </c>
      <c r="BM52" s="93">
        <v>0</v>
      </c>
      <c r="BN52" s="93">
        <v>0</v>
      </c>
      <c r="BO52" s="93">
        <v>0</v>
      </c>
      <c r="BP52" s="93">
        <v>0</v>
      </c>
      <c r="BQ52" s="93">
        <v>0</v>
      </c>
      <c r="BR52" s="93">
        <v>0</v>
      </c>
      <c r="BS52" s="93">
        <v>0</v>
      </c>
      <c r="BT52" s="93">
        <v>0</v>
      </c>
      <c r="BU52" s="93">
        <v>0</v>
      </c>
      <c r="BV52" s="93">
        <v>0</v>
      </c>
      <c r="BW52" s="93">
        <v>0</v>
      </c>
      <c r="BX52" s="93">
        <v>0</v>
      </c>
      <c r="BY52" s="93">
        <v>0</v>
      </c>
      <c r="BZ52" s="93">
        <v>0</v>
      </c>
      <c r="CA52" s="93">
        <v>0</v>
      </c>
      <c r="CB52" s="93">
        <v>0</v>
      </c>
      <c r="CC52" s="93">
        <v>0</v>
      </c>
      <c r="CD52" s="93">
        <v>0</v>
      </c>
      <c r="CE52" s="93">
        <v>0</v>
      </c>
      <c r="CF52" s="93">
        <v>0</v>
      </c>
      <c r="CG52" s="93">
        <v>0</v>
      </c>
      <c r="CH52" s="93">
        <v>0</v>
      </c>
      <c r="CI52" s="93">
        <v>0</v>
      </c>
      <c r="CJ52" s="187">
        <v>0</v>
      </c>
      <c r="CK52" s="173"/>
      <c r="CL52" s="173"/>
      <c r="CM52" s="173"/>
      <c r="CN52" s="173"/>
      <c r="CO52" s="173"/>
      <c r="CP52" s="173"/>
      <c r="CQ52" s="173"/>
      <c r="CR52" s="173"/>
      <c r="CS52" s="173"/>
      <c r="CT52" s="173"/>
      <c r="CU52" s="178"/>
      <c r="CV52" s="178"/>
      <c r="CW52" s="178"/>
    </row>
    <row r="53" spans="1:101" ht="12">
      <c r="A53" s="76" t="s">
        <v>56</v>
      </c>
      <c r="B53" s="22" t="s">
        <v>168</v>
      </c>
      <c r="C53" s="25" t="s">
        <v>120</v>
      </c>
      <c r="D53" s="22" t="s">
        <v>121</v>
      </c>
      <c r="E53" s="82">
        <v>73</v>
      </c>
      <c r="F53" s="83">
        <v>73.96783658232017</v>
      </c>
      <c r="G53" s="93">
        <v>5.459073059438077</v>
      </c>
      <c r="H53" s="93">
        <v>8.246684834470287</v>
      </c>
      <c r="I53" s="93">
        <v>2.7976247483620664</v>
      </c>
      <c r="J53" s="93">
        <v>13.753820165891677</v>
      </c>
      <c r="K53" s="93">
        <v>5.2768369448346775</v>
      </c>
      <c r="L53" s="93">
        <v>1.1514919329335636</v>
      </c>
      <c r="M53" s="93">
        <v>1.279657991555734</v>
      </c>
      <c r="N53" s="93">
        <v>30.53356087206616</v>
      </c>
      <c r="O53" s="93">
        <v>2.6534379324121247</v>
      </c>
      <c r="P53" s="93">
        <v>0.9612454396662791</v>
      </c>
      <c r="Q53" s="93">
        <v>0</v>
      </c>
      <c r="R53" s="93">
        <v>0.4125345011901115</v>
      </c>
      <c r="S53" s="93">
        <v>0</v>
      </c>
      <c r="T53" s="93">
        <v>0.2943814158977979</v>
      </c>
      <c r="U53" s="93">
        <v>0</v>
      </c>
      <c r="V53" s="93">
        <v>0</v>
      </c>
      <c r="W53" s="93">
        <v>0.5667342904699103</v>
      </c>
      <c r="X53" s="93">
        <v>0</v>
      </c>
      <c r="Y53" s="93">
        <v>0.5807524531317103</v>
      </c>
      <c r="Z53" s="93">
        <v>0</v>
      </c>
      <c r="AA53" s="93">
        <v>0</v>
      </c>
      <c r="AB53" s="93">
        <v>0</v>
      </c>
      <c r="AC53" s="93">
        <v>0</v>
      </c>
      <c r="AD53" s="184">
        <f t="shared" si="0"/>
        <v>73.96783658232019</v>
      </c>
      <c r="AE53" s="93">
        <v>0</v>
      </c>
      <c r="AF53" s="179">
        <v>0</v>
      </c>
      <c r="AG53" s="93">
        <v>0</v>
      </c>
      <c r="AH53" s="93">
        <v>0</v>
      </c>
      <c r="AI53" s="93">
        <v>0</v>
      </c>
      <c r="AJ53" s="93">
        <v>0</v>
      </c>
      <c r="AK53" s="93">
        <v>0</v>
      </c>
      <c r="AL53" s="93">
        <v>0</v>
      </c>
      <c r="AM53" s="93">
        <v>0</v>
      </c>
      <c r="AN53" s="93">
        <v>0</v>
      </c>
      <c r="AO53" s="93">
        <v>0</v>
      </c>
      <c r="AP53" s="93">
        <v>0</v>
      </c>
      <c r="AQ53" s="93">
        <v>0</v>
      </c>
      <c r="AR53" s="93">
        <v>0</v>
      </c>
      <c r="AS53" s="93">
        <v>0</v>
      </c>
      <c r="AT53" s="93">
        <v>0</v>
      </c>
      <c r="AU53" s="93">
        <v>0</v>
      </c>
      <c r="AV53" s="93">
        <v>0</v>
      </c>
      <c r="AW53" s="93">
        <v>0</v>
      </c>
      <c r="AX53" s="93">
        <v>0</v>
      </c>
      <c r="AY53" s="93">
        <v>0</v>
      </c>
      <c r="AZ53" s="93">
        <v>0</v>
      </c>
      <c r="BA53" s="93">
        <v>0</v>
      </c>
      <c r="BB53" s="93">
        <v>0</v>
      </c>
      <c r="BC53" s="93">
        <v>0</v>
      </c>
      <c r="BD53" s="93">
        <v>0</v>
      </c>
      <c r="BE53" s="93">
        <v>0</v>
      </c>
      <c r="BF53" s="93">
        <v>0</v>
      </c>
      <c r="BG53" s="93">
        <v>0</v>
      </c>
      <c r="BH53" s="93">
        <v>0</v>
      </c>
      <c r="BI53" s="93">
        <v>0</v>
      </c>
      <c r="BJ53" s="93">
        <v>0</v>
      </c>
      <c r="BK53" s="93">
        <v>0</v>
      </c>
      <c r="BL53" s="93">
        <v>0</v>
      </c>
      <c r="BM53" s="93">
        <v>0</v>
      </c>
      <c r="BN53" s="93">
        <v>0</v>
      </c>
      <c r="BO53" s="93">
        <v>0</v>
      </c>
      <c r="BP53" s="93">
        <v>0</v>
      </c>
      <c r="BQ53" s="93">
        <v>0</v>
      </c>
      <c r="BR53" s="93">
        <v>0</v>
      </c>
      <c r="BS53" s="93">
        <v>0</v>
      </c>
      <c r="BT53" s="93">
        <v>0</v>
      </c>
      <c r="BU53" s="93">
        <v>0</v>
      </c>
      <c r="BV53" s="93">
        <v>0</v>
      </c>
      <c r="BW53" s="93">
        <v>0</v>
      </c>
      <c r="BX53" s="93">
        <v>0</v>
      </c>
      <c r="BY53" s="93">
        <v>0</v>
      </c>
      <c r="BZ53" s="93">
        <v>0</v>
      </c>
      <c r="CA53" s="93">
        <v>0</v>
      </c>
      <c r="CB53" s="93">
        <v>0</v>
      </c>
      <c r="CC53" s="93">
        <v>0</v>
      </c>
      <c r="CD53" s="93">
        <v>0</v>
      </c>
      <c r="CE53" s="93">
        <v>0</v>
      </c>
      <c r="CF53" s="93">
        <v>0</v>
      </c>
      <c r="CG53" s="93">
        <v>0</v>
      </c>
      <c r="CH53" s="93">
        <v>0</v>
      </c>
      <c r="CI53" s="93">
        <v>0</v>
      </c>
      <c r="CJ53" s="187">
        <v>0</v>
      </c>
      <c r="CK53" s="173"/>
      <c r="CL53" s="173"/>
      <c r="CM53" s="173"/>
      <c r="CN53" s="173"/>
      <c r="CO53" s="173"/>
      <c r="CP53" s="173"/>
      <c r="CQ53" s="173"/>
      <c r="CR53" s="173"/>
      <c r="CS53" s="173"/>
      <c r="CT53" s="173"/>
      <c r="CU53" s="178"/>
      <c r="CV53" s="178"/>
      <c r="CW53" s="178"/>
    </row>
    <row r="54" spans="1:101" ht="12">
      <c r="A54" s="76" t="s">
        <v>57</v>
      </c>
      <c r="B54" s="22" t="s">
        <v>169</v>
      </c>
      <c r="C54" s="25" t="s">
        <v>120</v>
      </c>
      <c r="D54" s="22" t="s">
        <v>121</v>
      </c>
      <c r="E54" s="82">
        <v>100629.425</v>
      </c>
      <c r="F54" s="83">
        <v>106077.81761043398</v>
      </c>
      <c r="G54" s="93">
        <v>7828.896762130254</v>
      </c>
      <c r="H54" s="93">
        <v>11826.631278962723</v>
      </c>
      <c r="I54" s="93">
        <v>4012.0941954130462</v>
      </c>
      <c r="J54" s="93">
        <v>19724.454498279745</v>
      </c>
      <c r="K54" s="93">
        <v>7567.550611963762</v>
      </c>
      <c r="L54" s="93">
        <v>1651.3630367662859</v>
      </c>
      <c r="M54" s="93">
        <v>1835.1669225976639</v>
      </c>
      <c r="N54" s="93">
        <v>43788.403863609674</v>
      </c>
      <c r="O54" s="93">
        <v>3805.314823852746</v>
      </c>
      <c r="P54" s="93">
        <v>1378.5291437353344</v>
      </c>
      <c r="Q54" s="93">
        <v>0</v>
      </c>
      <c r="R54" s="93">
        <v>591.6187575197476</v>
      </c>
      <c r="S54" s="93">
        <v>0</v>
      </c>
      <c r="T54" s="93">
        <v>422.1745502689461</v>
      </c>
      <c r="U54" s="93">
        <v>0</v>
      </c>
      <c r="V54" s="93">
        <v>0</v>
      </c>
      <c r="W54" s="93">
        <v>812.7578076606242</v>
      </c>
      <c r="X54" s="93">
        <v>0</v>
      </c>
      <c r="Y54" s="93">
        <v>832.8613576734311</v>
      </c>
      <c r="Z54" s="93">
        <v>0</v>
      </c>
      <c r="AA54" s="93">
        <v>0</v>
      </c>
      <c r="AB54" s="93">
        <v>0</v>
      </c>
      <c r="AC54" s="93">
        <v>0</v>
      </c>
      <c r="AD54" s="184">
        <f t="shared" si="0"/>
        <v>106077.81761043401</v>
      </c>
      <c r="AE54" s="93">
        <v>0</v>
      </c>
      <c r="AF54" s="179">
        <v>0</v>
      </c>
      <c r="AG54" s="93">
        <v>0</v>
      </c>
      <c r="AH54" s="93">
        <v>0</v>
      </c>
      <c r="AI54" s="93">
        <v>0</v>
      </c>
      <c r="AJ54" s="93">
        <v>0</v>
      </c>
      <c r="AK54" s="93">
        <v>0</v>
      </c>
      <c r="AL54" s="93">
        <v>0</v>
      </c>
      <c r="AM54" s="93">
        <v>0</v>
      </c>
      <c r="AN54" s="93">
        <v>0</v>
      </c>
      <c r="AO54" s="93">
        <v>0</v>
      </c>
      <c r="AP54" s="93">
        <v>0</v>
      </c>
      <c r="AQ54" s="93">
        <v>0</v>
      </c>
      <c r="AR54" s="93">
        <v>0</v>
      </c>
      <c r="AS54" s="93">
        <v>0</v>
      </c>
      <c r="AT54" s="93">
        <v>0</v>
      </c>
      <c r="AU54" s="93">
        <v>0</v>
      </c>
      <c r="AV54" s="93">
        <v>0</v>
      </c>
      <c r="AW54" s="93">
        <v>0</v>
      </c>
      <c r="AX54" s="93">
        <v>0</v>
      </c>
      <c r="AY54" s="93">
        <v>0</v>
      </c>
      <c r="AZ54" s="93">
        <v>0</v>
      </c>
      <c r="BA54" s="93">
        <v>0</v>
      </c>
      <c r="BB54" s="93">
        <v>0</v>
      </c>
      <c r="BC54" s="93">
        <v>0</v>
      </c>
      <c r="BD54" s="93">
        <v>0</v>
      </c>
      <c r="BE54" s="93">
        <v>0</v>
      </c>
      <c r="BF54" s="93">
        <v>0</v>
      </c>
      <c r="BG54" s="93">
        <v>0</v>
      </c>
      <c r="BH54" s="93">
        <v>0</v>
      </c>
      <c r="BI54" s="93">
        <v>0</v>
      </c>
      <c r="BJ54" s="93">
        <v>0</v>
      </c>
      <c r="BK54" s="93">
        <v>0</v>
      </c>
      <c r="BL54" s="93">
        <v>0</v>
      </c>
      <c r="BM54" s="93">
        <v>0</v>
      </c>
      <c r="BN54" s="93">
        <v>0</v>
      </c>
      <c r="BO54" s="93">
        <v>0</v>
      </c>
      <c r="BP54" s="93">
        <v>0</v>
      </c>
      <c r="BQ54" s="93">
        <v>0</v>
      </c>
      <c r="BR54" s="93">
        <v>0</v>
      </c>
      <c r="BS54" s="93">
        <v>0</v>
      </c>
      <c r="BT54" s="93">
        <v>0</v>
      </c>
      <c r="BU54" s="93">
        <v>0</v>
      </c>
      <c r="BV54" s="93">
        <v>0</v>
      </c>
      <c r="BW54" s="93">
        <v>0</v>
      </c>
      <c r="BX54" s="93">
        <v>0</v>
      </c>
      <c r="BY54" s="93">
        <v>0</v>
      </c>
      <c r="BZ54" s="93">
        <v>0</v>
      </c>
      <c r="CA54" s="93">
        <v>0</v>
      </c>
      <c r="CB54" s="93">
        <v>0</v>
      </c>
      <c r="CC54" s="93">
        <v>0</v>
      </c>
      <c r="CD54" s="93">
        <v>0</v>
      </c>
      <c r="CE54" s="93">
        <v>0</v>
      </c>
      <c r="CF54" s="93">
        <v>0</v>
      </c>
      <c r="CG54" s="93">
        <v>0</v>
      </c>
      <c r="CH54" s="93">
        <v>0</v>
      </c>
      <c r="CI54" s="93">
        <v>0</v>
      </c>
      <c r="CJ54" s="187">
        <v>0</v>
      </c>
      <c r="CK54" s="173"/>
      <c r="CL54" s="173"/>
      <c r="CM54" s="173"/>
      <c r="CN54" s="173"/>
      <c r="CO54" s="173"/>
      <c r="CP54" s="173"/>
      <c r="CQ54" s="173"/>
      <c r="CR54" s="173"/>
      <c r="CS54" s="173"/>
      <c r="CT54" s="173"/>
      <c r="CU54" s="178"/>
      <c r="CV54" s="178"/>
      <c r="CW54" s="178"/>
    </row>
    <row r="55" spans="1:101" ht="12">
      <c r="A55" s="76" t="s">
        <v>58</v>
      </c>
      <c r="B55" s="22" t="s">
        <v>170</v>
      </c>
      <c r="C55" s="25" t="s">
        <v>120</v>
      </c>
      <c r="D55" s="22" t="s">
        <v>121</v>
      </c>
      <c r="E55" s="82">
        <v>1691937.525</v>
      </c>
      <c r="F55" s="83">
        <v>1882532.8958349233</v>
      </c>
      <c r="G55" s="93">
        <v>138937.2068996643</v>
      </c>
      <c r="H55" s="93">
        <v>209883.8657420461</v>
      </c>
      <c r="I55" s="93">
        <v>71201.49597902826</v>
      </c>
      <c r="J55" s="93">
        <v>350044.2908976135</v>
      </c>
      <c r="K55" s="93">
        <v>134299.17101269824</v>
      </c>
      <c r="L55" s="93">
        <v>29306.27071434592</v>
      </c>
      <c r="M55" s="93">
        <v>32568.18606342094</v>
      </c>
      <c r="N55" s="93">
        <v>777100.3644897952</v>
      </c>
      <c r="O55" s="93">
        <v>67531.84121131885</v>
      </c>
      <c r="P55" s="93">
        <v>24464.36511806268</v>
      </c>
      <c r="Q55" s="93">
        <v>0</v>
      </c>
      <c r="R55" s="93">
        <v>10499.290029835234</v>
      </c>
      <c r="S55" s="93">
        <v>0</v>
      </c>
      <c r="T55" s="93">
        <v>7492.211817406695</v>
      </c>
      <c r="U55" s="93">
        <v>0</v>
      </c>
      <c r="V55" s="93">
        <v>0</v>
      </c>
      <c r="W55" s="93">
        <v>14423.781934191122</v>
      </c>
      <c r="X55" s="93">
        <v>0</v>
      </c>
      <c r="Y55" s="93">
        <v>14780.553925496202</v>
      </c>
      <c r="Z55" s="93">
        <v>0</v>
      </c>
      <c r="AA55" s="93">
        <v>0</v>
      </c>
      <c r="AB55" s="93">
        <v>0</v>
      </c>
      <c r="AC55" s="93">
        <v>0</v>
      </c>
      <c r="AD55" s="184">
        <f t="shared" si="0"/>
        <v>1882532.8958349233</v>
      </c>
      <c r="AE55" s="93">
        <v>0</v>
      </c>
      <c r="AF55" s="179">
        <v>0</v>
      </c>
      <c r="AG55" s="93">
        <v>0</v>
      </c>
      <c r="AH55" s="93">
        <v>0</v>
      </c>
      <c r="AI55" s="93">
        <v>0</v>
      </c>
      <c r="AJ55" s="93">
        <v>0</v>
      </c>
      <c r="AK55" s="93">
        <v>0</v>
      </c>
      <c r="AL55" s="93">
        <v>0</v>
      </c>
      <c r="AM55" s="93">
        <v>0</v>
      </c>
      <c r="AN55" s="93">
        <v>0</v>
      </c>
      <c r="AO55" s="93">
        <v>0</v>
      </c>
      <c r="AP55" s="93">
        <v>0</v>
      </c>
      <c r="AQ55" s="93">
        <v>0</v>
      </c>
      <c r="AR55" s="93">
        <v>0</v>
      </c>
      <c r="AS55" s="93">
        <v>0</v>
      </c>
      <c r="AT55" s="93">
        <v>0</v>
      </c>
      <c r="AU55" s="93">
        <v>0</v>
      </c>
      <c r="AV55" s="93">
        <v>0</v>
      </c>
      <c r="AW55" s="93">
        <v>0</v>
      </c>
      <c r="AX55" s="93">
        <v>0</v>
      </c>
      <c r="AY55" s="93">
        <v>0</v>
      </c>
      <c r="AZ55" s="93">
        <v>0</v>
      </c>
      <c r="BA55" s="93">
        <v>0</v>
      </c>
      <c r="BB55" s="93">
        <v>0</v>
      </c>
      <c r="BC55" s="93">
        <v>0</v>
      </c>
      <c r="BD55" s="93">
        <v>0</v>
      </c>
      <c r="BE55" s="93">
        <v>0</v>
      </c>
      <c r="BF55" s="93">
        <v>0</v>
      </c>
      <c r="BG55" s="93">
        <v>0</v>
      </c>
      <c r="BH55" s="93">
        <v>0</v>
      </c>
      <c r="BI55" s="93">
        <v>0</v>
      </c>
      <c r="BJ55" s="93">
        <v>0</v>
      </c>
      <c r="BK55" s="93">
        <v>0</v>
      </c>
      <c r="BL55" s="93">
        <v>0</v>
      </c>
      <c r="BM55" s="93">
        <v>0</v>
      </c>
      <c r="BN55" s="93">
        <v>0</v>
      </c>
      <c r="BO55" s="93">
        <v>0</v>
      </c>
      <c r="BP55" s="93">
        <v>0</v>
      </c>
      <c r="BQ55" s="93">
        <v>0</v>
      </c>
      <c r="BR55" s="93">
        <v>0</v>
      </c>
      <c r="BS55" s="93">
        <v>0</v>
      </c>
      <c r="BT55" s="93">
        <v>0</v>
      </c>
      <c r="BU55" s="93">
        <v>0</v>
      </c>
      <c r="BV55" s="93">
        <v>0</v>
      </c>
      <c r="BW55" s="93">
        <v>0</v>
      </c>
      <c r="BX55" s="93">
        <v>0</v>
      </c>
      <c r="BY55" s="93">
        <v>0</v>
      </c>
      <c r="BZ55" s="93">
        <v>0</v>
      </c>
      <c r="CA55" s="93">
        <v>0</v>
      </c>
      <c r="CB55" s="93">
        <v>0</v>
      </c>
      <c r="CC55" s="93">
        <v>0</v>
      </c>
      <c r="CD55" s="93">
        <v>0</v>
      </c>
      <c r="CE55" s="93">
        <v>0</v>
      </c>
      <c r="CF55" s="93">
        <v>0</v>
      </c>
      <c r="CG55" s="93">
        <v>0</v>
      </c>
      <c r="CH55" s="93">
        <v>0</v>
      </c>
      <c r="CI55" s="93">
        <v>0</v>
      </c>
      <c r="CJ55" s="187">
        <v>0</v>
      </c>
      <c r="CK55" s="173"/>
      <c r="CL55" s="173"/>
      <c r="CM55" s="173"/>
      <c r="CN55" s="173"/>
      <c r="CO55" s="173"/>
      <c r="CP55" s="173"/>
      <c r="CQ55" s="173"/>
      <c r="CR55" s="173"/>
      <c r="CS55" s="173"/>
      <c r="CT55" s="173"/>
      <c r="CU55" s="178"/>
      <c r="CV55" s="178"/>
      <c r="CW55" s="178"/>
    </row>
    <row r="56" spans="1:101" ht="12">
      <c r="A56" s="76" t="s">
        <v>59</v>
      </c>
      <c r="B56" s="22" t="s">
        <v>171</v>
      </c>
      <c r="C56" s="25" t="s">
        <v>120</v>
      </c>
      <c r="D56" s="22" t="s">
        <v>121</v>
      </c>
      <c r="E56" s="82">
        <v>340282.6125</v>
      </c>
      <c r="F56" s="83">
        <v>355799.83895344206</v>
      </c>
      <c r="G56" s="93">
        <v>26259.214884857134</v>
      </c>
      <c r="H56" s="93">
        <v>39668.17567712461</v>
      </c>
      <c r="I56" s="93">
        <v>13457.125162929353</v>
      </c>
      <c r="J56" s="93">
        <v>66158.57954115876</v>
      </c>
      <c r="K56" s="93">
        <v>25382.62333881091</v>
      </c>
      <c r="L56" s="93">
        <v>5538.902626116233</v>
      </c>
      <c r="M56" s="93">
        <v>6155.4065705883</v>
      </c>
      <c r="N56" s="93">
        <v>146872.43189633774</v>
      </c>
      <c r="O56" s="93">
        <v>12763.558225398276</v>
      </c>
      <c r="P56" s="93">
        <v>4623.779583540508</v>
      </c>
      <c r="Q56" s="93">
        <v>0</v>
      </c>
      <c r="R56" s="93">
        <v>1984.3720712694678</v>
      </c>
      <c r="S56" s="93">
        <v>0</v>
      </c>
      <c r="T56" s="93">
        <v>1416.0324974592804</v>
      </c>
      <c r="U56" s="93">
        <v>0</v>
      </c>
      <c r="V56" s="93">
        <v>0</v>
      </c>
      <c r="W56" s="93">
        <v>2726.103379462424</v>
      </c>
      <c r="X56" s="93">
        <v>0</v>
      </c>
      <c r="Y56" s="93">
        <v>2793.5334983890566</v>
      </c>
      <c r="Z56" s="93">
        <v>0</v>
      </c>
      <c r="AA56" s="93">
        <v>0</v>
      </c>
      <c r="AB56" s="93">
        <v>0</v>
      </c>
      <c r="AC56" s="93">
        <v>0</v>
      </c>
      <c r="AD56" s="184">
        <f t="shared" si="0"/>
        <v>355799.8389534421</v>
      </c>
      <c r="AE56" s="93">
        <v>0</v>
      </c>
      <c r="AF56" s="179">
        <v>0</v>
      </c>
      <c r="AG56" s="93">
        <v>0</v>
      </c>
      <c r="AH56" s="93">
        <v>0</v>
      </c>
      <c r="AI56" s="93">
        <v>0</v>
      </c>
      <c r="AJ56" s="93">
        <v>0</v>
      </c>
      <c r="AK56" s="93">
        <v>0</v>
      </c>
      <c r="AL56" s="93">
        <v>0</v>
      </c>
      <c r="AM56" s="93">
        <v>0</v>
      </c>
      <c r="AN56" s="93">
        <v>0</v>
      </c>
      <c r="AO56" s="93">
        <v>0</v>
      </c>
      <c r="AP56" s="93">
        <v>0</v>
      </c>
      <c r="AQ56" s="93">
        <v>0</v>
      </c>
      <c r="AR56" s="93">
        <v>0</v>
      </c>
      <c r="AS56" s="93">
        <v>0</v>
      </c>
      <c r="AT56" s="93">
        <v>0</v>
      </c>
      <c r="AU56" s="93">
        <v>0</v>
      </c>
      <c r="AV56" s="93">
        <v>0</v>
      </c>
      <c r="AW56" s="93">
        <v>0</v>
      </c>
      <c r="AX56" s="93">
        <v>0</v>
      </c>
      <c r="AY56" s="93">
        <v>0</v>
      </c>
      <c r="AZ56" s="93">
        <v>0</v>
      </c>
      <c r="BA56" s="93">
        <v>0</v>
      </c>
      <c r="BB56" s="93">
        <v>0</v>
      </c>
      <c r="BC56" s="93">
        <v>0</v>
      </c>
      <c r="BD56" s="93">
        <v>0</v>
      </c>
      <c r="BE56" s="93">
        <v>0</v>
      </c>
      <c r="BF56" s="93">
        <v>0</v>
      </c>
      <c r="BG56" s="93">
        <v>0</v>
      </c>
      <c r="BH56" s="93">
        <v>0</v>
      </c>
      <c r="BI56" s="93">
        <v>0</v>
      </c>
      <c r="BJ56" s="93">
        <v>0</v>
      </c>
      <c r="BK56" s="93">
        <v>0</v>
      </c>
      <c r="BL56" s="93">
        <v>0</v>
      </c>
      <c r="BM56" s="93">
        <v>0</v>
      </c>
      <c r="BN56" s="93">
        <v>0</v>
      </c>
      <c r="BO56" s="93">
        <v>0</v>
      </c>
      <c r="BP56" s="93">
        <v>0</v>
      </c>
      <c r="BQ56" s="93">
        <v>0</v>
      </c>
      <c r="BR56" s="93">
        <v>0</v>
      </c>
      <c r="BS56" s="93">
        <v>0</v>
      </c>
      <c r="BT56" s="93">
        <v>0</v>
      </c>
      <c r="BU56" s="93">
        <v>0</v>
      </c>
      <c r="BV56" s="93">
        <v>0</v>
      </c>
      <c r="BW56" s="93">
        <v>0</v>
      </c>
      <c r="BX56" s="93">
        <v>0</v>
      </c>
      <c r="BY56" s="93">
        <v>0</v>
      </c>
      <c r="BZ56" s="93">
        <v>0</v>
      </c>
      <c r="CA56" s="93">
        <v>0</v>
      </c>
      <c r="CB56" s="93">
        <v>0</v>
      </c>
      <c r="CC56" s="93">
        <v>0</v>
      </c>
      <c r="CD56" s="93">
        <v>0</v>
      </c>
      <c r="CE56" s="93">
        <v>0</v>
      </c>
      <c r="CF56" s="93">
        <v>0</v>
      </c>
      <c r="CG56" s="93">
        <v>0</v>
      </c>
      <c r="CH56" s="93">
        <v>0</v>
      </c>
      <c r="CI56" s="93">
        <v>0</v>
      </c>
      <c r="CJ56" s="187">
        <v>0</v>
      </c>
      <c r="CK56" s="173"/>
      <c r="CL56" s="173"/>
      <c r="CM56" s="173"/>
      <c r="CN56" s="173"/>
      <c r="CO56" s="173"/>
      <c r="CP56" s="173"/>
      <c r="CQ56" s="173"/>
      <c r="CR56" s="173"/>
      <c r="CS56" s="173"/>
      <c r="CT56" s="173"/>
      <c r="CU56" s="178"/>
      <c r="CV56" s="178"/>
      <c r="CW56" s="178"/>
    </row>
    <row r="57" spans="1:101" ht="12">
      <c r="A57" s="76" t="s">
        <v>60</v>
      </c>
      <c r="B57" s="22" t="s">
        <v>172</v>
      </c>
      <c r="C57" s="25" t="s">
        <v>93</v>
      </c>
      <c r="D57" s="22" t="s">
        <v>94</v>
      </c>
      <c r="E57" s="82">
        <v>162591.0625</v>
      </c>
      <c r="F57" s="83">
        <v>203150.16197214014</v>
      </c>
      <c r="G57" s="93">
        <v>36844.12425874998</v>
      </c>
      <c r="H57" s="93">
        <v>6682.136932473621</v>
      </c>
      <c r="I57" s="93">
        <v>5336.42554406584</v>
      </c>
      <c r="J57" s="93">
        <v>22394.606836844618</v>
      </c>
      <c r="K57" s="93">
        <v>9901.763151463876</v>
      </c>
      <c r="L57" s="93">
        <v>2994.3250614536905</v>
      </c>
      <c r="M57" s="93">
        <v>2227.691570148212</v>
      </c>
      <c r="N57" s="93">
        <v>34197.48038005043</v>
      </c>
      <c r="O57" s="93">
        <v>2823.1805817432933</v>
      </c>
      <c r="P57" s="93">
        <v>8911.235169578358</v>
      </c>
      <c r="Q57" s="93">
        <v>128.94447101468288</v>
      </c>
      <c r="R57" s="93">
        <v>1462.9336347847657</v>
      </c>
      <c r="S57" s="93">
        <v>961.2224202912724</v>
      </c>
      <c r="T57" s="93">
        <v>802.5034986968353</v>
      </c>
      <c r="U57" s="93">
        <v>2904.0639317434125</v>
      </c>
      <c r="V57" s="93">
        <v>196.93337391333387</v>
      </c>
      <c r="W57" s="93">
        <v>1558.118098842877</v>
      </c>
      <c r="X57" s="93">
        <v>1643.0104496690894</v>
      </c>
      <c r="Y57" s="93">
        <v>1341.960276523718</v>
      </c>
      <c r="Z57" s="93">
        <v>657.6168021748828</v>
      </c>
      <c r="AA57" s="93">
        <v>7763.863822040434</v>
      </c>
      <c r="AB57" s="93">
        <v>5192.242181022149</v>
      </c>
      <c r="AC57" s="93">
        <v>950.9068626100978</v>
      </c>
      <c r="AD57" s="184">
        <f t="shared" si="0"/>
        <v>157877.28930989953</v>
      </c>
      <c r="AE57" s="93">
        <v>504.05565942103306</v>
      </c>
      <c r="AF57" s="179">
        <v>187.5555942031751</v>
      </c>
      <c r="AG57" s="93">
        <v>397.8523042034852</v>
      </c>
      <c r="AH57" s="93">
        <v>777.6523824649148</v>
      </c>
      <c r="AI57" s="93">
        <v>41.02778623194455</v>
      </c>
      <c r="AJ57" s="93">
        <v>0</v>
      </c>
      <c r="AK57" s="93">
        <v>433.7223115948424</v>
      </c>
      <c r="AL57" s="93">
        <v>105.500021739286</v>
      </c>
      <c r="AM57" s="93">
        <v>206.31115362349266</v>
      </c>
      <c r="AN57" s="93">
        <v>2202.784187238031</v>
      </c>
      <c r="AO57" s="93">
        <v>801.0124317229203</v>
      </c>
      <c r="AP57" s="93">
        <v>2002.5310793073004</v>
      </c>
      <c r="AQ57" s="93">
        <v>0</v>
      </c>
      <c r="AR57" s="93">
        <v>159.42225507269885</v>
      </c>
      <c r="AS57" s="93">
        <v>46.888898550793776</v>
      </c>
      <c r="AT57" s="93">
        <v>46.888898550793776</v>
      </c>
      <c r="AU57" s="93">
        <v>1811.0837065244095</v>
      </c>
      <c r="AV57" s="93">
        <v>751.3945992764702</v>
      </c>
      <c r="AW57" s="93">
        <v>36.80778536237312</v>
      </c>
      <c r="AX57" s="93">
        <v>222.72226811627044</v>
      </c>
      <c r="AY57" s="93">
        <v>0</v>
      </c>
      <c r="AZ57" s="93">
        <v>70.33334782619066</v>
      </c>
      <c r="BA57" s="93">
        <v>93.77779710158755</v>
      </c>
      <c r="BB57" s="93">
        <v>23.444449275396888</v>
      </c>
      <c r="BC57" s="93">
        <v>70.33334782619066</v>
      </c>
      <c r="BD57" s="93">
        <v>0</v>
      </c>
      <c r="BE57" s="93">
        <v>0</v>
      </c>
      <c r="BF57" s="93">
        <v>0</v>
      </c>
      <c r="BG57" s="93">
        <v>164.1111449277782</v>
      </c>
      <c r="BH57" s="93">
        <v>0</v>
      </c>
      <c r="BI57" s="93">
        <v>0</v>
      </c>
      <c r="BJ57" s="93">
        <v>0</v>
      </c>
      <c r="BK57" s="93">
        <v>0</v>
      </c>
      <c r="BL57" s="93">
        <v>70.33334782619066</v>
      </c>
      <c r="BM57" s="93">
        <v>391.99119188463595</v>
      </c>
      <c r="BN57" s="93">
        <v>298.9167282613103</v>
      </c>
      <c r="BO57" s="93">
        <v>0</v>
      </c>
      <c r="BP57" s="93">
        <v>2438.2227246412763</v>
      </c>
      <c r="BQ57" s="93">
        <v>23.444449275396888</v>
      </c>
      <c r="BR57" s="93">
        <v>70.33334782619066</v>
      </c>
      <c r="BS57" s="93">
        <v>23.444449275396888</v>
      </c>
      <c r="BT57" s="93">
        <v>26231.525405256074</v>
      </c>
      <c r="BU57" s="93">
        <v>0</v>
      </c>
      <c r="BV57" s="93">
        <v>300.0889507250802</v>
      </c>
      <c r="BW57" s="93">
        <v>281.33339130476264</v>
      </c>
      <c r="BX57" s="93">
        <v>140.66669565238132</v>
      </c>
      <c r="BY57" s="93">
        <v>0</v>
      </c>
      <c r="BZ57" s="93">
        <v>23.444449275396888</v>
      </c>
      <c r="CA57" s="93">
        <v>445.4445362325409</v>
      </c>
      <c r="CB57" s="93">
        <v>93.77779710158755</v>
      </c>
      <c r="CC57" s="93">
        <v>2862.332812033206</v>
      </c>
      <c r="CD57" s="93">
        <v>420.3589755078662</v>
      </c>
      <c r="CE57" s="93">
        <v>0</v>
      </c>
      <c r="CF57" s="93">
        <v>0</v>
      </c>
      <c r="CG57" s="93">
        <v>0</v>
      </c>
      <c r="CH57" s="93">
        <v>0</v>
      </c>
      <c r="CI57" s="93">
        <v>0</v>
      </c>
      <c r="CJ57" s="187">
        <v>0</v>
      </c>
      <c r="CK57" s="173"/>
      <c r="CL57" s="173"/>
      <c r="CM57" s="173"/>
      <c r="CN57" s="173"/>
      <c r="CO57" s="173"/>
      <c r="CP57" s="173"/>
      <c r="CQ57" s="173"/>
      <c r="CR57" s="173"/>
      <c r="CS57" s="173"/>
      <c r="CT57" s="173"/>
      <c r="CU57" s="178"/>
      <c r="CV57" s="178"/>
      <c r="CW57" s="178"/>
    </row>
    <row r="58" spans="1:101" ht="12">
      <c r="A58" s="167" t="s">
        <v>205</v>
      </c>
      <c r="B58" s="23" t="s">
        <v>173</v>
      </c>
      <c r="C58" s="24" t="s">
        <v>120</v>
      </c>
      <c r="D58" s="23" t="s">
        <v>121</v>
      </c>
      <c r="E58" s="82">
        <v>271346.3875</v>
      </c>
      <c r="F58" s="153">
        <v>521576.60447197023</v>
      </c>
      <c r="G58" s="181">
        <v>38494.09312840023</v>
      </c>
      <c r="H58" s="181">
        <v>58150.65132162588</v>
      </c>
      <c r="I58" s="181">
        <v>19727.163646505913</v>
      </c>
      <c r="J58" s="181">
        <v>96983.65062577138</v>
      </c>
      <c r="K58" s="181">
        <v>37209.07387869941</v>
      </c>
      <c r="L58" s="181">
        <v>8119.627127230422</v>
      </c>
      <c r="M58" s="181">
        <v>9023.376929217808</v>
      </c>
      <c r="N58" s="181">
        <v>215304.2692328387</v>
      </c>
      <c r="O58" s="181">
        <v>18710.445119270105</v>
      </c>
      <c r="P58" s="181">
        <v>6778.1235149053955</v>
      </c>
      <c r="Q58" s="181">
        <v>0</v>
      </c>
      <c r="R58" s="181">
        <v>2908.9446751468995</v>
      </c>
      <c r="S58" s="181">
        <v>0</v>
      </c>
      <c r="T58" s="181">
        <v>2075.8003264397776</v>
      </c>
      <c r="U58" s="181">
        <v>0</v>
      </c>
      <c r="V58" s="181">
        <v>0</v>
      </c>
      <c r="W58" s="181">
        <v>3996.2686556629733</v>
      </c>
      <c r="X58" s="181">
        <v>0</v>
      </c>
      <c r="Y58" s="181">
        <v>4095.1162902553438</v>
      </c>
      <c r="Z58" s="181">
        <v>0</v>
      </c>
      <c r="AA58" s="181">
        <v>0</v>
      </c>
      <c r="AB58" s="181">
        <v>0</v>
      </c>
      <c r="AC58" s="181">
        <v>0</v>
      </c>
      <c r="AD58" s="185">
        <f t="shared" si="0"/>
        <v>521576.60447197023</v>
      </c>
      <c r="AE58" s="181">
        <v>0</v>
      </c>
      <c r="AF58" s="182">
        <v>0</v>
      </c>
      <c r="AG58" s="181">
        <v>0</v>
      </c>
      <c r="AH58" s="181">
        <v>0</v>
      </c>
      <c r="AI58" s="181">
        <v>0</v>
      </c>
      <c r="AJ58" s="181">
        <v>0</v>
      </c>
      <c r="AK58" s="181">
        <v>0</v>
      </c>
      <c r="AL58" s="181">
        <v>0</v>
      </c>
      <c r="AM58" s="181">
        <v>0</v>
      </c>
      <c r="AN58" s="181">
        <v>0</v>
      </c>
      <c r="AO58" s="181">
        <v>0</v>
      </c>
      <c r="AP58" s="181">
        <v>0</v>
      </c>
      <c r="AQ58" s="181">
        <v>0</v>
      </c>
      <c r="AR58" s="181">
        <v>0</v>
      </c>
      <c r="AS58" s="181">
        <v>0</v>
      </c>
      <c r="AT58" s="181">
        <v>0</v>
      </c>
      <c r="AU58" s="181">
        <v>0</v>
      </c>
      <c r="AV58" s="181">
        <v>0</v>
      </c>
      <c r="AW58" s="181">
        <v>0</v>
      </c>
      <c r="AX58" s="181">
        <v>0</v>
      </c>
      <c r="AY58" s="181">
        <v>0</v>
      </c>
      <c r="AZ58" s="181">
        <v>0</v>
      </c>
      <c r="BA58" s="181">
        <v>0</v>
      </c>
      <c r="BB58" s="181">
        <v>0</v>
      </c>
      <c r="BC58" s="181">
        <v>0</v>
      </c>
      <c r="BD58" s="181">
        <v>0</v>
      </c>
      <c r="BE58" s="181">
        <v>0</v>
      </c>
      <c r="BF58" s="181">
        <v>0</v>
      </c>
      <c r="BG58" s="181">
        <v>0</v>
      </c>
      <c r="BH58" s="181">
        <v>0</v>
      </c>
      <c r="BI58" s="181">
        <v>0</v>
      </c>
      <c r="BJ58" s="181">
        <v>0</v>
      </c>
      <c r="BK58" s="181">
        <v>0</v>
      </c>
      <c r="BL58" s="181">
        <v>0</v>
      </c>
      <c r="BM58" s="181">
        <v>0</v>
      </c>
      <c r="BN58" s="181">
        <v>0</v>
      </c>
      <c r="BO58" s="181">
        <v>0</v>
      </c>
      <c r="BP58" s="181">
        <v>0</v>
      </c>
      <c r="BQ58" s="181">
        <v>0</v>
      </c>
      <c r="BR58" s="181">
        <v>0</v>
      </c>
      <c r="BS58" s="181">
        <v>0</v>
      </c>
      <c r="BT58" s="181">
        <v>0</v>
      </c>
      <c r="BU58" s="181">
        <v>0</v>
      </c>
      <c r="BV58" s="181">
        <v>0</v>
      </c>
      <c r="BW58" s="181">
        <v>0</v>
      </c>
      <c r="BX58" s="181">
        <v>0</v>
      </c>
      <c r="BY58" s="181">
        <v>0</v>
      </c>
      <c r="BZ58" s="181">
        <v>0</v>
      </c>
      <c r="CA58" s="181">
        <v>0</v>
      </c>
      <c r="CB58" s="181">
        <v>0</v>
      </c>
      <c r="CC58" s="181">
        <v>0</v>
      </c>
      <c r="CD58" s="181">
        <v>0</v>
      </c>
      <c r="CE58" s="181">
        <v>0</v>
      </c>
      <c r="CF58" s="181">
        <v>0</v>
      </c>
      <c r="CG58" s="181">
        <v>0</v>
      </c>
      <c r="CH58" s="181">
        <v>0</v>
      </c>
      <c r="CI58" s="181">
        <v>0</v>
      </c>
      <c r="CJ58" s="188">
        <v>0</v>
      </c>
      <c r="CK58" s="173"/>
      <c r="CL58" s="173"/>
      <c r="CM58" s="173"/>
      <c r="CN58" s="173"/>
      <c r="CO58" s="173"/>
      <c r="CP58" s="173"/>
      <c r="CQ58" s="173"/>
      <c r="CR58" s="173"/>
      <c r="CS58" s="173"/>
      <c r="CT58" s="173"/>
      <c r="CU58" s="178"/>
      <c r="CV58" s="178"/>
      <c r="CW58" s="178"/>
    </row>
    <row r="59" spans="1:101" ht="12">
      <c r="A59" s="78" t="s">
        <v>260</v>
      </c>
      <c r="B59" s="22" t="s">
        <v>263</v>
      </c>
      <c r="C59" s="25" t="s">
        <v>104</v>
      </c>
      <c r="D59" s="40" t="s">
        <v>105</v>
      </c>
      <c r="E59" s="81">
        <v>955000</v>
      </c>
      <c r="F59" s="152">
        <v>979334.3557056122</v>
      </c>
      <c r="G59" s="176">
        <v>93106.69665697432</v>
      </c>
      <c r="H59" s="176">
        <v>92283.95706943113</v>
      </c>
      <c r="I59" s="176">
        <v>23448.078244981756</v>
      </c>
      <c r="J59" s="176">
        <v>139180.11355939464</v>
      </c>
      <c r="K59" s="176">
        <v>63350.9482408279</v>
      </c>
      <c r="L59" s="176">
        <v>0</v>
      </c>
      <c r="M59" s="176">
        <v>0</v>
      </c>
      <c r="N59" s="176">
        <v>522302.5148253538</v>
      </c>
      <c r="O59" s="176">
        <v>31812.59738500449</v>
      </c>
      <c r="P59" s="176">
        <v>0</v>
      </c>
      <c r="Q59" s="176">
        <v>0</v>
      </c>
      <c r="R59" s="176">
        <v>13849.449723644195</v>
      </c>
      <c r="S59" s="176">
        <v>0</v>
      </c>
      <c r="T59" s="176">
        <v>0</v>
      </c>
      <c r="U59" s="176">
        <v>0</v>
      </c>
      <c r="V59" s="176">
        <v>0</v>
      </c>
      <c r="W59" s="176">
        <v>0</v>
      </c>
      <c r="X59" s="176">
        <v>0</v>
      </c>
      <c r="Y59" s="176">
        <v>0</v>
      </c>
      <c r="Z59" s="176">
        <v>0</v>
      </c>
      <c r="AA59" s="176">
        <v>0</v>
      </c>
      <c r="AB59" s="176">
        <v>0</v>
      </c>
      <c r="AC59" s="176">
        <v>0</v>
      </c>
      <c r="AD59" s="82">
        <f t="shared" si="0"/>
        <v>979334.3557056122</v>
      </c>
      <c r="AE59" s="176">
        <v>0</v>
      </c>
      <c r="AF59" s="177">
        <v>0</v>
      </c>
      <c r="AG59" s="176">
        <v>0</v>
      </c>
      <c r="AH59" s="176">
        <v>0</v>
      </c>
      <c r="AI59" s="176">
        <v>0</v>
      </c>
      <c r="AJ59" s="176">
        <v>0</v>
      </c>
      <c r="AK59" s="176">
        <v>0</v>
      </c>
      <c r="AL59" s="176">
        <v>0</v>
      </c>
      <c r="AM59" s="176">
        <v>0</v>
      </c>
      <c r="AN59" s="176">
        <v>0</v>
      </c>
      <c r="AO59" s="176">
        <v>0</v>
      </c>
      <c r="AP59" s="176">
        <v>0</v>
      </c>
      <c r="AQ59" s="176">
        <v>0</v>
      </c>
      <c r="AR59" s="176">
        <v>0</v>
      </c>
      <c r="AS59" s="176">
        <v>0</v>
      </c>
      <c r="AT59" s="176">
        <v>0</v>
      </c>
      <c r="AU59" s="176">
        <v>0</v>
      </c>
      <c r="AV59" s="176">
        <v>0</v>
      </c>
      <c r="AW59" s="176">
        <v>0</v>
      </c>
      <c r="AX59" s="176">
        <v>0</v>
      </c>
      <c r="AY59" s="176">
        <v>0</v>
      </c>
      <c r="AZ59" s="176">
        <v>0</v>
      </c>
      <c r="BA59" s="176">
        <v>0</v>
      </c>
      <c r="BB59" s="176">
        <v>0</v>
      </c>
      <c r="BC59" s="176">
        <v>0</v>
      </c>
      <c r="BD59" s="176">
        <v>0</v>
      </c>
      <c r="BE59" s="176">
        <v>0</v>
      </c>
      <c r="BF59" s="176">
        <v>0</v>
      </c>
      <c r="BG59" s="176">
        <v>0</v>
      </c>
      <c r="BH59" s="176">
        <v>0</v>
      </c>
      <c r="BI59" s="176">
        <v>0</v>
      </c>
      <c r="BJ59" s="176">
        <v>0</v>
      </c>
      <c r="BK59" s="176">
        <v>0</v>
      </c>
      <c r="BL59" s="176">
        <v>0</v>
      </c>
      <c r="BM59" s="176">
        <v>0</v>
      </c>
      <c r="BN59" s="176">
        <v>0</v>
      </c>
      <c r="BO59" s="176">
        <v>0</v>
      </c>
      <c r="BP59" s="176">
        <v>0</v>
      </c>
      <c r="BQ59" s="176">
        <v>0</v>
      </c>
      <c r="BR59" s="176">
        <v>0</v>
      </c>
      <c r="BS59" s="176">
        <v>0</v>
      </c>
      <c r="BT59" s="176">
        <v>0</v>
      </c>
      <c r="BU59" s="176">
        <v>0</v>
      </c>
      <c r="BV59" s="176">
        <v>0</v>
      </c>
      <c r="BW59" s="176">
        <v>0</v>
      </c>
      <c r="BX59" s="176">
        <v>0</v>
      </c>
      <c r="BY59" s="176">
        <v>0</v>
      </c>
      <c r="BZ59" s="176">
        <v>0</v>
      </c>
      <c r="CA59" s="176">
        <v>0</v>
      </c>
      <c r="CB59" s="176">
        <v>0</v>
      </c>
      <c r="CC59" s="176">
        <v>0</v>
      </c>
      <c r="CD59" s="176">
        <v>0</v>
      </c>
      <c r="CE59" s="176">
        <v>0</v>
      </c>
      <c r="CF59" s="176">
        <v>0</v>
      </c>
      <c r="CG59" s="176">
        <v>0</v>
      </c>
      <c r="CH59" s="176">
        <v>0</v>
      </c>
      <c r="CI59" s="176">
        <v>0</v>
      </c>
      <c r="CJ59" s="186">
        <v>0</v>
      </c>
      <c r="CK59" s="173"/>
      <c r="CL59" s="173"/>
      <c r="CM59" s="173"/>
      <c r="CN59" s="173"/>
      <c r="CO59" s="173"/>
      <c r="CP59" s="173"/>
      <c r="CQ59" s="173"/>
      <c r="CR59" s="173"/>
      <c r="CS59" s="173"/>
      <c r="CT59" s="173"/>
      <c r="CU59" s="178"/>
      <c r="CV59" s="178"/>
      <c r="CW59" s="178"/>
    </row>
    <row r="60" spans="1:101" ht="12">
      <c r="A60" s="78" t="s">
        <v>261</v>
      </c>
      <c r="B60" s="22" t="s">
        <v>264</v>
      </c>
      <c r="C60" s="25" t="s">
        <v>106</v>
      </c>
      <c r="D60" s="40" t="s">
        <v>107</v>
      </c>
      <c r="E60" s="82">
        <v>1171745</v>
      </c>
      <c r="F60" s="83">
        <v>1201602.2352107565</v>
      </c>
      <c r="G60" s="93">
        <v>96104.04506563328</v>
      </c>
      <c r="H60" s="93">
        <v>138251.91774464195</v>
      </c>
      <c r="I60" s="93">
        <v>28874.30950402435</v>
      </c>
      <c r="J60" s="93">
        <v>209661.96378668427</v>
      </c>
      <c r="K60" s="93">
        <v>82701.19393764586</v>
      </c>
      <c r="L60" s="93">
        <v>21030.840355169974</v>
      </c>
      <c r="M60" s="93">
        <v>0</v>
      </c>
      <c r="N60" s="93">
        <v>566755.2899812302</v>
      </c>
      <c r="O60" s="93">
        <v>49344.90206284758</v>
      </c>
      <c r="P60" s="93">
        <v>0</v>
      </c>
      <c r="Q60" s="93">
        <v>0</v>
      </c>
      <c r="R60" s="93">
        <v>8877.772772879129</v>
      </c>
      <c r="S60" s="93">
        <v>0</v>
      </c>
      <c r="T60" s="93">
        <v>0</v>
      </c>
      <c r="U60" s="93">
        <v>0</v>
      </c>
      <c r="V60" s="93">
        <v>0</v>
      </c>
      <c r="W60" s="93">
        <v>0</v>
      </c>
      <c r="X60" s="93">
        <v>0</v>
      </c>
      <c r="Y60" s="93">
        <v>0</v>
      </c>
      <c r="Z60" s="93">
        <v>0</v>
      </c>
      <c r="AA60" s="93">
        <v>0</v>
      </c>
      <c r="AB60" s="93">
        <v>0</v>
      </c>
      <c r="AC60" s="93">
        <v>0</v>
      </c>
      <c r="AD60" s="82">
        <f t="shared" si="0"/>
        <v>1201602.2352107563</v>
      </c>
      <c r="AE60" s="93">
        <v>0</v>
      </c>
      <c r="AF60" s="179">
        <v>0</v>
      </c>
      <c r="AG60" s="93">
        <v>0</v>
      </c>
      <c r="AH60" s="93">
        <v>0</v>
      </c>
      <c r="AI60" s="93">
        <v>0</v>
      </c>
      <c r="AJ60" s="93">
        <v>0</v>
      </c>
      <c r="AK60" s="93">
        <v>0</v>
      </c>
      <c r="AL60" s="93">
        <v>0</v>
      </c>
      <c r="AM60" s="93">
        <v>0</v>
      </c>
      <c r="AN60" s="93">
        <v>0</v>
      </c>
      <c r="AO60" s="93">
        <v>0</v>
      </c>
      <c r="AP60" s="93">
        <v>0</v>
      </c>
      <c r="AQ60" s="93">
        <v>0</v>
      </c>
      <c r="AR60" s="93">
        <v>0</v>
      </c>
      <c r="AS60" s="93">
        <v>0</v>
      </c>
      <c r="AT60" s="93">
        <v>0</v>
      </c>
      <c r="AU60" s="93">
        <v>0</v>
      </c>
      <c r="AV60" s="93">
        <v>0</v>
      </c>
      <c r="AW60" s="93">
        <v>0</v>
      </c>
      <c r="AX60" s="93">
        <v>0</v>
      </c>
      <c r="AY60" s="93">
        <v>0</v>
      </c>
      <c r="AZ60" s="93">
        <v>0</v>
      </c>
      <c r="BA60" s="93">
        <v>0</v>
      </c>
      <c r="BB60" s="93">
        <v>0</v>
      </c>
      <c r="BC60" s="93">
        <v>0</v>
      </c>
      <c r="BD60" s="93">
        <v>0</v>
      </c>
      <c r="BE60" s="93">
        <v>0</v>
      </c>
      <c r="BF60" s="93">
        <v>0</v>
      </c>
      <c r="BG60" s="93">
        <v>0</v>
      </c>
      <c r="BH60" s="93">
        <v>0</v>
      </c>
      <c r="BI60" s="93">
        <v>0</v>
      </c>
      <c r="BJ60" s="93">
        <v>0</v>
      </c>
      <c r="BK60" s="93">
        <v>0</v>
      </c>
      <c r="BL60" s="93">
        <v>0</v>
      </c>
      <c r="BM60" s="93">
        <v>0</v>
      </c>
      <c r="BN60" s="93">
        <v>0</v>
      </c>
      <c r="BO60" s="93">
        <v>0</v>
      </c>
      <c r="BP60" s="93">
        <v>0</v>
      </c>
      <c r="BQ60" s="93">
        <v>0</v>
      </c>
      <c r="BR60" s="93">
        <v>0</v>
      </c>
      <c r="BS60" s="93">
        <v>0</v>
      </c>
      <c r="BT60" s="93">
        <v>0</v>
      </c>
      <c r="BU60" s="93">
        <v>0</v>
      </c>
      <c r="BV60" s="93">
        <v>0</v>
      </c>
      <c r="BW60" s="93">
        <v>0</v>
      </c>
      <c r="BX60" s="93">
        <v>0</v>
      </c>
      <c r="BY60" s="93">
        <v>0</v>
      </c>
      <c r="BZ60" s="93">
        <v>0</v>
      </c>
      <c r="CA60" s="93">
        <v>0</v>
      </c>
      <c r="CB60" s="93">
        <v>0</v>
      </c>
      <c r="CC60" s="93">
        <v>0</v>
      </c>
      <c r="CD60" s="93">
        <v>0</v>
      </c>
      <c r="CE60" s="93">
        <v>0</v>
      </c>
      <c r="CF60" s="93">
        <v>0</v>
      </c>
      <c r="CG60" s="93">
        <v>0</v>
      </c>
      <c r="CH60" s="93">
        <v>0</v>
      </c>
      <c r="CI60" s="93">
        <v>0</v>
      </c>
      <c r="CJ60" s="187">
        <v>0</v>
      </c>
      <c r="CK60" s="173"/>
      <c r="CL60" s="173"/>
      <c r="CM60" s="173"/>
      <c r="CN60" s="173"/>
      <c r="CO60" s="173"/>
      <c r="CP60" s="173"/>
      <c r="CQ60" s="173"/>
      <c r="CR60" s="173"/>
      <c r="CS60" s="173"/>
      <c r="CT60" s="173"/>
      <c r="CU60" s="178"/>
      <c r="CV60" s="178"/>
      <c r="CW60" s="178"/>
    </row>
    <row r="61" spans="1:101" ht="12">
      <c r="A61" s="78" t="s">
        <v>262</v>
      </c>
      <c r="B61" s="22" t="s">
        <v>265</v>
      </c>
      <c r="C61" s="25" t="s">
        <v>108</v>
      </c>
      <c r="D61" s="40" t="s">
        <v>109</v>
      </c>
      <c r="E61" s="82">
        <v>269500</v>
      </c>
      <c r="F61" s="83">
        <v>276367.129699123</v>
      </c>
      <c r="G61" s="93">
        <v>14691.922434978633</v>
      </c>
      <c r="H61" s="93">
        <v>31287.072630316008</v>
      </c>
      <c r="I61" s="93">
        <v>9493.756762857163</v>
      </c>
      <c r="J61" s="93">
        <v>44615.70255883259</v>
      </c>
      <c r="K61" s="93">
        <v>19842.8091933914</v>
      </c>
      <c r="L61" s="93">
        <v>4050.897563934815</v>
      </c>
      <c r="M61" s="93">
        <v>4846.5916223089</v>
      </c>
      <c r="N61" s="93">
        <v>126975.82172297216</v>
      </c>
      <c r="O61" s="93">
        <v>9575.237443929605</v>
      </c>
      <c r="P61" s="93">
        <v>4491.999769493647</v>
      </c>
      <c r="Q61" s="93">
        <v>577.1548242631239</v>
      </c>
      <c r="R61" s="93">
        <v>723.0153027261356</v>
      </c>
      <c r="S61" s="93">
        <v>0</v>
      </c>
      <c r="T61" s="93">
        <v>998.8927938880732</v>
      </c>
      <c r="U61" s="93">
        <v>0</v>
      </c>
      <c r="V61" s="93">
        <v>0</v>
      </c>
      <c r="W61" s="93">
        <v>2492.9567637997156</v>
      </c>
      <c r="X61" s="93">
        <v>0</v>
      </c>
      <c r="Y61" s="93">
        <v>1703.298311430997</v>
      </c>
      <c r="Z61" s="93">
        <v>0</v>
      </c>
      <c r="AA61" s="93">
        <v>0</v>
      </c>
      <c r="AB61" s="93">
        <v>0</v>
      </c>
      <c r="AC61" s="93">
        <v>0</v>
      </c>
      <c r="AD61" s="82">
        <f t="shared" si="0"/>
        <v>276367.129699123</v>
      </c>
      <c r="AE61" s="93">
        <v>0</v>
      </c>
      <c r="AF61" s="179">
        <v>0</v>
      </c>
      <c r="AG61" s="93">
        <v>0</v>
      </c>
      <c r="AH61" s="93">
        <v>0</v>
      </c>
      <c r="AI61" s="93">
        <v>0</v>
      </c>
      <c r="AJ61" s="93">
        <v>0</v>
      </c>
      <c r="AK61" s="93">
        <v>0</v>
      </c>
      <c r="AL61" s="93">
        <v>0</v>
      </c>
      <c r="AM61" s="93">
        <v>0</v>
      </c>
      <c r="AN61" s="93">
        <v>0</v>
      </c>
      <c r="AO61" s="93">
        <v>0</v>
      </c>
      <c r="AP61" s="93">
        <v>0</v>
      </c>
      <c r="AQ61" s="93">
        <v>0</v>
      </c>
      <c r="AR61" s="93">
        <v>0</v>
      </c>
      <c r="AS61" s="93">
        <v>0</v>
      </c>
      <c r="AT61" s="93">
        <v>0</v>
      </c>
      <c r="AU61" s="93">
        <v>0</v>
      </c>
      <c r="AV61" s="93">
        <v>0</v>
      </c>
      <c r="AW61" s="93">
        <v>0</v>
      </c>
      <c r="AX61" s="93">
        <v>0</v>
      </c>
      <c r="AY61" s="93">
        <v>0</v>
      </c>
      <c r="AZ61" s="93">
        <v>0</v>
      </c>
      <c r="BA61" s="93">
        <v>0</v>
      </c>
      <c r="BB61" s="93">
        <v>0</v>
      </c>
      <c r="BC61" s="93">
        <v>0</v>
      </c>
      <c r="BD61" s="93">
        <v>0</v>
      </c>
      <c r="BE61" s="93">
        <v>0</v>
      </c>
      <c r="BF61" s="93">
        <v>0</v>
      </c>
      <c r="BG61" s="93">
        <v>0</v>
      </c>
      <c r="BH61" s="93">
        <v>0</v>
      </c>
      <c r="BI61" s="93">
        <v>0</v>
      </c>
      <c r="BJ61" s="93">
        <v>0</v>
      </c>
      <c r="BK61" s="93">
        <v>0</v>
      </c>
      <c r="BL61" s="93">
        <v>0</v>
      </c>
      <c r="BM61" s="93">
        <v>0</v>
      </c>
      <c r="BN61" s="93">
        <v>0</v>
      </c>
      <c r="BO61" s="93">
        <v>0</v>
      </c>
      <c r="BP61" s="93">
        <v>0</v>
      </c>
      <c r="BQ61" s="93">
        <v>0</v>
      </c>
      <c r="BR61" s="93">
        <v>0</v>
      </c>
      <c r="BS61" s="93">
        <v>0</v>
      </c>
      <c r="BT61" s="93">
        <v>0</v>
      </c>
      <c r="BU61" s="93">
        <v>0</v>
      </c>
      <c r="BV61" s="93">
        <v>0</v>
      </c>
      <c r="BW61" s="93">
        <v>0</v>
      </c>
      <c r="BX61" s="93">
        <v>0</v>
      </c>
      <c r="BY61" s="93">
        <v>0</v>
      </c>
      <c r="BZ61" s="93">
        <v>0</v>
      </c>
      <c r="CA61" s="93">
        <v>0</v>
      </c>
      <c r="CB61" s="93">
        <v>0</v>
      </c>
      <c r="CC61" s="93">
        <v>0</v>
      </c>
      <c r="CD61" s="93">
        <v>0</v>
      </c>
      <c r="CE61" s="93">
        <v>0</v>
      </c>
      <c r="CF61" s="93">
        <v>0</v>
      </c>
      <c r="CG61" s="93">
        <v>0</v>
      </c>
      <c r="CH61" s="93">
        <v>0</v>
      </c>
      <c r="CI61" s="93">
        <v>0</v>
      </c>
      <c r="CJ61" s="187">
        <v>0</v>
      </c>
      <c r="CK61" s="173"/>
      <c r="CL61" s="173"/>
      <c r="CM61" s="173"/>
      <c r="CN61" s="173"/>
      <c r="CO61" s="173"/>
      <c r="CP61" s="173"/>
      <c r="CQ61" s="173"/>
      <c r="CR61" s="173"/>
      <c r="CS61" s="173"/>
      <c r="CT61" s="173"/>
      <c r="CU61" s="178"/>
      <c r="CV61" s="178"/>
      <c r="CW61" s="178"/>
    </row>
    <row r="62" spans="1:101" ht="12">
      <c r="A62" s="76" t="s">
        <v>61</v>
      </c>
      <c r="B62" s="22" t="s">
        <v>174</v>
      </c>
      <c r="C62" s="25" t="s">
        <v>91</v>
      </c>
      <c r="D62" s="40" t="s">
        <v>92</v>
      </c>
      <c r="E62" s="82">
        <v>114540</v>
      </c>
      <c r="F62" s="83">
        <v>152251.88109351418</v>
      </c>
      <c r="G62" s="93">
        <v>25112.48648833006</v>
      </c>
      <c r="H62" s="93">
        <v>6193.958238891102</v>
      </c>
      <c r="I62" s="93">
        <v>4280.614821589838</v>
      </c>
      <c r="J62" s="93">
        <v>28041.43056889085</v>
      </c>
      <c r="K62" s="93">
        <v>5999.667725180596</v>
      </c>
      <c r="L62" s="93">
        <v>1856.359312679464</v>
      </c>
      <c r="M62" s="93">
        <v>2050.260856392552</v>
      </c>
      <c r="N62" s="93">
        <v>26341.437195173596</v>
      </c>
      <c r="O62" s="93">
        <v>2182.3161705161097</v>
      </c>
      <c r="P62" s="93">
        <v>6005.3077901431625</v>
      </c>
      <c r="Q62" s="93">
        <v>36.17420975991413</v>
      </c>
      <c r="R62" s="93">
        <v>969.8966885628588</v>
      </c>
      <c r="S62" s="93">
        <v>1168.465872244968</v>
      </c>
      <c r="T62" s="93">
        <v>570.6189862128389</v>
      </c>
      <c r="U62" s="93">
        <v>3002.264925074163</v>
      </c>
      <c r="V62" s="93">
        <v>174.25855884345728</v>
      </c>
      <c r="W62" s="93">
        <v>1050.218993029765</v>
      </c>
      <c r="X62" s="93">
        <v>1162.2034552865314</v>
      </c>
      <c r="Y62" s="93">
        <v>1026.6863081859497</v>
      </c>
      <c r="Z62" s="93">
        <v>1011.9054482840494</v>
      </c>
      <c r="AA62" s="93">
        <v>5387.039979246566</v>
      </c>
      <c r="AB62" s="93">
        <v>9165.68901916792</v>
      </c>
      <c r="AC62" s="93">
        <v>375.5505325074956</v>
      </c>
      <c r="AD62" s="82">
        <f t="shared" si="0"/>
        <v>133164.8121441938</v>
      </c>
      <c r="AE62" s="93">
        <v>390.7203624068144</v>
      </c>
      <c r="AF62" s="179">
        <v>85.18442943463648</v>
      </c>
      <c r="AG62" s="93">
        <v>237.66066842266162</v>
      </c>
      <c r="AH62" s="93">
        <v>299.70138301090145</v>
      </c>
      <c r="AI62" s="93">
        <v>52.31646465277903</v>
      </c>
      <c r="AJ62" s="93">
        <v>377.68986749329696</v>
      </c>
      <c r="AK62" s="93">
        <v>301.79306917201905</v>
      </c>
      <c r="AL62" s="93">
        <v>37.146634753460205</v>
      </c>
      <c r="AM62" s="93">
        <v>292.8944080560789</v>
      </c>
      <c r="AN62" s="93">
        <v>597.5590482340394</v>
      </c>
      <c r="AO62" s="93">
        <v>217.29419935783253</v>
      </c>
      <c r="AP62" s="93">
        <v>543.2354983945813</v>
      </c>
      <c r="AQ62" s="93">
        <v>0</v>
      </c>
      <c r="AR62" s="93">
        <v>312.1484229282912</v>
      </c>
      <c r="AS62" s="93">
        <v>128.7490691455008</v>
      </c>
      <c r="AT62" s="93">
        <v>82.46163945270747</v>
      </c>
      <c r="AU62" s="93">
        <v>916.2188289191153</v>
      </c>
      <c r="AV62" s="93">
        <v>643.1618907313764</v>
      </c>
      <c r="AW62" s="93">
        <v>66.51386955855178</v>
      </c>
      <c r="AX62" s="93">
        <v>411.5302572687005</v>
      </c>
      <c r="AY62" s="93">
        <v>0</v>
      </c>
      <c r="AZ62" s="93">
        <v>155.97696896479098</v>
      </c>
      <c r="BA62" s="93">
        <v>107.35571928748708</v>
      </c>
      <c r="BB62" s="93">
        <v>10.307704931588434</v>
      </c>
      <c r="BC62" s="93">
        <v>440.5085220763736</v>
      </c>
      <c r="BD62" s="93">
        <v>286.4764030986748</v>
      </c>
      <c r="BE62" s="93">
        <v>12.641524916099023</v>
      </c>
      <c r="BF62" s="93">
        <v>0</v>
      </c>
      <c r="BG62" s="93">
        <v>171.53576886152828</v>
      </c>
      <c r="BH62" s="93">
        <v>2.917274980638236</v>
      </c>
      <c r="BI62" s="93">
        <v>36.95214975475099</v>
      </c>
      <c r="BJ62" s="93">
        <v>124.66488417260727</v>
      </c>
      <c r="BK62" s="93">
        <v>123.22569518215916</v>
      </c>
      <c r="BL62" s="93">
        <v>409.9743772790268</v>
      </c>
      <c r="BM62" s="93">
        <v>694.5059303906094</v>
      </c>
      <c r="BN62" s="93">
        <v>405.69570730742396</v>
      </c>
      <c r="BO62" s="93">
        <v>1.2641524916099023</v>
      </c>
      <c r="BP62" s="93">
        <v>129.13803914291924</v>
      </c>
      <c r="BQ62" s="93">
        <v>12.252554918680591</v>
      </c>
      <c r="BR62" s="93">
        <v>699.7570253557582</v>
      </c>
      <c r="BS62" s="93">
        <v>23.727169842524315</v>
      </c>
      <c r="BT62" s="93">
        <v>5748.976561844417</v>
      </c>
      <c r="BU62" s="93">
        <v>44.73154970311962</v>
      </c>
      <c r="BV62" s="93">
        <v>308.0642379553977</v>
      </c>
      <c r="BW62" s="93">
        <v>253.99740831423574</v>
      </c>
      <c r="BX62" s="93">
        <v>321.48370286633354</v>
      </c>
      <c r="BY62" s="93">
        <v>0</v>
      </c>
      <c r="BZ62" s="93">
        <v>28.005839814127064</v>
      </c>
      <c r="CA62" s="93">
        <v>377.78710999265155</v>
      </c>
      <c r="CB62" s="93">
        <v>75.65466449788491</v>
      </c>
      <c r="CC62" s="93">
        <v>52.70543465019746</v>
      </c>
      <c r="CD62" s="93">
        <v>54.650284637289616</v>
      </c>
      <c r="CE62" s="93">
        <v>185.73317376730103</v>
      </c>
      <c r="CF62" s="93">
        <v>227.88682481252997</v>
      </c>
      <c r="CG62" s="93">
        <v>52.41370715213364</v>
      </c>
      <c r="CH62" s="93">
        <v>287.8377980896393</v>
      </c>
      <c r="CI62" s="93">
        <v>136.139499096451</v>
      </c>
      <c r="CJ62" s="187">
        <v>1088.1435677780619</v>
      </c>
      <c r="CK62" s="173"/>
      <c r="CL62" s="173"/>
      <c r="CM62" s="173"/>
      <c r="CN62" s="173"/>
      <c r="CO62" s="173"/>
      <c r="CP62" s="173"/>
      <c r="CQ62" s="173"/>
      <c r="CR62" s="173"/>
      <c r="CS62" s="173"/>
      <c r="CT62" s="173"/>
      <c r="CU62" s="178"/>
      <c r="CV62" s="178"/>
      <c r="CW62" s="178"/>
    </row>
    <row r="63" spans="1:101" ht="12" customHeight="1">
      <c r="A63" s="76" t="s">
        <v>62</v>
      </c>
      <c r="B63" s="22" t="s">
        <v>175</v>
      </c>
      <c r="C63" s="25" t="s">
        <v>96</v>
      </c>
      <c r="D63" s="40" t="s">
        <v>97</v>
      </c>
      <c r="E63" s="82">
        <v>750000</v>
      </c>
      <c r="F63" s="150">
        <v>767836.7005172027</v>
      </c>
      <c r="G63" s="93">
        <v>227038.40311694692</v>
      </c>
      <c r="H63" s="93">
        <v>44689.79819222627</v>
      </c>
      <c r="I63" s="93">
        <v>7389.015113548265</v>
      </c>
      <c r="J63" s="93">
        <v>164563.22937788675</v>
      </c>
      <c r="K63" s="93">
        <v>34341.94332861382</v>
      </c>
      <c r="L63" s="93">
        <v>42587.89017305499</v>
      </c>
      <c r="M63" s="93">
        <v>21649.652597464174</v>
      </c>
      <c r="N63" s="93">
        <v>83963.1411042804</v>
      </c>
      <c r="O63" s="93">
        <v>8116.598658646015</v>
      </c>
      <c r="P63" s="93">
        <v>8682.496971499822</v>
      </c>
      <c r="Q63" s="93">
        <v>161.68523224394454</v>
      </c>
      <c r="R63" s="93">
        <v>420.38160383425577</v>
      </c>
      <c r="S63" s="93">
        <v>32.337046448788904</v>
      </c>
      <c r="T63" s="93">
        <v>5658.983128538059</v>
      </c>
      <c r="U63" s="93">
        <v>20162.148460819884</v>
      </c>
      <c r="V63" s="93">
        <v>16.168523224394452</v>
      </c>
      <c r="W63" s="93">
        <v>711.415021873356</v>
      </c>
      <c r="X63" s="93">
        <v>7518.363299343422</v>
      </c>
      <c r="Y63" s="93">
        <v>8731.002541173006</v>
      </c>
      <c r="Z63" s="93">
        <v>1584.5152759906566</v>
      </c>
      <c r="AA63" s="93">
        <v>18593.801708053623</v>
      </c>
      <c r="AB63" s="93">
        <v>29588.39750064185</v>
      </c>
      <c r="AC63" s="93">
        <v>6839.285323918854</v>
      </c>
      <c r="AD63" s="82">
        <f t="shared" si="0"/>
        <v>743040.6533002714</v>
      </c>
      <c r="AE63" s="93">
        <v>6289.555534289442</v>
      </c>
      <c r="AF63" s="93">
        <v>16.168523224394452</v>
      </c>
      <c r="AG63" s="93">
        <v>161.68523224394454</v>
      </c>
      <c r="AH63" s="93">
        <v>80.84261612197227</v>
      </c>
      <c r="AI63" s="93">
        <v>468.8871735074392</v>
      </c>
      <c r="AJ63" s="93">
        <v>0</v>
      </c>
      <c r="AK63" s="93">
        <v>1810.8746011321787</v>
      </c>
      <c r="AL63" s="93">
        <v>0</v>
      </c>
      <c r="AM63" s="93">
        <v>0</v>
      </c>
      <c r="AN63" s="93">
        <v>128.05470393720407</v>
      </c>
      <c r="AO63" s="93">
        <v>46.56534688625603</v>
      </c>
      <c r="AP63" s="93">
        <v>116.41336721564006</v>
      </c>
      <c r="AQ63" s="93">
        <v>0</v>
      </c>
      <c r="AR63" s="93">
        <v>0</v>
      </c>
      <c r="AS63" s="93">
        <v>1244.976288278373</v>
      </c>
      <c r="AT63" s="93">
        <v>0</v>
      </c>
      <c r="AU63" s="93">
        <v>80.84261612197227</v>
      </c>
      <c r="AV63" s="93">
        <v>323.3704644878891</v>
      </c>
      <c r="AW63" s="93">
        <v>0</v>
      </c>
      <c r="AX63" s="93">
        <v>0</v>
      </c>
      <c r="AY63" s="93">
        <v>0</v>
      </c>
      <c r="AZ63" s="93">
        <v>2279.761774639618</v>
      </c>
      <c r="BA63" s="93">
        <v>0</v>
      </c>
      <c r="BB63" s="93">
        <v>0</v>
      </c>
      <c r="BC63" s="93">
        <v>5497.297896294114</v>
      </c>
      <c r="BD63" s="93">
        <v>0</v>
      </c>
      <c r="BE63" s="93">
        <v>16.168523224394452</v>
      </c>
      <c r="BF63" s="93">
        <v>0</v>
      </c>
      <c r="BG63" s="93">
        <v>0</v>
      </c>
      <c r="BH63" s="93">
        <v>0</v>
      </c>
      <c r="BI63" s="93">
        <v>598.2353593025948</v>
      </c>
      <c r="BJ63" s="93">
        <v>0</v>
      </c>
      <c r="BK63" s="93">
        <v>349.2401016469206</v>
      </c>
      <c r="BL63" s="93">
        <v>0</v>
      </c>
      <c r="BM63" s="93">
        <v>0</v>
      </c>
      <c r="BN63" s="93">
        <v>0</v>
      </c>
      <c r="BO63" s="93">
        <v>0</v>
      </c>
      <c r="BP63" s="93">
        <v>0</v>
      </c>
      <c r="BQ63" s="93">
        <v>161.68523224394454</v>
      </c>
      <c r="BR63" s="93">
        <v>0</v>
      </c>
      <c r="BS63" s="93">
        <v>0</v>
      </c>
      <c r="BT63" s="93">
        <v>258.69637159031123</v>
      </c>
      <c r="BU63" s="93">
        <v>0</v>
      </c>
      <c r="BV63" s="93">
        <v>4559.523549279236</v>
      </c>
      <c r="BW63" s="93">
        <v>97.01113934636672</v>
      </c>
      <c r="BX63" s="93">
        <v>32.337046448788904</v>
      </c>
      <c r="BY63" s="93">
        <v>0</v>
      </c>
      <c r="BZ63" s="93">
        <v>0</v>
      </c>
      <c r="CA63" s="93">
        <v>0</v>
      </c>
      <c r="CB63" s="93">
        <v>161.68523224394454</v>
      </c>
      <c r="CC63" s="93">
        <v>0</v>
      </c>
      <c r="CD63" s="93">
        <v>16.168523224394452</v>
      </c>
      <c r="CE63" s="93">
        <v>0</v>
      </c>
      <c r="CF63" s="93">
        <v>0</v>
      </c>
      <c r="CG63" s="93">
        <v>0</v>
      </c>
      <c r="CH63" s="93">
        <v>0</v>
      </c>
      <c r="CI63" s="93">
        <v>0</v>
      </c>
      <c r="CJ63" s="187">
        <v>0</v>
      </c>
      <c r="CK63" s="173"/>
      <c r="CL63" s="173"/>
      <c r="CM63" s="173"/>
      <c r="CN63" s="173"/>
      <c r="CO63" s="173"/>
      <c r="CP63" s="173"/>
      <c r="CQ63" s="173"/>
      <c r="CR63" s="173"/>
      <c r="CS63" s="173"/>
      <c r="CT63" s="173"/>
      <c r="CU63" s="178"/>
      <c r="CV63" s="178"/>
      <c r="CW63" s="178"/>
    </row>
    <row r="64" spans="1:101" ht="12">
      <c r="A64" s="77" t="s">
        <v>63</v>
      </c>
      <c r="B64" s="23" t="s">
        <v>176</v>
      </c>
      <c r="C64" s="25" t="s">
        <v>177</v>
      </c>
      <c r="D64" s="129" t="s">
        <v>178</v>
      </c>
      <c r="E64" s="84">
        <v>4575700</v>
      </c>
      <c r="F64" s="154">
        <v>4761501.978292889</v>
      </c>
      <c r="G64" s="181">
        <v>584609.4768999162</v>
      </c>
      <c r="H64" s="181">
        <v>296503.18039897457</v>
      </c>
      <c r="I64" s="181">
        <v>151534.06762958528</v>
      </c>
      <c r="J64" s="181">
        <v>746169.6421044989</v>
      </c>
      <c r="K64" s="181">
        <v>295684.90771371126</v>
      </c>
      <c r="L64" s="181">
        <v>63036.85386093415</v>
      </c>
      <c r="M64" s="181">
        <v>84786.4885379295</v>
      </c>
      <c r="N64" s="181">
        <v>1108756.3596353745</v>
      </c>
      <c r="O64" s="181">
        <v>100717.27755345004</v>
      </c>
      <c r="P64" s="181">
        <v>201564.20543482486</v>
      </c>
      <c r="Q64" s="181">
        <v>1893.0883550182434</v>
      </c>
      <c r="R64" s="181">
        <v>24613.436608009975</v>
      </c>
      <c r="S64" s="181">
        <v>25716.452119005986</v>
      </c>
      <c r="T64" s="181">
        <v>28535.11043957129</v>
      </c>
      <c r="U64" s="181">
        <v>32152.949874460937</v>
      </c>
      <c r="V64" s="181">
        <v>6627.042239853657</v>
      </c>
      <c r="W64" s="181">
        <v>26001.234718844848</v>
      </c>
      <c r="X64" s="181">
        <v>33968.641796374926</v>
      </c>
      <c r="Y64" s="181">
        <v>32287.26703083745</v>
      </c>
      <c r="Z64" s="181">
        <v>10973.145557850794</v>
      </c>
      <c r="AA64" s="181">
        <v>201013.78483822756</v>
      </c>
      <c r="AB64" s="181">
        <v>96004.9607823454</v>
      </c>
      <c r="AC64" s="181">
        <v>1166.0574692005598</v>
      </c>
      <c r="AD64" s="82">
        <f t="shared" si="0"/>
        <v>4154315.6315988</v>
      </c>
      <c r="AE64" s="182">
        <v>16732.67476906123</v>
      </c>
      <c r="AF64" s="181">
        <v>5731.408918181651</v>
      </c>
      <c r="AG64" s="181">
        <v>18846.177962176356</v>
      </c>
      <c r="AH64" s="181">
        <v>16919.042972317042</v>
      </c>
      <c r="AI64" s="181">
        <v>45065.61342721059</v>
      </c>
      <c r="AJ64" s="181">
        <v>2165.898948914162</v>
      </c>
      <c r="AK64" s="181">
        <v>21079.202344190344</v>
      </c>
      <c r="AL64" s="181">
        <v>2858.538490971044</v>
      </c>
      <c r="AM64" s="181">
        <v>5850.532366019277</v>
      </c>
      <c r="AN64" s="181">
        <v>23073.599059753124</v>
      </c>
      <c r="AO64" s="181">
        <v>8390.399658092047</v>
      </c>
      <c r="AP64" s="181">
        <v>20975.999145230115</v>
      </c>
      <c r="AQ64" s="181">
        <v>4855.119070120673</v>
      </c>
      <c r="AR64" s="181">
        <v>0</v>
      </c>
      <c r="AS64" s="181">
        <v>3894.017569770627</v>
      </c>
      <c r="AT64" s="181">
        <v>8343.626369934525</v>
      </c>
      <c r="AU64" s="181">
        <v>53878.70682974727</v>
      </c>
      <c r="AV64" s="181">
        <v>20837.08410218581</v>
      </c>
      <c r="AW64" s="181">
        <v>4692.960039458236</v>
      </c>
      <c r="AX64" s="181">
        <v>15581.970104824048</v>
      </c>
      <c r="AY64" s="181">
        <v>0</v>
      </c>
      <c r="AZ64" s="181">
        <v>6014.441457351115</v>
      </c>
      <c r="BA64" s="181">
        <v>5562.170096629364</v>
      </c>
      <c r="BB64" s="181">
        <v>550.6592412340514</v>
      </c>
      <c r="BC64" s="181">
        <v>8839.490150966807</v>
      </c>
      <c r="BD64" s="181">
        <v>0</v>
      </c>
      <c r="BE64" s="181">
        <v>338.0931600787196</v>
      </c>
      <c r="BF64" s="181">
        <v>0</v>
      </c>
      <c r="BG64" s="181">
        <v>11647.44923698509</v>
      </c>
      <c r="BH64" s="181">
        <v>10189.953634187794</v>
      </c>
      <c r="BI64" s="181">
        <v>0</v>
      </c>
      <c r="BJ64" s="181">
        <v>0</v>
      </c>
      <c r="BK64" s="181">
        <v>0</v>
      </c>
      <c r="BL64" s="181">
        <v>27219.303460818588</v>
      </c>
      <c r="BM64" s="181">
        <v>21402.539310897522</v>
      </c>
      <c r="BN64" s="181">
        <v>19348.23324572841</v>
      </c>
      <c r="BO64" s="181">
        <v>779.3603514398438</v>
      </c>
      <c r="BP64" s="181">
        <v>8775.944387418032</v>
      </c>
      <c r="BQ64" s="181">
        <v>590.8443464533996</v>
      </c>
      <c r="BR64" s="181">
        <v>43314.13414802471</v>
      </c>
      <c r="BS64" s="181">
        <v>1523.0963618290812</v>
      </c>
      <c r="BT64" s="181">
        <v>40261.6305995284</v>
      </c>
      <c r="BU64" s="181">
        <v>2416.038302320115</v>
      </c>
      <c r="BV64" s="181">
        <v>7850.042970986616</v>
      </c>
      <c r="BW64" s="181">
        <v>13623.6522157645</v>
      </c>
      <c r="BX64" s="181">
        <v>7773.570622947947</v>
      </c>
      <c r="BY64" s="181">
        <v>0.9678365823201653</v>
      </c>
      <c r="BZ64" s="181">
        <v>1236.510669179318</v>
      </c>
      <c r="CA64" s="181">
        <v>19564.312706257922</v>
      </c>
      <c r="CB64" s="181">
        <v>4067.5387367487956</v>
      </c>
      <c r="CC64" s="181">
        <v>1288.0181366082747</v>
      </c>
      <c r="CD64" s="181">
        <v>0</v>
      </c>
      <c r="CE64" s="181">
        <v>0</v>
      </c>
      <c r="CF64" s="181">
        <v>0</v>
      </c>
      <c r="CG64" s="181">
        <v>0</v>
      </c>
      <c r="CH64" s="181">
        <v>0</v>
      </c>
      <c r="CI64" s="181">
        <v>0</v>
      </c>
      <c r="CJ64" s="188">
        <v>43235.7791589629</v>
      </c>
      <c r="CK64" s="173"/>
      <c r="CL64" s="173"/>
      <c r="CM64" s="173"/>
      <c r="CN64" s="173"/>
      <c r="CO64" s="173"/>
      <c r="CP64" s="173"/>
      <c r="CQ64" s="173"/>
      <c r="CR64" s="173"/>
      <c r="CS64" s="173"/>
      <c r="CT64" s="173"/>
      <c r="CU64" s="178"/>
      <c r="CV64" s="178"/>
      <c r="CW64" s="178"/>
    </row>
    <row r="65" spans="2:88" ht="12">
      <c r="B65" s="112" t="s">
        <v>179</v>
      </c>
      <c r="C65" s="113"/>
      <c r="D65" s="140"/>
      <c r="E65" s="174">
        <f>SUM(E7:E64)</f>
        <v>111644705.7525</v>
      </c>
      <c r="F65" s="117">
        <f>SUM(F7:F64)</f>
        <v>121546559.39360428</v>
      </c>
      <c r="G65" s="147">
        <v>15995448.070645662</v>
      </c>
      <c r="H65" s="117">
        <v>5048748.389273855</v>
      </c>
      <c r="I65" s="117">
        <v>2993595.488601731</v>
      </c>
      <c r="J65" s="117">
        <v>21934764.59856536</v>
      </c>
      <c r="K65" s="117">
        <v>9025699.895479254</v>
      </c>
      <c r="L65" s="117">
        <v>1445884.1652149167</v>
      </c>
      <c r="M65" s="117">
        <v>1582301.20737355</v>
      </c>
      <c r="N65" s="117">
        <v>29075376.496500313</v>
      </c>
      <c r="O65" s="117">
        <v>2739974.9879997782</v>
      </c>
      <c r="P65" s="117">
        <v>3615596.750956274</v>
      </c>
      <c r="Q65" s="117">
        <v>207547.76281412688</v>
      </c>
      <c r="R65" s="117">
        <v>329780.323059567</v>
      </c>
      <c r="S65" s="117">
        <v>616263.8018168468</v>
      </c>
      <c r="T65" s="117">
        <v>393956.9587023</v>
      </c>
      <c r="U65" s="117">
        <v>2428769.0103325336</v>
      </c>
      <c r="V65" s="117">
        <v>217028.8155401511</v>
      </c>
      <c r="W65" s="117">
        <v>670439.0868515365</v>
      </c>
      <c r="X65" s="117">
        <v>358955.37547206186</v>
      </c>
      <c r="Y65" s="117">
        <v>654885.1392142003</v>
      </c>
      <c r="Z65" s="117">
        <v>257040.56976763144</v>
      </c>
      <c r="AA65" s="117">
        <v>8882238.897378387</v>
      </c>
      <c r="AB65" s="117">
        <v>2668362.8392730835</v>
      </c>
      <c r="AC65" s="117">
        <v>502047.1216668777</v>
      </c>
      <c r="AD65" s="148">
        <f>SUM(G65:AC65)</f>
        <v>111644705.75250001</v>
      </c>
      <c r="AE65" s="195">
        <v>160038.02805316783</v>
      </c>
      <c r="AF65" s="196">
        <v>36521.316234309954</v>
      </c>
      <c r="AG65" s="196">
        <v>69767.30850567328</v>
      </c>
      <c r="AH65" s="196">
        <v>137138.1131983159</v>
      </c>
      <c r="AI65" s="196">
        <v>53846.24494180714</v>
      </c>
      <c r="AJ65" s="196">
        <v>51650.00238378205</v>
      </c>
      <c r="AK65" s="196">
        <v>107227.46845222273</v>
      </c>
      <c r="AL65" s="196">
        <v>16388.867114668017</v>
      </c>
      <c r="AM65" s="196">
        <v>50117.53760057084</v>
      </c>
      <c r="AN65" s="196">
        <v>391100.8510256034</v>
      </c>
      <c r="AO65" s="196">
        <v>142218.49128203763</v>
      </c>
      <c r="AP65" s="196">
        <v>355546.2282050941</v>
      </c>
      <c r="AQ65" s="196">
        <v>4855.119070120673</v>
      </c>
      <c r="AR65" s="196">
        <v>96167.91197556579</v>
      </c>
      <c r="AS65" s="196">
        <v>42440.09830698916</v>
      </c>
      <c r="AT65" s="196">
        <v>51643.99450920487</v>
      </c>
      <c r="AU65" s="196">
        <v>409647.0139977698</v>
      </c>
      <c r="AV65" s="196">
        <v>284489.80962574657</v>
      </c>
      <c r="AW65" s="196">
        <v>30678.20831864165</v>
      </c>
      <c r="AX65" s="196">
        <v>257536.0272443587</v>
      </c>
      <c r="AY65" s="196">
        <v>0</v>
      </c>
      <c r="AZ65" s="196">
        <v>77283.74703613305</v>
      </c>
      <c r="BA65" s="196">
        <v>47531.59112080098</v>
      </c>
      <c r="BB65" s="196">
        <v>2165.5170247784285</v>
      </c>
      <c r="BC65" s="196">
        <v>171596.54085311232</v>
      </c>
      <c r="BD65" s="196">
        <v>37533.51408834212</v>
      </c>
      <c r="BE65" s="196">
        <v>2340.4984645004806</v>
      </c>
      <c r="BF65" s="196">
        <v>0</v>
      </c>
      <c r="BG65" s="196">
        <v>71631.26490709583</v>
      </c>
      <c r="BH65" s="196">
        <v>10572.168645270707</v>
      </c>
      <c r="BI65" s="196">
        <v>6617.832111811979</v>
      </c>
      <c r="BJ65" s="196">
        <v>16383.009525480184</v>
      </c>
      <c r="BK65" s="196">
        <v>17181.82008389508</v>
      </c>
      <c r="BL65" s="196">
        <v>100988.54010731803</v>
      </c>
      <c r="BM65" s="196">
        <v>213921.70422616304</v>
      </c>
      <c r="BN65" s="196">
        <v>292722.32712332107</v>
      </c>
      <c r="BO65" s="196">
        <v>60533.38092272883</v>
      </c>
      <c r="BP65" s="196">
        <v>889039.9496376518</v>
      </c>
      <c r="BQ65" s="196">
        <v>198009.84775215143</v>
      </c>
      <c r="BR65" s="196">
        <v>237153.6071804968</v>
      </c>
      <c r="BS65" s="196">
        <v>9066.729156139403</v>
      </c>
      <c r="BT65" s="196">
        <v>3400981.5266327825</v>
      </c>
      <c r="BU65" s="196">
        <v>8276.668472258123</v>
      </c>
      <c r="BV65" s="196">
        <v>135780.22093263635</v>
      </c>
      <c r="BW65" s="196">
        <v>155860.77761305816</v>
      </c>
      <c r="BX65" s="196">
        <v>184901.6627421456</v>
      </c>
      <c r="BY65" s="196">
        <v>0.9678365823201653</v>
      </c>
      <c r="BZ65" s="196">
        <v>5448.392610433962</v>
      </c>
      <c r="CA65" s="196">
        <v>190595.37083492326</v>
      </c>
      <c r="CB65" s="196">
        <v>15517.226453442086</v>
      </c>
      <c r="CC65" s="196">
        <v>40559.099472140166</v>
      </c>
      <c r="CD65" s="196">
        <v>250230.21697197016</v>
      </c>
      <c r="CE65" s="196">
        <v>24334.355705612164</v>
      </c>
      <c r="CF65" s="196">
        <v>29857.23521075657</v>
      </c>
      <c r="CG65" s="196">
        <v>6867.129699123015</v>
      </c>
      <c r="CH65" s="196">
        <v>37711.881093514145</v>
      </c>
      <c r="CI65" s="196">
        <v>17836.700517202633</v>
      </c>
      <c r="CJ65" s="197">
        <v>185801.97829288963</v>
      </c>
    </row>
    <row r="66" spans="5:31" ht="12">
      <c r="E66" s="26"/>
      <c r="F66" s="26"/>
      <c r="AE66" s="27"/>
    </row>
    <row r="67" spans="1:31" ht="12">
      <c r="A67" s="29"/>
      <c r="B67" s="30"/>
      <c r="C67" s="30"/>
      <c r="D67" s="31"/>
      <c r="E67" s="191"/>
      <c r="F67" s="31"/>
      <c r="G67" s="31"/>
      <c r="H67" s="30"/>
      <c r="I67" s="30"/>
      <c r="J67" s="31"/>
      <c r="K67" s="31"/>
      <c r="L67" s="31"/>
      <c r="M67" s="31"/>
      <c r="N67" s="31"/>
      <c r="O67" s="31"/>
      <c r="P67" s="31"/>
      <c r="Q67" s="30"/>
      <c r="AE67" s="27"/>
    </row>
    <row r="68" spans="1:31" ht="12">
      <c r="A68" s="71"/>
      <c r="B68" s="31"/>
      <c r="C68" s="31"/>
      <c r="D68" s="31"/>
      <c r="E68" s="31"/>
      <c r="F68" s="31"/>
      <c r="G68" s="31"/>
      <c r="H68" s="30"/>
      <c r="I68" s="31"/>
      <c r="J68" s="31"/>
      <c r="K68" s="31"/>
      <c r="L68" s="31"/>
      <c r="M68" s="31"/>
      <c r="N68" s="31"/>
      <c r="O68" s="31"/>
      <c r="P68" s="31"/>
      <c r="Q68" s="30"/>
      <c r="AE68" s="27"/>
    </row>
    <row r="69" spans="1:31" ht="13.5" customHeight="1">
      <c r="A69" s="29"/>
      <c r="B69" s="226"/>
      <c r="C69" s="226"/>
      <c r="D69" s="226"/>
      <c r="E69" s="31"/>
      <c r="F69" s="31"/>
      <c r="G69" s="31"/>
      <c r="H69" s="30"/>
      <c r="I69" s="31"/>
      <c r="J69" s="31"/>
      <c r="K69" s="31"/>
      <c r="L69" s="31"/>
      <c r="M69" s="31"/>
      <c r="N69" s="31"/>
      <c r="O69" s="31"/>
      <c r="P69" s="31"/>
      <c r="Q69" s="30"/>
      <c r="AE69" s="27"/>
    </row>
    <row r="70" spans="1:31" ht="13.5" customHeight="1">
      <c r="A70" s="29"/>
      <c r="B70" s="226"/>
      <c r="C70" s="226"/>
      <c r="D70" s="226"/>
      <c r="E70" s="31"/>
      <c r="F70" s="31"/>
      <c r="G70" s="31"/>
      <c r="H70" s="31"/>
      <c r="I70" s="31"/>
      <c r="J70" s="31"/>
      <c r="K70" s="31"/>
      <c r="L70" s="31"/>
      <c r="M70" s="30"/>
      <c r="N70" s="31"/>
      <c r="O70" s="31"/>
      <c r="P70" s="31"/>
      <c r="Q70" s="30"/>
      <c r="AE70" s="27"/>
    </row>
    <row r="71" spans="1:31" ht="12">
      <c r="A71" s="32"/>
      <c r="B71" s="72"/>
      <c r="C71" s="72"/>
      <c r="D71" s="72"/>
      <c r="E71" s="32"/>
      <c r="F71" s="32"/>
      <c r="G71" s="32"/>
      <c r="H71" s="32"/>
      <c r="I71" s="32"/>
      <c r="J71" s="32"/>
      <c r="K71" s="32"/>
      <c r="L71" s="32"/>
      <c r="M71" s="32"/>
      <c r="N71" s="32"/>
      <c r="O71" s="32"/>
      <c r="P71" s="32"/>
      <c r="Q71" s="33"/>
      <c r="AE71" s="27"/>
    </row>
    <row r="72" spans="1:31" ht="12">
      <c r="A72" s="32"/>
      <c r="B72" s="72"/>
      <c r="C72" s="72"/>
      <c r="D72" s="72"/>
      <c r="AE72" s="27"/>
    </row>
    <row r="73" spans="1:31" ht="12">
      <c r="A73" s="32"/>
      <c r="B73" s="72"/>
      <c r="C73" s="72"/>
      <c r="D73" s="72"/>
      <c r="AE73" s="27"/>
    </row>
    <row r="74" spans="1:31" ht="12">
      <c r="A74" s="32"/>
      <c r="B74" s="72"/>
      <c r="C74" s="72"/>
      <c r="D74" s="72"/>
      <c r="AE74" s="27"/>
    </row>
    <row r="75" spans="1:31" ht="12">
      <c r="A75" s="32"/>
      <c r="B75" s="72"/>
      <c r="C75" s="72"/>
      <c r="D75" s="72"/>
      <c r="AE75" s="27"/>
    </row>
    <row r="76" spans="1:31" ht="12">
      <c r="A76" s="32"/>
      <c r="B76" s="72"/>
      <c r="C76" s="72"/>
      <c r="D76" s="72"/>
      <c r="E76" s="72"/>
      <c r="AE76" s="27"/>
    </row>
    <row r="77" spans="1:31" ht="12">
      <c r="A77" s="32"/>
      <c r="B77" s="72"/>
      <c r="C77" s="72"/>
      <c r="D77" s="72"/>
      <c r="AE77" s="27"/>
    </row>
    <row r="78" spans="1:31" ht="12">
      <c r="A78" s="32"/>
      <c r="AE78" s="27"/>
    </row>
    <row r="79" spans="1:31" ht="12">
      <c r="A79" s="32"/>
      <c r="B79" s="72"/>
      <c r="C79" s="72"/>
      <c r="D79" s="72"/>
      <c r="AE79" s="27"/>
    </row>
    <row r="80" spans="1:4" ht="12">
      <c r="A80" s="32"/>
      <c r="B80" s="72"/>
      <c r="C80" s="72"/>
      <c r="D80" s="72"/>
    </row>
    <row r="81" spans="1:4" ht="12">
      <c r="A81" s="32"/>
      <c r="B81" s="72"/>
      <c r="C81" s="72"/>
      <c r="D81" s="72"/>
    </row>
    <row r="82" spans="1:4" ht="12">
      <c r="A82" s="32"/>
      <c r="B82" s="72"/>
      <c r="C82" s="72"/>
      <c r="D82" s="72"/>
    </row>
    <row r="83" spans="1:4" ht="12">
      <c r="A83" s="32"/>
      <c r="B83" s="72"/>
      <c r="C83" s="72"/>
      <c r="D83" s="72"/>
    </row>
    <row r="84" spans="1:4" ht="12">
      <c r="A84" s="32"/>
      <c r="B84" s="72"/>
      <c r="C84" s="72"/>
      <c r="D84" s="72"/>
    </row>
    <row r="85" spans="1:4" ht="12">
      <c r="A85" s="32"/>
      <c r="B85" s="72"/>
      <c r="C85" s="72"/>
      <c r="D85" s="72"/>
    </row>
    <row r="86" ht="12">
      <c r="A86" s="32"/>
    </row>
    <row r="87" ht="12">
      <c r="A87" s="32"/>
    </row>
    <row r="88" ht="12">
      <c r="A88" s="32"/>
    </row>
    <row r="89" ht="12">
      <c r="A89" s="32"/>
    </row>
    <row r="90" ht="12">
      <c r="A90" s="32"/>
    </row>
    <row r="91" ht="12">
      <c r="A91" s="32"/>
    </row>
    <row r="92" ht="12">
      <c r="A92" s="32"/>
    </row>
    <row r="93" ht="12">
      <c r="A93" s="32"/>
    </row>
    <row r="94" ht="12">
      <c r="A94" s="33"/>
    </row>
  </sheetData>
  <mergeCells count="22">
    <mergeCell ref="G5:G6"/>
    <mergeCell ref="K5:K6"/>
    <mergeCell ref="J5:J6"/>
    <mergeCell ref="I5:I6"/>
    <mergeCell ref="H5:H6"/>
    <mergeCell ref="AD4:AD5"/>
    <mergeCell ref="M5:M6"/>
    <mergeCell ref="L5:L6"/>
    <mergeCell ref="T5:T6"/>
    <mergeCell ref="R5:R6"/>
    <mergeCell ref="Q5:Q6"/>
    <mergeCell ref="P5:P6"/>
    <mergeCell ref="O5:O6"/>
    <mergeCell ref="N5:N6"/>
    <mergeCell ref="S5:S6"/>
    <mergeCell ref="A4:A6"/>
    <mergeCell ref="F4:F6"/>
    <mergeCell ref="B69:D69"/>
    <mergeCell ref="B70:D70"/>
    <mergeCell ref="E4:E6"/>
    <mergeCell ref="D4:D6"/>
    <mergeCell ref="B4:B6"/>
  </mergeCells>
  <printOptions/>
  <pageMargins left="0" right="0" top="0.18" bottom="0" header="0" footer="0"/>
  <pageSetup horizontalDpi="600" verticalDpi="600" orientation="portrait" scale="85" r:id="rId3"/>
  <headerFooter alignWithMargins="0">
    <oddFooter>&amp;C&amp;F&amp;RPage &amp;P</oddFooter>
  </headerFooter>
  <colBreaks count="1" manualBreakCount="1">
    <brk id="23" max="64" man="1"/>
  </colBreaks>
  <legacyDrawing r:id="rId2"/>
</worksheet>
</file>

<file path=xl/worksheets/sheet2.xml><?xml version="1.0" encoding="utf-8"?>
<worksheet xmlns="http://schemas.openxmlformats.org/spreadsheetml/2006/main" xmlns:r="http://schemas.openxmlformats.org/officeDocument/2006/relationships">
  <dimension ref="A1:CP73"/>
  <sheetViews>
    <sheetView workbookViewId="0" topLeftCell="A1">
      <pane xSplit="3" ySplit="5" topLeftCell="D6" activePane="bottomRight" state="frozen"/>
      <selection pane="topLeft" activeCell="A1" sqref="A1"/>
      <selection pane="topRight" activeCell="D1" sqref="D1"/>
      <selection pane="bottomLeft" activeCell="A6" sqref="A6"/>
      <selection pane="bottomRight" activeCell="A21" sqref="A21"/>
    </sheetView>
  </sheetViews>
  <sheetFormatPr defaultColWidth="9.00390625" defaultRowHeight="12.75"/>
  <cols>
    <col min="1" max="1" width="5.125" style="51" customWidth="1"/>
    <col min="2" max="2" width="25.125" style="51" customWidth="1"/>
    <col min="3" max="3" width="3.125" style="45" hidden="1" customWidth="1"/>
    <col min="4" max="4" width="22.875" style="45" customWidth="1"/>
    <col min="5" max="5" width="10.25390625" style="45" customWidth="1"/>
    <col min="6" max="6" width="7.625" style="45" customWidth="1"/>
    <col min="7" max="7" width="7.50390625" style="45" customWidth="1"/>
    <col min="8" max="8" width="6.875" style="45" customWidth="1"/>
    <col min="9" max="9" width="7.625" style="45" customWidth="1"/>
    <col min="10" max="12" width="6.875" style="45" customWidth="1"/>
    <col min="13" max="13" width="7.625" style="45" customWidth="1"/>
    <col min="14" max="15" width="6.875" style="45" customWidth="1"/>
    <col min="16" max="17" width="5.75390625" style="45" customWidth="1"/>
    <col min="18" max="18" width="7.375" style="2" customWidth="1"/>
    <col min="19" max="28" width="7.625" style="45" customWidth="1"/>
    <col min="29" max="16384" width="9.00390625" style="45" customWidth="1"/>
  </cols>
  <sheetData>
    <row r="1" spans="1:28" ht="12">
      <c r="A1" s="114" t="s">
        <v>278</v>
      </c>
      <c r="B1" s="114"/>
      <c r="C1" s="14"/>
      <c r="D1" s="60"/>
      <c r="E1" s="14"/>
      <c r="F1" s="2"/>
      <c r="G1" s="2"/>
      <c r="H1" s="2"/>
      <c r="I1" s="2"/>
      <c r="J1" s="2"/>
      <c r="K1" s="2"/>
      <c r="L1" s="2"/>
      <c r="M1" s="2"/>
      <c r="N1" s="2"/>
      <c r="O1" s="2"/>
      <c r="P1" s="41"/>
      <c r="Q1" s="2"/>
      <c r="S1" s="2"/>
      <c r="T1" s="2"/>
      <c r="U1" s="2"/>
      <c r="V1" s="2"/>
      <c r="W1" s="2"/>
      <c r="X1" s="2"/>
      <c r="Y1" s="2"/>
      <c r="Z1" s="2"/>
      <c r="AA1" s="2"/>
      <c r="AB1" s="2"/>
    </row>
    <row r="2" spans="1:28" ht="11.25">
      <c r="A2" s="59"/>
      <c r="B2" s="57"/>
      <c r="C2" s="14"/>
      <c r="D2" s="60"/>
      <c r="E2" s="14"/>
      <c r="F2" s="2"/>
      <c r="G2" s="2"/>
      <c r="H2" s="2"/>
      <c r="I2" s="2"/>
      <c r="J2" s="2"/>
      <c r="K2" s="2"/>
      <c r="L2" s="2"/>
      <c r="M2" s="2"/>
      <c r="N2" s="2"/>
      <c r="O2" s="2"/>
      <c r="P2" s="41"/>
      <c r="Q2" s="2"/>
      <c r="S2" s="2"/>
      <c r="T2" s="2"/>
      <c r="U2" s="2"/>
      <c r="V2" s="2"/>
      <c r="W2" s="2"/>
      <c r="X2" s="2"/>
      <c r="Y2" s="2"/>
      <c r="Z2" s="2"/>
      <c r="AA2" s="2"/>
      <c r="AB2" s="2"/>
    </row>
    <row r="3" spans="1:94" ht="12">
      <c r="A3" s="214">
        <f ca="1">TODAY()</f>
        <v>37018</v>
      </c>
      <c r="B3" s="214"/>
      <c r="C3" s="57"/>
      <c r="D3" s="57"/>
      <c r="E3" s="57"/>
      <c r="AE3" s="128"/>
      <c r="AF3" s="128"/>
      <c r="AG3" s="158"/>
      <c r="AH3" s="158"/>
      <c r="AI3" s="111"/>
      <c r="AJ3" s="111"/>
      <c r="AK3" s="111"/>
      <c r="AL3" s="158"/>
      <c r="AM3" s="128"/>
      <c r="AN3" s="128"/>
      <c r="AO3" s="128"/>
      <c r="AP3" s="128"/>
      <c r="AQ3" s="128"/>
      <c r="AR3" s="128"/>
      <c r="AS3" s="128"/>
      <c r="AT3" s="158"/>
      <c r="AU3" s="158"/>
      <c r="AV3" s="128"/>
      <c r="AW3" s="128"/>
      <c r="AX3" s="128"/>
      <c r="AY3" s="111"/>
      <c r="AZ3" s="158"/>
      <c r="BA3" s="159"/>
      <c r="BB3" s="128"/>
      <c r="BC3" s="128"/>
      <c r="BD3" s="128"/>
      <c r="BE3" s="128"/>
      <c r="BF3" s="128"/>
      <c r="BG3" s="128"/>
      <c r="BH3" s="128"/>
      <c r="BI3" s="128"/>
      <c r="BJ3" s="128"/>
      <c r="BK3" s="128"/>
      <c r="BL3" s="128"/>
      <c r="BM3" s="128"/>
      <c r="BN3" s="128"/>
      <c r="BO3" s="128"/>
      <c r="BP3" s="158"/>
      <c r="BQ3" s="128"/>
      <c r="BR3" s="128"/>
      <c r="BS3" s="128"/>
      <c r="BT3" s="128"/>
      <c r="BU3" s="128"/>
      <c r="BV3" s="128"/>
      <c r="BW3" s="128"/>
      <c r="BX3" s="128"/>
      <c r="BY3" s="158"/>
      <c r="BZ3" s="158"/>
      <c r="CA3" s="158"/>
      <c r="CB3" s="158"/>
      <c r="CC3" s="128"/>
      <c r="CD3" s="128"/>
      <c r="CE3" s="128"/>
      <c r="CF3" s="157"/>
      <c r="CG3" s="157"/>
      <c r="CH3" s="157"/>
      <c r="CI3" s="157"/>
      <c r="CJ3" s="157"/>
      <c r="CK3" s="157"/>
      <c r="CL3" s="157"/>
      <c r="CM3" s="157"/>
      <c r="CN3" s="157"/>
      <c r="CO3" s="157"/>
      <c r="CP3" s="157"/>
    </row>
    <row r="4" spans="1:94" ht="12.75" customHeight="1">
      <c r="A4" s="50"/>
      <c r="B4" s="58"/>
      <c r="C4" s="13"/>
      <c r="D4" s="16"/>
      <c r="E4" s="215" t="str">
        <f>'step 2 results'!E4:E6</f>
        <v>FY01 Original Budget plus DBC projects</v>
      </c>
      <c r="F4" s="90" t="s">
        <v>0</v>
      </c>
      <c r="G4" s="90" t="s">
        <v>1</v>
      </c>
      <c r="H4" s="90" t="s">
        <v>2</v>
      </c>
      <c r="I4" s="90" t="s">
        <v>3</v>
      </c>
      <c r="J4" s="90" t="s">
        <v>4</v>
      </c>
      <c r="K4" s="90" t="s">
        <v>5</v>
      </c>
      <c r="L4" s="90" t="s">
        <v>6</v>
      </c>
      <c r="M4" s="169" t="s">
        <v>7</v>
      </c>
      <c r="N4" s="172" t="s">
        <v>8</v>
      </c>
      <c r="O4" s="90" t="s">
        <v>9</v>
      </c>
      <c r="P4" s="90" t="s">
        <v>10</v>
      </c>
      <c r="Q4" s="90" t="s">
        <v>11</v>
      </c>
      <c r="R4" s="90">
        <v>54</v>
      </c>
      <c r="S4" s="90" t="s">
        <v>12</v>
      </c>
      <c r="T4" s="90" t="s">
        <v>13</v>
      </c>
      <c r="U4" s="90">
        <v>66</v>
      </c>
      <c r="V4" s="90" t="s">
        <v>14</v>
      </c>
      <c r="W4" s="169" t="s">
        <v>15</v>
      </c>
      <c r="X4" s="172" t="s">
        <v>16</v>
      </c>
      <c r="Y4" s="90" t="s">
        <v>17</v>
      </c>
      <c r="Z4" s="90" t="s">
        <v>18</v>
      </c>
      <c r="AA4" s="90" t="s">
        <v>19</v>
      </c>
      <c r="AB4" s="169" t="s">
        <v>20</v>
      </c>
      <c r="AC4" s="128"/>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57"/>
      <c r="CG4" s="157"/>
      <c r="CH4" s="157"/>
      <c r="CI4" s="157"/>
      <c r="CJ4" s="157"/>
      <c r="CK4" s="157"/>
      <c r="CL4" s="157"/>
      <c r="CM4" s="157"/>
      <c r="CN4" s="157"/>
      <c r="CO4" s="157"/>
      <c r="CP4" s="157"/>
    </row>
    <row r="5" spans="1:94" ht="21.75" customHeight="1">
      <c r="A5" s="170" t="s">
        <v>64</v>
      </c>
      <c r="B5" s="171" t="s">
        <v>182</v>
      </c>
      <c r="C5" s="15"/>
      <c r="D5" s="54" t="s">
        <v>183</v>
      </c>
      <c r="E5" s="216"/>
      <c r="F5" s="210" t="s">
        <v>66</v>
      </c>
      <c r="G5" s="127" t="s">
        <v>67</v>
      </c>
      <c r="H5" s="127" t="s">
        <v>68</v>
      </c>
      <c r="I5" s="127" t="s">
        <v>69</v>
      </c>
      <c r="J5" s="127" t="s">
        <v>70</v>
      </c>
      <c r="K5" s="127" t="s">
        <v>71</v>
      </c>
      <c r="L5" s="127" t="s">
        <v>72</v>
      </c>
      <c r="M5" s="219" t="s">
        <v>73</v>
      </c>
      <c r="N5" s="210" t="s">
        <v>74</v>
      </c>
      <c r="O5" s="127" t="s">
        <v>75</v>
      </c>
      <c r="P5" s="127" t="s">
        <v>76</v>
      </c>
      <c r="Q5" s="127" t="s">
        <v>77</v>
      </c>
      <c r="R5" s="127" t="s">
        <v>274</v>
      </c>
      <c r="S5" s="127" t="s">
        <v>78</v>
      </c>
      <c r="T5" s="127" t="s">
        <v>79</v>
      </c>
      <c r="U5" s="127" t="s">
        <v>80</v>
      </c>
      <c r="V5" s="127" t="s">
        <v>81</v>
      </c>
      <c r="W5" s="219" t="s">
        <v>82</v>
      </c>
      <c r="X5" s="210" t="s">
        <v>83</v>
      </c>
      <c r="Y5" s="127" t="s">
        <v>84</v>
      </c>
      <c r="Z5" s="127" t="s">
        <v>85</v>
      </c>
      <c r="AA5" s="127" t="s">
        <v>86</v>
      </c>
      <c r="AB5" s="219" t="s">
        <v>87</v>
      </c>
      <c r="AC5" s="111"/>
      <c r="AD5" s="111"/>
      <c r="AE5" s="128"/>
      <c r="AF5" s="135"/>
      <c r="AG5" s="111"/>
      <c r="AH5" s="111"/>
      <c r="AI5" s="111"/>
      <c r="AJ5" s="111"/>
      <c r="AK5" s="111"/>
      <c r="AL5" s="135"/>
      <c r="AM5" s="135"/>
      <c r="AN5" s="135"/>
      <c r="AO5" s="135"/>
      <c r="AP5" s="135"/>
      <c r="AQ5" s="135"/>
      <c r="AR5" s="135"/>
      <c r="AS5" s="111"/>
      <c r="AT5" s="111"/>
      <c r="AU5" s="135"/>
      <c r="AV5" s="135"/>
      <c r="AW5" s="135"/>
      <c r="AX5" s="135"/>
      <c r="AY5" s="135"/>
      <c r="AZ5" s="135"/>
      <c r="BA5" s="135"/>
      <c r="BB5" s="135"/>
      <c r="BC5" s="135"/>
      <c r="BD5" s="111"/>
      <c r="BE5" s="111"/>
      <c r="BF5" s="135"/>
      <c r="BG5" s="128"/>
      <c r="BH5" s="135"/>
      <c r="BI5" s="135"/>
      <c r="BJ5" s="135"/>
      <c r="BK5" s="136"/>
      <c r="BL5" s="135"/>
      <c r="BM5" s="135"/>
      <c r="BN5" s="135"/>
      <c r="BO5" s="136"/>
      <c r="BP5" s="135"/>
      <c r="BQ5" s="128"/>
      <c r="BR5" s="135"/>
      <c r="BS5" s="135"/>
      <c r="BT5" s="135"/>
      <c r="BU5" s="135"/>
      <c r="BV5" s="135"/>
      <c r="BW5" s="135"/>
      <c r="BX5" s="135"/>
      <c r="BY5" s="135"/>
      <c r="BZ5" s="135"/>
      <c r="CA5" s="135"/>
      <c r="CB5" s="135"/>
      <c r="CC5" s="136"/>
      <c r="CD5" s="160"/>
      <c r="CE5" s="160"/>
      <c r="CF5" s="157"/>
      <c r="CG5" s="157"/>
      <c r="CH5" s="157"/>
      <c r="CI5" s="157"/>
      <c r="CJ5" s="157"/>
      <c r="CK5" s="157"/>
      <c r="CL5" s="157"/>
      <c r="CM5" s="157"/>
      <c r="CN5" s="157"/>
      <c r="CO5" s="157"/>
      <c r="CP5" s="157"/>
    </row>
    <row r="6" spans="1:94" ht="12">
      <c r="A6" s="76" t="s">
        <v>21</v>
      </c>
      <c r="B6" s="168" t="s">
        <v>90</v>
      </c>
      <c r="C6" s="25" t="s">
        <v>91</v>
      </c>
      <c r="D6" s="25" t="s">
        <v>92</v>
      </c>
      <c r="E6" s="132">
        <v>10000</v>
      </c>
      <c r="F6" s="138">
        <v>1739.4662411692843</v>
      </c>
      <c r="G6" s="55">
        <v>429.03681643671734</v>
      </c>
      <c r="H6" s="55">
        <v>296.5052854110836</v>
      </c>
      <c r="I6" s="55">
        <v>1942.3453687608708</v>
      </c>
      <c r="J6" s="55">
        <v>415.57889821202116</v>
      </c>
      <c r="K6" s="55">
        <v>128.58441386864433</v>
      </c>
      <c r="L6" s="55">
        <v>142.01538931411415</v>
      </c>
      <c r="M6" s="55">
        <v>1824.591952142131</v>
      </c>
      <c r="N6" s="55">
        <v>151.1624628622376</v>
      </c>
      <c r="O6" s="55">
        <v>415.96956851083814</v>
      </c>
      <c r="P6" s="55">
        <v>2.5056784682627153</v>
      </c>
      <c r="Q6" s="55">
        <v>67.18182000659363</v>
      </c>
      <c r="R6" s="55">
        <v>80.93610880280721</v>
      </c>
      <c r="S6" s="55">
        <v>39.525057128402295</v>
      </c>
      <c r="T6" s="55">
        <v>207.95784147618906</v>
      </c>
      <c r="U6" s="55">
        <v>12.070365094426734</v>
      </c>
      <c r="V6" s="55">
        <v>72.74550391730554</v>
      </c>
      <c r="W6" s="55">
        <v>80.50233005722657</v>
      </c>
      <c r="X6" s="55">
        <v>71.11546577397348</v>
      </c>
      <c r="Y6" s="55">
        <v>70.09164016328396</v>
      </c>
      <c r="Z6" s="55">
        <v>373.1440209269276</v>
      </c>
      <c r="AA6" s="55">
        <v>634.8796497434669</v>
      </c>
      <c r="AB6" s="162">
        <v>26.013253345243356</v>
      </c>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c r="BX6" s="157"/>
      <c r="BY6" s="157"/>
      <c r="BZ6" s="157"/>
      <c r="CA6" s="157"/>
      <c r="CB6" s="157"/>
      <c r="CC6" s="157"/>
      <c r="CD6" s="157"/>
      <c r="CE6" s="157"/>
      <c r="CF6" s="157"/>
      <c r="CG6" s="157"/>
      <c r="CH6" s="157"/>
      <c r="CI6" s="157"/>
      <c r="CJ6" s="157"/>
      <c r="CK6" s="157"/>
      <c r="CL6" s="157"/>
      <c r="CM6" s="157"/>
      <c r="CN6" s="157"/>
      <c r="CO6" s="157"/>
      <c r="CP6" s="157"/>
    </row>
    <row r="7" spans="1:28" ht="12">
      <c r="A7" s="76" t="s">
        <v>22</v>
      </c>
      <c r="B7" s="119" t="s">
        <v>252</v>
      </c>
      <c r="C7" s="25" t="s">
        <v>93</v>
      </c>
      <c r="D7" s="25" t="s">
        <v>94</v>
      </c>
      <c r="E7" s="132">
        <v>12138</v>
      </c>
      <c r="F7" s="132">
        <v>2230.017632847521</v>
      </c>
      <c r="G7" s="47">
        <v>404.44123681346537</v>
      </c>
      <c r="H7" s="47">
        <v>322.99106842846413</v>
      </c>
      <c r="I7" s="47">
        <v>1355.4499972947742</v>
      </c>
      <c r="J7" s="47">
        <v>599.3114741708159</v>
      </c>
      <c r="K7" s="47">
        <v>181.2337196190283</v>
      </c>
      <c r="L7" s="47">
        <v>134.83266550422923</v>
      </c>
      <c r="M7" s="47">
        <v>2069.8275717154174</v>
      </c>
      <c r="N7" s="47">
        <v>170.87507451083184</v>
      </c>
      <c r="O7" s="47">
        <v>539.3590418665262</v>
      </c>
      <c r="P7" s="47">
        <v>7.804458643162036</v>
      </c>
      <c r="Q7" s="47">
        <v>88.54513078787477</v>
      </c>
      <c r="R7" s="47">
        <v>58.178691703571985</v>
      </c>
      <c r="S7" s="47">
        <v>48.572112610079785</v>
      </c>
      <c r="T7" s="47">
        <v>175.77059856881533</v>
      </c>
      <c r="U7" s="47">
        <v>11.919536836829366</v>
      </c>
      <c r="V7" s="47">
        <v>94.30624025900943</v>
      </c>
      <c r="W7" s="47">
        <v>99.44441203117094</v>
      </c>
      <c r="X7" s="47">
        <v>81.22312958810835</v>
      </c>
      <c r="Y7" s="47">
        <v>39.80273908012646</v>
      </c>
      <c r="Z7" s="47">
        <v>469.91354986719307</v>
      </c>
      <c r="AA7" s="47">
        <v>314.2642646729273</v>
      </c>
      <c r="AB7" s="163">
        <v>57.55433501211883</v>
      </c>
    </row>
    <row r="8" spans="1:28" ht="12">
      <c r="A8" s="76" t="s">
        <v>23</v>
      </c>
      <c r="B8" s="69" t="s">
        <v>95</v>
      </c>
      <c r="C8" s="25" t="s">
        <v>96</v>
      </c>
      <c r="D8" s="25" t="s">
        <v>97</v>
      </c>
      <c r="E8" s="132">
        <v>0</v>
      </c>
      <c r="F8" s="132">
        <v>116.7682113169576</v>
      </c>
      <c r="G8" s="47">
        <v>22.984427864983445</v>
      </c>
      <c r="H8" s="47">
        <v>3.8002472989501257</v>
      </c>
      <c r="I8" s="47">
        <v>84.63657988776686</v>
      </c>
      <c r="J8" s="47">
        <v>17.662418518521008</v>
      </c>
      <c r="K8" s="47">
        <v>21.90339471648622</v>
      </c>
      <c r="L8" s="47">
        <v>11.134641429518524</v>
      </c>
      <c r="M8" s="47">
        <v>43.18311646269285</v>
      </c>
      <c r="N8" s="47">
        <v>4.174451081120424</v>
      </c>
      <c r="O8" s="47">
        <v>4.465498467252473</v>
      </c>
      <c r="P8" s="47">
        <v>0.0831563960382482</v>
      </c>
      <c r="Q8" s="47">
        <v>0.21620662969951354</v>
      </c>
      <c r="R8" s="47">
        <v>0.016631279207651062</v>
      </c>
      <c r="S8" s="47">
        <v>2.910473861338687</v>
      </c>
      <c r="T8" s="47">
        <v>10.369602585968096</v>
      </c>
      <c r="U8" s="47">
        <v>0.008315639603825531</v>
      </c>
      <c r="V8" s="47">
        <v>0.36588814256856494</v>
      </c>
      <c r="W8" s="47">
        <v>3.8667724157803605</v>
      </c>
      <c r="X8" s="47">
        <v>4.490445386069041</v>
      </c>
      <c r="Y8" s="47">
        <v>0.8149326811749233</v>
      </c>
      <c r="Z8" s="47">
        <v>9.562985544398543</v>
      </c>
      <c r="AA8" s="47">
        <v>15.217620474999421</v>
      </c>
      <c r="AB8" s="163">
        <v>3.517515552419354</v>
      </c>
    </row>
    <row r="9" spans="1:28" ht="12">
      <c r="A9" s="76" t="s">
        <v>24</v>
      </c>
      <c r="B9" s="69" t="s">
        <v>98</v>
      </c>
      <c r="C9" s="25" t="s">
        <v>91</v>
      </c>
      <c r="D9" s="25" t="s">
        <v>92</v>
      </c>
      <c r="E9" s="132">
        <v>92500</v>
      </c>
      <c r="F9" s="132">
        <v>15363.251070113853</v>
      </c>
      <c r="G9" s="47">
        <v>3789.323513866504</v>
      </c>
      <c r="H9" s="47">
        <v>2618.7833000565734</v>
      </c>
      <c r="I9" s="47">
        <v>17155.112792006228</v>
      </c>
      <c r="J9" s="47">
        <v>3670.460973350535</v>
      </c>
      <c r="K9" s="47">
        <v>1135.678627852798</v>
      </c>
      <c r="L9" s="47">
        <v>1254.3032053246898</v>
      </c>
      <c r="M9" s="47">
        <v>16115.09530787199</v>
      </c>
      <c r="N9" s="47">
        <v>1335.0916587884967</v>
      </c>
      <c r="O9" s="47">
        <v>3673.9114374896308</v>
      </c>
      <c r="P9" s="47">
        <v>22.13056309906966</v>
      </c>
      <c r="Q9" s="47">
        <v>593.360850403551</v>
      </c>
      <c r="R9" s="47">
        <v>714.8409844043581</v>
      </c>
      <c r="S9" s="47">
        <v>349.0917856595188</v>
      </c>
      <c r="T9" s="47">
        <v>1836.7177557007453</v>
      </c>
      <c r="U9" s="47">
        <v>106.60744374605588</v>
      </c>
      <c r="V9" s="47">
        <v>642.5002190052492</v>
      </c>
      <c r="W9" s="47">
        <v>711.0097793947334</v>
      </c>
      <c r="X9" s="47">
        <v>628.1034548386488</v>
      </c>
      <c r="Y9" s="47">
        <v>619.0608591637592</v>
      </c>
      <c r="Z9" s="47">
        <v>3295.6691789308097</v>
      </c>
      <c r="AA9" s="47">
        <v>5607.361170607284</v>
      </c>
      <c r="AB9" s="163">
        <v>229.75331905539542</v>
      </c>
    </row>
    <row r="10" spans="1:28" ht="12">
      <c r="A10" s="17" t="s">
        <v>25</v>
      </c>
      <c r="B10" s="25" t="s">
        <v>99</v>
      </c>
      <c r="C10" s="25" t="s">
        <v>91</v>
      </c>
      <c r="D10" s="40" t="s">
        <v>92</v>
      </c>
      <c r="E10" s="132">
        <v>0</v>
      </c>
      <c r="F10" s="132">
        <v>11.043289220062434</v>
      </c>
      <c r="G10" s="47">
        <v>2.7238112116428965</v>
      </c>
      <c r="H10" s="47">
        <v>1.8824128600936092</v>
      </c>
      <c r="I10" s="47">
        <v>12.33130092715146</v>
      </c>
      <c r="J10" s="47">
        <v>2.638371391229157</v>
      </c>
      <c r="K10" s="47">
        <v>0.8163394252424041</v>
      </c>
      <c r="L10" s="47">
        <v>0.9016081949612271</v>
      </c>
      <c r="M10" s="47">
        <v>11.58372387989948</v>
      </c>
      <c r="N10" s="47">
        <v>0.9596799047303648</v>
      </c>
      <c r="O10" s="47">
        <v>2.6408516262563353</v>
      </c>
      <c r="P10" s="47">
        <v>0.015907714310628762</v>
      </c>
      <c r="Q10" s="47">
        <v>0.42651489928630326</v>
      </c>
      <c r="R10" s="47">
        <v>0.5138362773022891</v>
      </c>
      <c r="S10" s="47">
        <v>0.2509313644482063</v>
      </c>
      <c r="T10" s="47">
        <v>1.320254762436889</v>
      </c>
      <c r="U10" s="47">
        <v>0.07663070979754139</v>
      </c>
      <c r="V10" s="47">
        <v>0.4618368670826385</v>
      </c>
      <c r="W10" s="47">
        <v>0.5110823611694286</v>
      </c>
      <c r="X10" s="47">
        <v>0.45148830024663766</v>
      </c>
      <c r="Y10" s="47">
        <v>0.44498837396895397</v>
      </c>
      <c r="Z10" s="47">
        <v>2.368966552097845</v>
      </c>
      <c r="AA10" s="47">
        <v>4.0306384947980405</v>
      </c>
      <c r="AB10" s="163">
        <v>0.16514944265509257</v>
      </c>
    </row>
    <row r="11" spans="1:28" ht="12">
      <c r="A11" s="76" t="s">
        <v>26</v>
      </c>
      <c r="B11" s="22" t="s">
        <v>100</v>
      </c>
      <c r="C11" s="25" t="s">
        <v>101</v>
      </c>
      <c r="D11" s="25" t="s">
        <v>102</v>
      </c>
      <c r="E11" s="132">
        <v>0</v>
      </c>
      <c r="F11" s="132">
        <v>41.42216721120349</v>
      </c>
      <c r="G11" s="47">
        <v>3.990179545211504</v>
      </c>
      <c r="H11" s="47">
        <v>4.817256509961226</v>
      </c>
      <c r="I11" s="47">
        <v>57.22702586842934</v>
      </c>
      <c r="J11" s="47">
        <v>29.64115331697394</v>
      </c>
      <c r="K11" s="47">
        <v>2.855227848429422</v>
      </c>
      <c r="L11" s="47">
        <v>2.807118989127048</v>
      </c>
      <c r="M11" s="47">
        <v>61.593399119359674</v>
      </c>
      <c r="N11" s="47">
        <v>7.186068642797181</v>
      </c>
      <c r="O11" s="47">
        <v>9.065938795745751</v>
      </c>
      <c r="P11" s="47">
        <v>1.0464226086551207</v>
      </c>
      <c r="Q11" s="47">
        <v>0.0043385843436425375</v>
      </c>
      <c r="R11" s="47">
        <v>2.1748938883147275</v>
      </c>
      <c r="S11" s="47">
        <v>0.5824686778312298</v>
      </c>
      <c r="T11" s="47">
        <v>9.109928745863726</v>
      </c>
      <c r="U11" s="47">
        <v>0.9768954215787744</v>
      </c>
      <c r="V11" s="47">
        <v>0.9703600856687444</v>
      </c>
      <c r="W11" s="47">
        <v>0.6845627068796603</v>
      </c>
      <c r="X11" s="47">
        <v>0.8347655952325113</v>
      </c>
      <c r="Y11" s="47">
        <v>0.49663061037404077</v>
      </c>
      <c r="Z11" s="47">
        <v>41.081725637210184</v>
      </c>
      <c r="AA11" s="47">
        <v>4.464128695661202</v>
      </c>
      <c r="AB11" s="163">
        <v>2.168303633616233</v>
      </c>
    </row>
    <row r="12" spans="1:28" ht="12">
      <c r="A12" s="75" t="s">
        <v>27</v>
      </c>
      <c r="B12" s="68" t="s">
        <v>103</v>
      </c>
      <c r="C12" s="44" t="s">
        <v>91</v>
      </c>
      <c r="D12" s="161" t="s">
        <v>92</v>
      </c>
      <c r="E12" s="138">
        <v>0</v>
      </c>
      <c r="F12" s="138">
        <v>72.8400945745525</v>
      </c>
      <c r="G12" s="55">
        <v>17.965903301577782</v>
      </c>
      <c r="H12" s="55">
        <v>12.416149575095915</v>
      </c>
      <c r="I12" s="55">
        <v>81.33565171225928</v>
      </c>
      <c r="J12" s="55">
        <v>17.40235339582432</v>
      </c>
      <c r="K12" s="55">
        <v>5.384468318687141</v>
      </c>
      <c r="L12" s="55">
        <v>5.94688999639402</v>
      </c>
      <c r="M12" s="55">
        <v>76.40473106538411</v>
      </c>
      <c r="N12" s="55">
        <v>6.3299234158184845</v>
      </c>
      <c r="O12" s="55">
        <v>17.418712702405173</v>
      </c>
      <c r="P12" s="55">
        <v>0.10492520767689939</v>
      </c>
      <c r="Q12" s="55">
        <v>2.813236616582799</v>
      </c>
      <c r="R12" s="55">
        <v>3.389197030766809</v>
      </c>
      <c r="S12" s="55">
        <v>1.6551105340004142</v>
      </c>
      <c r="T12" s="55">
        <v>8.70822812316328</v>
      </c>
      <c r="U12" s="55">
        <v>0.5054461617123707</v>
      </c>
      <c r="V12" s="55">
        <v>3.046215706748626</v>
      </c>
      <c r="W12" s="55">
        <v>3.371032559329251</v>
      </c>
      <c r="X12" s="55">
        <v>2.9779579103560536</v>
      </c>
      <c r="Y12" s="55">
        <v>2.935085244853326</v>
      </c>
      <c r="Z12" s="55">
        <v>15.625394233560655</v>
      </c>
      <c r="AA12" s="55">
        <v>26.58556552362279</v>
      </c>
      <c r="AB12" s="162">
        <v>1.0893041721728878</v>
      </c>
    </row>
    <row r="13" spans="1:28" ht="12">
      <c r="A13" s="78" t="s">
        <v>28</v>
      </c>
      <c r="B13" s="22" t="s">
        <v>110</v>
      </c>
      <c r="C13" s="25" t="s">
        <v>111</v>
      </c>
      <c r="D13" s="40" t="s">
        <v>112</v>
      </c>
      <c r="E13" s="132">
        <v>30000</v>
      </c>
      <c r="F13" s="132">
        <v>5931.0820741699645</v>
      </c>
      <c r="G13" s="47">
        <v>1356.7658186324443</v>
      </c>
      <c r="H13" s="47">
        <v>1036.3808011055453</v>
      </c>
      <c r="I13" s="47">
        <v>4482.373674007147</v>
      </c>
      <c r="J13" s="47">
        <v>1885.6713320703348</v>
      </c>
      <c r="K13" s="47">
        <v>579.4959291124997</v>
      </c>
      <c r="L13" s="47">
        <v>386.62389718035956</v>
      </c>
      <c r="M13" s="47">
        <v>7225.002655939541</v>
      </c>
      <c r="N13" s="47">
        <v>529.7225015171089</v>
      </c>
      <c r="O13" s="47">
        <v>1389.8852584591732</v>
      </c>
      <c r="P13" s="47">
        <v>0</v>
      </c>
      <c r="Q13" s="47">
        <v>260.3049710859964</v>
      </c>
      <c r="R13" s="47">
        <v>150.8285684708817</v>
      </c>
      <c r="S13" s="47">
        <v>155.22773505128237</v>
      </c>
      <c r="T13" s="47">
        <v>502.13344253431023</v>
      </c>
      <c r="U13" s="47">
        <v>40.22095159223511</v>
      </c>
      <c r="V13" s="47">
        <v>364.25099285717897</v>
      </c>
      <c r="W13" s="47">
        <v>172.5164597122573</v>
      </c>
      <c r="X13" s="47">
        <v>310.706851050016</v>
      </c>
      <c r="Y13" s="47">
        <v>88.29755779232858</v>
      </c>
      <c r="Z13" s="47">
        <v>729.0675928461242</v>
      </c>
      <c r="AA13" s="47">
        <v>1034.872515420836</v>
      </c>
      <c r="AB13" s="163">
        <v>223.47766228435626</v>
      </c>
    </row>
    <row r="14" spans="1:28" ht="12">
      <c r="A14" s="78" t="s">
        <v>29</v>
      </c>
      <c r="B14" s="22" t="s">
        <v>113</v>
      </c>
      <c r="C14" s="25" t="s">
        <v>91</v>
      </c>
      <c r="D14" s="40" t="s">
        <v>92</v>
      </c>
      <c r="E14" s="132">
        <v>0</v>
      </c>
      <c r="F14" s="132">
        <v>61.79434991069138</v>
      </c>
      <c r="G14" s="47">
        <v>15.241486458311556</v>
      </c>
      <c r="H14" s="47">
        <v>10.533318165893434</v>
      </c>
      <c r="I14" s="47">
        <v>69.00160895561567</v>
      </c>
      <c r="J14" s="47">
        <v>14.763395370267972</v>
      </c>
      <c r="K14" s="47">
        <v>4.5679473827094625</v>
      </c>
      <c r="L14" s="47">
        <v>5.045081331432812</v>
      </c>
      <c r="M14" s="47">
        <v>64.81843157767435</v>
      </c>
      <c r="N14" s="47">
        <v>5.370030129008228</v>
      </c>
      <c r="O14" s="47">
        <v>14.777273890344077</v>
      </c>
      <c r="P14" s="47">
        <v>0.08901395633148468</v>
      </c>
      <c r="Q14" s="47">
        <v>2.3866268829306136</v>
      </c>
      <c r="R14" s="47">
        <v>2.8752465034394845</v>
      </c>
      <c r="S14" s="47">
        <v>1.4041233756806832</v>
      </c>
      <c r="T14" s="47">
        <v>7.387679805855441</v>
      </c>
      <c r="U14" s="47">
        <v>0.4287984132959082</v>
      </c>
      <c r="V14" s="47">
        <v>2.584276151558697</v>
      </c>
      <c r="W14" s="47">
        <v>2.85983656046119</v>
      </c>
      <c r="X14" s="47">
        <v>2.5263692229782464</v>
      </c>
      <c r="Y14" s="47">
        <v>2.4899979289930343</v>
      </c>
      <c r="Z14" s="47">
        <v>13.255900948526687</v>
      </c>
      <c r="AA14" s="47">
        <v>22.554030827901443</v>
      </c>
      <c r="AB14" s="163">
        <v>0.9241180090111811</v>
      </c>
    </row>
    <row r="15" spans="1:28" ht="12">
      <c r="A15" s="17" t="s">
        <v>212</v>
      </c>
      <c r="B15" s="22" t="s">
        <v>125</v>
      </c>
      <c r="C15" s="25" t="s">
        <v>120</v>
      </c>
      <c r="D15" s="40" t="s">
        <v>121</v>
      </c>
      <c r="E15" s="132">
        <v>0</v>
      </c>
      <c r="F15" s="132">
        <v>110.47803802715498</v>
      </c>
      <c r="G15" s="47">
        <v>166.89235531765735</v>
      </c>
      <c r="H15" s="47">
        <v>56.616954924407764</v>
      </c>
      <c r="I15" s="47">
        <v>278.3430539877154</v>
      </c>
      <c r="J15" s="47">
        <v>106.79003308934625</v>
      </c>
      <c r="K15" s="47">
        <v>23.30332790374814</v>
      </c>
      <c r="L15" s="47">
        <v>25.897089618250902</v>
      </c>
      <c r="M15" s="47">
        <v>617.9232009537518</v>
      </c>
      <c r="N15" s="47">
        <v>53.69897299558215</v>
      </c>
      <c r="O15" s="47">
        <v>19.453212858781626</v>
      </c>
      <c r="P15" s="47">
        <v>0</v>
      </c>
      <c r="Q15" s="47">
        <v>8.348670518560539</v>
      </c>
      <c r="R15" s="47">
        <v>0</v>
      </c>
      <c r="S15" s="47">
        <v>5.957546438001373</v>
      </c>
      <c r="T15" s="47">
        <v>0</v>
      </c>
      <c r="U15" s="47">
        <v>0</v>
      </c>
      <c r="V15" s="47">
        <v>11.469290081324289</v>
      </c>
      <c r="W15" s="47">
        <v>0</v>
      </c>
      <c r="X15" s="47">
        <v>11.752982768848597</v>
      </c>
      <c r="Y15" s="47">
        <v>0</v>
      </c>
      <c r="Z15" s="47">
        <v>0</v>
      </c>
      <c r="AA15" s="47">
        <v>0</v>
      </c>
      <c r="AB15" s="163">
        <v>0</v>
      </c>
    </row>
    <row r="16" spans="1:28" ht="12">
      <c r="A16" s="17" t="s">
        <v>213</v>
      </c>
      <c r="B16" s="22" t="s">
        <v>126</v>
      </c>
      <c r="C16" s="25" t="s">
        <v>127</v>
      </c>
      <c r="D16" s="40" t="s">
        <v>128</v>
      </c>
      <c r="E16" s="132">
        <v>0</v>
      </c>
      <c r="F16" s="132">
        <v>49.76747613395855</v>
      </c>
      <c r="G16" s="47">
        <v>43.90794767557236</v>
      </c>
      <c r="H16" s="47">
        <v>34.04104927890876</v>
      </c>
      <c r="I16" s="47">
        <v>111.72372599405935</v>
      </c>
      <c r="J16" s="47">
        <v>47.488404908639495</v>
      </c>
      <c r="K16" s="47">
        <v>6.797800222608203</v>
      </c>
      <c r="L16" s="47">
        <v>24.016194741037907</v>
      </c>
      <c r="M16" s="47">
        <v>148.01718059106497</v>
      </c>
      <c r="N16" s="47">
        <v>11.534462413030269</v>
      </c>
      <c r="O16" s="47">
        <v>26.527457348922326</v>
      </c>
      <c r="P16" s="47">
        <v>0</v>
      </c>
      <c r="Q16" s="47">
        <v>0.6369950002567748</v>
      </c>
      <c r="R16" s="47">
        <v>0.6009386794876264</v>
      </c>
      <c r="S16" s="47">
        <v>6.341903210752207</v>
      </c>
      <c r="T16" s="47">
        <v>0</v>
      </c>
      <c r="U16" s="47">
        <v>0</v>
      </c>
      <c r="V16" s="47">
        <v>10.460183636900183</v>
      </c>
      <c r="W16" s="47">
        <v>0</v>
      </c>
      <c r="X16" s="47">
        <v>10.708166087053542</v>
      </c>
      <c r="Y16" s="47">
        <v>0</v>
      </c>
      <c r="Z16" s="47">
        <v>11.680745582540112</v>
      </c>
      <c r="AA16" s="47">
        <v>0</v>
      </c>
      <c r="AB16" s="163">
        <v>0</v>
      </c>
    </row>
    <row r="17" spans="1:28" ht="12">
      <c r="A17" s="17" t="s">
        <v>214</v>
      </c>
      <c r="B17" s="22" t="s">
        <v>129</v>
      </c>
      <c r="C17" s="25" t="s">
        <v>130</v>
      </c>
      <c r="D17" s="40" t="s">
        <v>131</v>
      </c>
      <c r="E17" s="132">
        <v>0</v>
      </c>
      <c r="F17" s="132">
        <v>173.62103727820795</v>
      </c>
      <c r="G17" s="47">
        <v>98.24095502120326</v>
      </c>
      <c r="H17" s="47">
        <v>43.60851898018154</v>
      </c>
      <c r="I17" s="47">
        <v>201.52687327034073</v>
      </c>
      <c r="J17" s="47">
        <v>81.70536220711074</v>
      </c>
      <c r="K17" s="47">
        <v>20.62145464058267</v>
      </c>
      <c r="L17" s="47">
        <v>19.232715857535368</v>
      </c>
      <c r="M17" s="47">
        <v>395.41340148542076</v>
      </c>
      <c r="N17" s="47">
        <v>33.86443475083797</v>
      </c>
      <c r="O17" s="47">
        <v>38.68918589547684</v>
      </c>
      <c r="P17" s="47">
        <v>0.4318797429049255</v>
      </c>
      <c r="Q17" s="47">
        <v>8.694722227937746</v>
      </c>
      <c r="R17" s="47">
        <v>3.219467174382771</v>
      </c>
      <c r="S17" s="47">
        <v>5.395838126298258</v>
      </c>
      <c r="T17" s="47">
        <v>9.726717046116391</v>
      </c>
      <c r="U17" s="47">
        <v>0.6595981528002994</v>
      </c>
      <c r="V17" s="47">
        <v>10.431991439410922</v>
      </c>
      <c r="W17" s="47">
        <v>5.503011684093508</v>
      </c>
      <c r="X17" s="47">
        <v>9.836955164722895</v>
      </c>
      <c r="Y17" s="47">
        <v>2.202586688815245</v>
      </c>
      <c r="Z17" s="47">
        <v>26.003871938250086</v>
      </c>
      <c r="AA17" s="47">
        <v>17.39061939293606</v>
      </c>
      <c r="AB17" s="163">
        <v>3.1849167949494586</v>
      </c>
    </row>
    <row r="18" spans="1:28" ht="12">
      <c r="A18" s="78" t="s">
        <v>253</v>
      </c>
      <c r="B18" s="22" t="s">
        <v>254</v>
      </c>
      <c r="C18" s="25" t="s">
        <v>120</v>
      </c>
      <c r="D18" s="40" t="s">
        <v>121</v>
      </c>
      <c r="E18" s="132">
        <v>0</v>
      </c>
      <c r="F18" s="132">
        <v>0.06926494627157354</v>
      </c>
      <c r="G18" s="47">
        <v>0.10463428053787993</v>
      </c>
      <c r="H18" s="47">
        <v>0.03549637928881566</v>
      </c>
      <c r="I18" s="47">
        <v>0.174509042917407</v>
      </c>
      <c r="J18" s="47">
        <v>0.06695272686192766</v>
      </c>
      <c r="K18" s="47">
        <v>0.014610177588465945</v>
      </c>
      <c r="L18" s="47">
        <v>0.016236353876564635</v>
      </c>
      <c r="M18" s="47">
        <v>0.3874110916369773</v>
      </c>
      <c r="N18" s="47">
        <v>0.033666930964727726</v>
      </c>
      <c r="O18" s="47">
        <v>0.01219632216080413</v>
      </c>
      <c r="P18" s="47">
        <v>0</v>
      </c>
      <c r="Q18" s="47">
        <v>0.00523425492734475</v>
      </c>
      <c r="R18" s="47">
        <v>0</v>
      </c>
      <c r="S18" s="47">
        <v>0.0037351236617482186</v>
      </c>
      <c r="T18" s="47">
        <v>0</v>
      </c>
      <c r="U18" s="47">
        <v>0</v>
      </c>
      <c r="V18" s="47">
        <v>0.007190748273970371</v>
      </c>
      <c r="W18" s="47">
        <v>0</v>
      </c>
      <c r="X18" s="47">
        <v>0.007368611305480499</v>
      </c>
      <c r="Y18" s="47">
        <v>0</v>
      </c>
      <c r="Z18" s="47">
        <v>0</v>
      </c>
      <c r="AA18" s="47">
        <v>0</v>
      </c>
      <c r="AB18" s="163">
        <v>0</v>
      </c>
    </row>
    <row r="19" spans="1:28" ht="12">
      <c r="A19" s="76" t="s">
        <v>30</v>
      </c>
      <c r="B19" s="22" t="s">
        <v>114</v>
      </c>
      <c r="C19" s="25" t="s">
        <v>115</v>
      </c>
      <c r="D19" s="40" t="s">
        <v>116</v>
      </c>
      <c r="E19" s="132">
        <v>0</v>
      </c>
      <c r="F19" s="132">
        <v>92.45451078749466</v>
      </c>
      <c r="G19" s="47">
        <v>22.803770509979586</v>
      </c>
      <c r="H19" s="47">
        <v>15.759576391756127</v>
      </c>
      <c r="I19" s="47">
        <v>103.23775569707504</v>
      </c>
      <c r="J19" s="47">
        <v>22.088467610599764</v>
      </c>
      <c r="K19" s="47">
        <v>6.834400575161908</v>
      </c>
      <c r="L19" s="47">
        <v>7.5482714367055905</v>
      </c>
      <c r="M19" s="47">
        <v>96.97903433222382</v>
      </c>
      <c r="N19" s="47">
        <v>8.034448282230642</v>
      </c>
      <c r="O19" s="47">
        <v>22.109232159229578</v>
      </c>
      <c r="P19" s="47">
        <v>0.1331795188035727</v>
      </c>
      <c r="Q19" s="47">
        <v>3.57078634555603</v>
      </c>
      <c r="R19" s="47">
        <v>4.301841661139065</v>
      </c>
      <c r="S19" s="47">
        <v>2.100799506288638</v>
      </c>
      <c r="T19" s="47">
        <v>11.053184041778422</v>
      </c>
      <c r="U19" s="47">
        <v>0.641552950795699</v>
      </c>
      <c r="V19" s="47">
        <v>3.8665021588134323</v>
      </c>
      <c r="W19" s="47">
        <v>0</v>
      </c>
      <c r="X19" s="47">
        <v>3.779863869699284</v>
      </c>
      <c r="Y19" s="47">
        <v>0</v>
      </c>
      <c r="Z19" s="47">
        <v>0</v>
      </c>
      <c r="AA19" s="47">
        <v>33.74453958158483</v>
      </c>
      <c r="AB19" s="163">
        <v>0</v>
      </c>
    </row>
    <row r="20" spans="1:28" ht="12">
      <c r="A20" s="76" t="s">
        <v>31</v>
      </c>
      <c r="B20" s="22" t="s">
        <v>117</v>
      </c>
      <c r="C20" s="25" t="s">
        <v>106</v>
      </c>
      <c r="D20" s="40" t="s">
        <v>107</v>
      </c>
      <c r="E20" s="132">
        <v>0</v>
      </c>
      <c r="F20" s="132">
        <v>11.712680141667079</v>
      </c>
      <c r="G20" s="47">
        <v>16.849451970607333</v>
      </c>
      <c r="H20" s="47">
        <v>3.519056365432334</v>
      </c>
      <c r="I20" s="47">
        <v>25.552551071392372</v>
      </c>
      <c r="J20" s="47">
        <v>10.079207709350158</v>
      </c>
      <c r="K20" s="47">
        <v>2.5631335915386444</v>
      </c>
      <c r="L20" s="47">
        <v>0</v>
      </c>
      <c r="M20" s="47">
        <v>69.0732988982054</v>
      </c>
      <c r="N20" s="47">
        <v>6.013909758836235</v>
      </c>
      <c r="O20" s="47">
        <v>0</v>
      </c>
      <c r="P20" s="47">
        <v>0</v>
      </c>
      <c r="Q20" s="47">
        <v>1.0819785242970283</v>
      </c>
      <c r="R20" s="47">
        <v>0</v>
      </c>
      <c r="S20" s="47">
        <v>0</v>
      </c>
      <c r="T20" s="47">
        <v>0</v>
      </c>
      <c r="U20" s="47">
        <v>0</v>
      </c>
      <c r="V20" s="47">
        <v>0</v>
      </c>
      <c r="W20" s="47">
        <v>0</v>
      </c>
      <c r="X20" s="47">
        <v>0</v>
      </c>
      <c r="Y20" s="47">
        <v>0</v>
      </c>
      <c r="Z20" s="47">
        <v>0</v>
      </c>
      <c r="AA20" s="47">
        <v>0</v>
      </c>
      <c r="AB20" s="163">
        <v>0</v>
      </c>
    </row>
    <row r="21" spans="1:28" ht="12">
      <c r="A21" s="75" t="s">
        <v>32</v>
      </c>
      <c r="B21" s="22" t="s">
        <v>118</v>
      </c>
      <c r="C21" s="25" t="s">
        <v>106</v>
      </c>
      <c r="D21" s="40" t="s">
        <v>107</v>
      </c>
      <c r="E21" s="132">
        <v>0</v>
      </c>
      <c r="F21" s="132">
        <v>7.237481218406174</v>
      </c>
      <c r="G21" s="47">
        <v>10.411587331225746</v>
      </c>
      <c r="H21" s="47">
        <v>2.174489872795675</v>
      </c>
      <c r="I21" s="47">
        <v>15.78939288231777</v>
      </c>
      <c r="J21" s="47">
        <v>6.228128456561535</v>
      </c>
      <c r="K21" s="47">
        <v>1.5838075491410564</v>
      </c>
      <c r="L21" s="47">
        <v>0</v>
      </c>
      <c r="M21" s="47">
        <v>42.681666144984774</v>
      </c>
      <c r="N21" s="47">
        <v>3.7161058273923118</v>
      </c>
      <c r="O21" s="47">
        <v>0</v>
      </c>
      <c r="P21" s="47">
        <v>0</v>
      </c>
      <c r="Q21" s="47">
        <v>0.6685744982023607</v>
      </c>
      <c r="R21" s="47">
        <v>0</v>
      </c>
      <c r="S21" s="47">
        <v>0</v>
      </c>
      <c r="T21" s="47">
        <v>0</v>
      </c>
      <c r="U21" s="47">
        <v>0</v>
      </c>
      <c r="V21" s="47">
        <v>0</v>
      </c>
      <c r="W21" s="47">
        <v>0</v>
      </c>
      <c r="X21" s="47">
        <v>0</v>
      </c>
      <c r="Y21" s="47">
        <v>0</v>
      </c>
      <c r="Z21" s="47">
        <v>0</v>
      </c>
      <c r="AA21" s="47">
        <v>0</v>
      </c>
      <c r="AB21" s="163">
        <v>0</v>
      </c>
    </row>
    <row r="22" spans="1:28" ht="12">
      <c r="A22" s="76" t="s">
        <v>33</v>
      </c>
      <c r="B22" s="22" t="s">
        <v>119</v>
      </c>
      <c r="C22" s="25" t="s">
        <v>120</v>
      </c>
      <c r="D22" s="40" t="s">
        <v>121</v>
      </c>
      <c r="E22" s="132">
        <v>0</v>
      </c>
      <c r="F22" s="132">
        <v>96.67734831839334</v>
      </c>
      <c r="G22" s="47">
        <v>146.04450490651652</v>
      </c>
      <c r="H22" s="47">
        <v>49.544481144839665</v>
      </c>
      <c r="I22" s="47">
        <v>243.573011097149</v>
      </c>
      <c r="J22" s="47">
        <v>93.45004138629884</v>
      </c>
      <c r="K22" s="47">
        <v>20.392324021682725</v>
      </c>
      <c r="L22" s="47">
        <v>22.66207834756642</v>
      </c>
      <c r="M22" s="47">
        <v>540.7335032322444</v>
      </c>
      <c r="N22" s="47">
        <v>46.99100752820959</v>
      </c>
      <c r="O22" s="47">
        <v>17.023157444185927</v>
      </c>
      <c r="P22" s="47">
        <v>0</v>
      </c>
      <c r="Q22" s="47">
        <v>7.305771736460883</v>
      </c>
      <c r="R22" s="47">
        <v>0</v>
      </c>
      <c r="S22" s="47">
        <v>5.213341967279121</v>
      </c>
      <c r="T22" s="47">
        <v>0</v>
      </c>
      <c r="U22" s="47">
        <v>0</v>
      </c>
      <c r="V22" s="47">
        <v>10.036569909796526</v>
      </c>
      <c r="W22" s="47">
        <v>0</v>
      </c>
      <c r="X22" s="47">
        <v>10.28482428919233</v>
      </c>
      <c r="Y22" s="47">
        <v>0</v>
      </c>
      <c r="Z22" s="47">
        <v>0</v>
      </c>
      <c r="AA22" s="47">
        <v>0</v>
      </c>
      <c r="AB22" s="163">
        <v>0</v>
      </c>
    </row>
    <row r="23" spans="1:28" ht="12">
      <c r="A23" s="76" t="s">
        <v>34</v>
      </c>
      <c r="B23" s="22" t="s">
        <v>122</v>
      </c>
      <c r="C23" s="25" t="s">
        <v>108</v>
      </c>
      <c r="D23" s="40" t="s">
        <v>109</v>
      </c>
      <c r="E23" s="132">
        <v>0</v>
      </c>
      <c r="F23" s="132">
        <v>41.57851689879317</v>
      </c>
      <c r="G23" s="47">
        <v>88.54321712019737</v>
      </c>
      <c r="H23" s="47">
        <v>26.867574869422242</v>
      </c>
      <c r="I23" s="47">
        <v>126.26358129811706</v>
      </c>
      <c r="J23" s="47">
        <v>56.15565839107148</v>
      </c>
      <c r="K23" s="47">
        <v>11.464143890138075</v>
      </c>
      <c r="L23" s="47">
        <v>13.71597846106306</v>
      </c>
      <c r="M23" s="47">
        <v>359.3448286029743</v>
      </c>
      <c r="N23" s="47">
        <v>27.09816728439182</v>
      </c>
      <c r="O23" s="47">
        <v>12.712474432930321</v>
      </c>
      <c r="P23" s="47">
        <v>1.6333629394007403</v>
      </c>
      <c r="Q23" s="47">
        <v>2.046151830403687</v>
      </c>
      <c r="R23" s="47">
        <v>0</v>
      </c>
      <c r="S23" s="47">
        <v>2.826892198388123</v>
      </c>
      <c r="T23" s="47">
        <v>0</v>
      </c>
      <c r="U23" s="47">
        <v>0</v>
      </c>
      <c r="V23" s="47">
        <v>7.055131511231593</v>
      </c>
      <c r="W23" s="47">
        <v>0</v>
      </c>
      <c r="X23" s="47">
        <v>4.820377859939981</v>
      </c>
      <c r="Y23" s="47">
        <v>0</v>
      </c>
      <c r="Z23" s="47">
        <v>0</v>
      </c>
      <c r="AA23" s="47">
        <v>0</v>
      </c>
      <c r="AB23" s="163">
        <v>0</v>
      </c>
    </row>
    <row r="24" spans="1:28" ht="12">
      <c r="A24" s="77" t="s">
        <v>35</v>
      </c>
      <c r="B24" s="23" t="s">
        <v>123</v>
      </c>
      <c r="C24" s="24" t="s">
        <v>91</v>
      </c>
      <c r="D24" s="129" t="s">
        <v>92</v>
      </c>
      <c r="E24" s="139">
        <v>0</v>
      </c>
      <c r="F24" s="139">
        <v>11.594606430051499</v>
      </c>
      <c r="G24" s="56">
        <v>2.8597927989922027</v>
      </c>
      <c r="H24" s="56">
        <v>1.976389082698006</v>
      </c>
      <c r="I24" s="56">
        <v>12.946919905079994</v>
      </c>
      <c r="J24" s="56">
        <v>2.7700875425816776</v>
      </c>
      <c r="K24" s="56">
        <v>0.8570937662134384</v>
      </c>
      <c r="L24" s="56">
        <v>0.9466194325223114</v>
      </c>
      <c r="M24" s="56">
        <v>12.16202136024367</v>
      </c>
      <c r="N24" s="56">
        <v>1.0075902724656771</v>
      </c>
      <c r="O24" s="56">
        <v>2.7726915990733687</v>
      </c>
      <c r="P24" s="56">
        <v>0.016701879572110556</v>
      </c>
      <c r="Q24" s="56">
        <v>0.44780792164601735</v>
      </c>
      <c r="R24" s="56">
        <v>0.539488669189268</v>
      </c>
      <c r="S24" s="56">
        <v>0.2634586809922439</v>
      </c>
      <c r="T24" s="56">
        <v>1.3861662094341227</v>
      </c>
      <c r="U24" s="56">
        <v>0.08045636611080909</v>
      </c>
      <c r="V24" s="56">
        <v>0.4848932779000279</v>
      </c>
      <c r="W24" s="56">
        <v>0.5365972685326597</v>
      </c>
      <c r="X24" s="56">
        <v>0.4740280766732212</v>
      </c>
      <c r="Y24" s="56">
        <v>0.467203652761782</v>
      </c>
      <c r="Z24" s="56">
        <v>2.4872331304723048</v>
      </c>
      <c r="AA24" s="56">
        <v>4.231861185344314</v>
      </c>
      <c r="AB24" s="165">
        <v>0.17339424437489015</v>
      </c>
    </row>
    <row r="25" spans="1:37" ht="12">
      <c r="A25" s="76" t="s">
        <v>36</v>
      </c>
      <c r="B25" s="67" t="s">
        <v>124</v>
      </c>
      <c r="C25" s="25" t="s">
        <v>91</v>
      </c>
      <c r="D25" s="40" t="s">
        <v>92</v>
      </c>
      <c r="E25" s="132">
        <v>0</v>
      </c>
      <c r="F25" s="132">
        <v>74.13618921022862</v>
      </c>
      <c r="G25" s="47">
        <v>18.285583156888606</v>
      </c>
      <c r="H25" s="47">
        <v>12.637078789353836</v>
      </c>
      <c r="I25" s="47">
        <v>82.78291372477543</v>
      </c>
      <c r="J25" s="47">
        <v>17.712005614375812</v>
      </c>
      <c r="K25" s="47">
        <v>5.480277921138622</v>
      </c>
      <c r="L25" s="47">
        <v>6.052707160262798</v>
      </c>
      <c r="M25" s="47">
        <v>77.7642537659267</v>
      </c>
      <c r="N25" s="47">
        <v>6.442556160625827</v>
      </c>
      <c r="O25" s="47">
        <v>17.728656013510772</v>
      </c>
      <c r="P25" s="47">
        <v>0.10679221512123149</v>
      </c>
      <c r="Q25" s="47">
        <v>2.8632944989767566</v>
      </c>
      <c r="R25" s="47">
        <v>3.449503378753434</v>
      </c>
      <c r="S25" s="47">
        <v>1.6845610707841843</v>
      </c>
      <c r="T25" s="47">
        <v>8.863179703366768</v>
      </c>
      <c r="U25" s="47">
        <v>0.5144399180030632</v>
      </c>
      <c r="V25" s="47">
        <v>3.100419148679066</v>
      </c>
      <c r="W25" s="47">
        <v>3.431015694201051</v>
      </c>
      <c r="X25" s="47">
        <v>3.030946793682233</v>
      </c>
      <c r="Y25" s="47">
        <v>2.9873112649220275</v>
      </c>
      <c r="Z25" s="47">
        <v>15.903427777651814</v>
      </c>
      <c r="AA25" s="47">
        <v>27.058621044270694</v>
      </c>
      <c r="AB25" s="163">
        <v>1.1086869215014303</v>
      </c>
      <c r="AC25" s="157"/>
      <c r="AD25" s="157"/>
      <c r="AE25" s="157"/>
      <c r="AF25" s="157"/>
      <c r="AG25" s="157"/>
      <c r="AH25" s="157"/>
      <c r="AI25" s="157"/>
      <c r="AJ25" s="157"/>
      <c r="AK25" s="157"/>
    </row>
    <row r="26" spans="1:37" ht="12">
      <c r="A26" s="78" t="s">
        <v>259</v>
      </c>
      <c r="B26" s="22" t="s">
        <v>143</v>
      </c>
      <c r="C26" s="25" t="s">
        <v>139</v>
      </c>
      <c r="D26" s="40" t="s">
        <v>140</v>
      </c>
      <c r="E26" s="132">
        <v>0</v>
      </c>
      <c r="F26" s="132">
        <v>0</v>
      </c>
      <c r="G26" s="47">
        <v>0</v>
      </c>
      <c r="H26" s="47">
        <v>0</v>
      </c>
      <c r="I26" s="47">
        <v>0</v>
      </c>
      <c r="J26" s="47">
        <v>0</v>
      </c>
      <c r="K26" s="47">
        <v>0</v>
      </c>
      <c r="L26" s="47">
        <v>0</v>
      </c>
      <c r="M26" s="47">
        <v>0</v>
      </c>
      <c r="N26" s="47">
        <v>0</v>
      </c>
      <c r="O26" s="47">
        <v>0</v>
      </c>
      <c r="P26" s="47">
        <v>0</v>
      </c>
      <c r="Q26" s="47">
        <v>0</v>
      </c>
      <c r="R26" s="47">
        <v>0</v>
      </c>
      <c r="S26" s="47">
        <v>0</v>
      </c>
      <c r="T26" s="47">
        <v>0</v>
      </c>
      <c r="U26" s="47">
        <v>0</v>
      </c>
      <c r="V26" s="47">
        <v>0</v>
      </c>
      <c r="W26" s="47">
        <v>0</v>
      </c>
      <c r="X26" s="47">
        <v>0</v>
      </c>
      <c r="Y26" s="47">
        <v>0</v>
      </c>
      <c r="Z26" s="47">
        <v>0</v>
      </c>
      <c r="AA26" s="47">
        <v>0</v>
      </c>
      <c r="AB26" s="163">
        <v>0</v>
      </c>
      <c r="AC26" s="157"/>
      <c r="AD26" s="157"/>
      <c r="AE26" s="157"/>
      <c r="AF26" s="157"/>
      <c r="AG26" s="157"/>
      <c r="AH26" s="157"/>
      <c r="AI26" s="157"/>
      <c r="AJ26" s="157"/>
      <c r="AK26" s="157"/>
    </row>
    <row r="27" spans="1:28" ht="12">
      <c r="A27" s="78" t="s">
        <v>255</v>
      </c>
      <c r="B27" s="22" t="s">
        <v>147</v>
      </c>
      <c r="C27" s="25" t="s">
        <v>145</v>
      </c>
      <c r="D27" s="40" t="s">
        <v>146</v>
      </c>
      <c r="E27" s="132">
        <v>0</v>
      </c>
      <c r="F27" s="132">
        <v>20.72477452304156</v>
      </c>
      <c r="G27" s="47">
        <v>9.8416328633175</v>
      </c>
      <c r="H27" s="47">
        <v>7.2458999625414435</v>
      </c>
      <c r="I27" s="47">
        <v>30.627147178936866</v>
      </c>
      <c r="J27" s="47">
        <v>15.437732871367189</v>
      </c>
      <c r="K27" s="47">
        <v>2.48675856702539</v>
      </c>
      <c r="L27" s="47">
        <v>2.8583431804891006</v>
      </c>
      <c r="M27" s="47">
        <v>50.54354652125039</v>
      </c>
      <c r="N27" s="47">
        <v>3.640814626147403</v>
      </c>
      <c r="O27" s="47">
        <v>7.193199260149413</v>
      </c>
      <c r="P27" s="47">
        <v>0</v>
      </c>
      <c r="Q27" s="47">
        <v>0.37873047141488314</v>
      </c>
      <c r="R27" s="47">
        <v>0.3572928975611376</v>
      </c>
      <c r="S27" s="47">
        <v>1.1433372721958222</v>
      </c>
      <c r="T27" s="47">
        <v>0</v>
      </c>
      <c r="U27" s="47">
        <v>0</v>
      </c>
      <c r="V27" s="47">
        <v>1.161201917073413</v>
      </c>
      <c r="W27" s="47">
        <v>0</v>
      </c>
      <c r="X27" s="47">
        <v>1.1835327231710835</v>
      </c>
      <c r="Y27" s="47">
        <v>0</v>
      </c>
      <c r="Z27" s="47">
        <v>6.944880696344626</v>
      </c>
      <c r="AA27" s="47">
        <v>0</v>
      </c>
      <c r="AB27" s="163">
        <v>0</v>
      </c>
    </row>
    <row r="28" spans="1:28" ht="12">
      <c r="A28" s="76" t="s">
        <v>37</v>
      </c>
      <c r="B28" s="192" t="s">
        <v>279</v>
      </c>
      <c r="C28" s="25" t="s">
        <v>133</v>
      </c>
      <c r="D28" s="40" t="s">
        <v>134</v>
      </c>
      <c r="E28" s="132">
        <v>0</v>
      </c>
      <c r="F28" s="132">
        <v>45.01709924891475</v>
      </c>
      <c r="G28" s="47">
        <v>0</v>
      </c>
      <c r="H28" s="47">
        <v>0</v>
      </c>
      <c r="I28" s="47">
        <v>0</v>
      </c>
      <c r="J28" s="47">
        <v>0</v>
      </c>
      <c r="K28" s="47">
        <v>0</v>
      </c>
      <c r="L28" s="47">
        <v>0</v>
      </c>
      <c r="M28" s="47">
        <v>55.76313633134123</v>
      </c>
      <c r="N28" s="47">
        <v>0</v>
      </c>
      <c r="O28" s="47">
        <v>8.004167574996245</v>
      </c>
      <c r="P28" s="47">
        <v>0</v>
      </c>
      <c r="Q28" s="47">
        <v>0</v>
      </c>
      <c r="R28" s="47">
        <v>0</v>
      </c>
      <c r="S28" s="47">
        <v>0</v>
      </c>
      <c r="T28" s="47">
        <v>14.209127453024848</v>
      </c>
      <c r="U28" s="47">
        <v>0</v>
      </c>
      <c r="V28" s="47">
        <v>0</v>
      </c>
      <c r="W28" s="47">
        <v>0</v>
      </c>
      <c r="X28" s="47">
        <v>0</v>
      </c>
      <c r="Y28" s="47">
        <v>0</v>
      </c>
      <c r="Z28" s="47">
        <v>0</v>
      </c>
      <c r="AA28" s="47">
        <v>0</v>
      </c>
      <c r="AB28" s="163">
        <v>0</v>
      </c>
    </row>
    <row r="29" spans="1:28" ht="12">
      <c r="A29" s="76" t="s">
        <v>38</v>
      </c>
      <c r="B29" s="22" t="s">
        <v>135</v>
      </c>
      <c r="C29" s="25" t="s">
        <v>115</v>
      </c>
      <c r="D29" s="40" t="s">
        <v>116</v>
      </c>
      <c r="E29" s="132">
        <v>0</v>
      </c>
      <c r="F29" s="132">
        <v>3.006159954895338</v>
      </c>
      <c r="G29" s="47">
        <v>0.7414649771421864</v>
      </c>
      <c r="H29" s="47">
        <v>0.5124228883100841</v>
      </c>
      <c r="I29" s="47">
        <v>3.3567773423546896</v>
      </c>
      <c r="J29" s="47">
        <v>0.7182068914798947</v>
      </c>
      <c r="K29" s="47">
        <v>0.22222064829247756</v>
      </c>
      <c r="L29" s="47">
        <v>0.24543217122061378</v>
      </c>
      <c r="M29" s="47">
        <v>3.153274913152927</v>
      </c>
      <c r="N29" s="47">
        <v>0.2612402194332617</v>
      </c>
      <c r="O29" s="47">
        <v>0.7188820511241829</v>
      </c>
      <c r="P29" s="47">
        <v>0.00433033426740792</v>
      </c>
      <c r="Q29" s="47">
        <v>0.11610417737404077</v>
      </c>
      <c r="R29" s="47">
        <v>0.1398744531106786</v>
      </c>
      <c r="S29" s="47">
        <v>0.06830753086330787</v>
      </c>
      <c r="T29" s="47">
        <v>0.3593944628278223</v>
      </c>
      <c r="U29" s="47">
        <v>0.020860104858044792</v>
      </c>
      <c r="V29" s="47">
        <v>0.12571938195702614</v>
      </c>
      <c r="W29" s="47">
        <v>0</v>
      </c>
      <c r="X29" s="47">
        <v>0.12290233654647409</v>
      </c>
      <c r="Y29" s="47">
        <v>0</v>
      </c>
      <c r="Z29" s="47">
        <v>0</v>
      </c>
      <c r="AA29" s="47">
        <v>1.0972042653465905</v>
      </c>
      <c r="AB29" s="163">
        <v>0</v>
      </c>
    </row>
    <row r="30" spans="1:28" ht="12">
      <c r="A30" s="76" t="s">
        <v>39</v>
      </c>
      <c r="B30" s="22" t="s">
        <v>136</v>
      </c>
      <c r="C30" s="25" t="s">
        <v>137</v>
      </c>
      <c r="D30" s="40" t="s">
        <v>138</v>
      </c>
      <c r="E30" s="132">
        <v>0</v>
      </c>
      <c r="F30" s="132">
        <v>198.41937426308868</v>
      </c>
      <c r="G30" s="47">
        <v>0</v>
      </c>
      <c r="H30" s="47">
        <v>0</v>
      </c>
      <c r="I30" s="47">
        <v>0</v>
      </c>
      <c r="J30" s="47">
        <v>0</v>
      </c>
      <c r="K30" s="47">
        <v>0</v>
      </c>
      <c r="L30" s="47">
        <v>0</v>
      </c>
      <c r="M30" s="47">
        <v>208.12958875607</v>
      </c>
      <c r="N30" s="47">
        <v>0</v>
      </c>
      <c r="O30" s="47">
        <v>47.44928044186963</v>
      </c>
      <c r="P30" s="47">
        <v>0</v>
      </c>
      <c r="Q30" s="47">
        <v>0</v>
      </c>
      <c r="R30" s="47">
        <v>0</v>
      </c>
      <c r="S30" s="47">
        <v>0</v>
      </c>
      <c r="T30" s="47">
        <v>23.721566881962644</v>
      </c>
      <c r="U30" s="47">
        <v>0</v>
      </c>
      <c r="V30" s="47">
        <v>0</v>
      </c>
      <c r="W30" s="47">
        <v>0</v>
      </c>
      <c r="X30" s="47">
        <v>0</v>
      </c>
      <c r="Y30" s="47">
        <v>0</v>
      </c>
      <c r="Z30" s="47">
        <v>0</v>
      </c>
      <c r="AA30" s="47">
        <v>0</v>
      </c>
      <c r="AB30" s="163">
        <v>0</v>
      </c>
    </row>
    <row r="31" spans="1:28" ht="12">
      <c r="A31" s="17" t="s">
        <v>40</v>
      </c>
      <c r="B31" s="22" t="s">
        <v>88</v>
      </c>
      <c r="C31" s="25" t="s">
        <v>139</v>
      </c>
      <c r="D31" s="40" t="s">
        <v>140</v>
      </c>
      <c r="E31" s="132">
        <v>0</v>
      </c>
      <c r="F31" s="132">
        <v>33.19610383086183</v>
      </c>
      <c r="G31" s="47">
        <v>0.8368765671645804</v>
      </c>
      <c r="H31" s="47">
        <v>9.340585750318041</v>
      </c>
      <c r="I31" s="47">
        <v>76.47554971487807</v>
      </c>
      <c r="J31" s="47">
        <v>1.4719048566119852</v>
      </c>
      <c r="K31" s="47">
        <v>2.13981853962008</v>
      </c>
      <c r="L31" s="47">
        <v>0.03175141447236918</v>
      </c>
      <c r="M31" s="47">
        <v>41.120349699895996</v>
      </c>
      <c r="N31" s="47">
        <v>2.163632100474331</v>
      </c>
      <c r="O31" s="47">
        <v>5.902361154595951</v>
      </c>
      <c r="P31" s="47">
        <v>0</v>
      </c>
      <c r="Q31" s="47">
        <v>1.9640517809337439</v>
      </c>
      <c r="R31" s="47">
        <v>0.9332647896700053</v>
      </c>
      <c r="S31" s="47">
        <v>0.11226392974159083</v>
      </c>
      <c r="T31" s="47">
        <v>10.477966775882123</v>
      </c>
      <c r="U31" s="47">
        <v>0.3141122074587983</v>
      </c>
      <c r="V31" s="47">
        <v>3.272663648830701</v>
      </c>
      <c r="W31" s="47">
        <v>0.09661501832306918</v>
      </c>
      <c r="X31" s="47">
        <v>1.7497297332452035</v>
      </c>
      <c r="Y31" s="47">
        <v>0.8164649435752267</v>
      </c>
      <c r="Z31" s="47">
        <v>0.6202865612995083</v>
      </c>
      <c r="AA31" s="47">
        <v>41.0171576028597</v>
      </c>
      <c r="AB31" s="163">
        <v>1.4809766893183962</v>
      </c>
    </row>
    <row r="32" spans="1:28" ht="12">
      <c r="A32" s="78" t="s">
        <v>258</v>
      </c>
      <c r="B32" s="22" t="s">
        <v>148</v>
      </c>
      <c r="C32" s="25" t="s">
        <v>115</v>
      </c>
      <c r="D32" s="40" t="s">
        <v>116</v>
      </c>
      <c r="E32" s="132">
        <v>0</v>
      </c>
      <c r="F32" s="132">
        <v>2.721834558388764</v>
      </c>
      <c r="G32" s="47">
        <v>0.6713365319544664</v>
      </c>
      <c r="H32" s="47">
        <v>0.4639574563025235</v>
      </c>
      <c r="I32" s="47">
        <v>3.0392902281719216</v>
      </c>
      <c r="J32" s="47">
        <v>0.6502782176044093</v>
      </c>
      <c r="K32" s="47">
        <v>0.2012028132851924</v>
      </c>
      <c r="L32" s="47">
        <v>0.22221896884781245</v>
      </c>
      <c r="M32" s="47">
        <v>2.855035247456726</v>
      </c>
      <c r="N32" s="47">
        <v>0.23653187719992275</v>
      </c>
      <c r="O32" s="47">
        <v>0.6508895200231564</v>
      </c>
      <c r="P32" s="47">
        <v>0.003920767236358813</v>
      </c>
      <c r="Q32" s="47">
        <v>0.10512293660065097</v>
      </c>
      <c r="R32" s="47">
        <v>0.12664499761314119</v>
      </c>
      <c r="S32" s="47">
        <v>0.061846941244510845</v>
      </c>
      <c r="T32" s="47">
        <v>0.3254026012240274</v>
      </c>
      <c r="U32" s="47">
        <v>0.018887136794504045</v>
      </c>
      <c r="V32" s="47">
        <v>0.11382872621686602</v>
      </c>
      <c r="W32" s="47">
        <v>0</v>
      </c>
      <c r="X32" s="47">
        <v>0.11127811957385347</v>
      </c>
      <c r="Y32" s="47">
        <v>0</v>
      </c>
      <c r="Z32" s="47">
        <v>0</v>
      </c>
      <c r="AA32" s="47">
        <v>0.9934296683609318</v>
      </c>
      <c r="AB32" s="163">
        <v>0</v>
      </c>
    </row>
    <row r="33" spans="1:28" ht="12">
      <c r="A33" s="118" t="s">
        <v>256</v>
      </c>
      <c r="B33" s="17" t="s">
        <v>257</v>
      </c>
      <c r="C33" s="25" t="s">
        <v>139</v>
      </c>
      <c r="D33" s="40" t="s">
        <v>140</v>
      </c>
      <c r="E33" s="132">
        <v>0</v>
      </c>
      <c r="F33" s="132">
        <v>0</v>
      </c>
      <c r="G33" s="47">
        <v>0</v>
      </c>
      <c r="H33" s="47">
        <v>0</v>
      </c>
      <c r="I33" s="47">
        <v>0</v>
      </c>
      <c r="J33" s="47">
        <v>0</v>
      </c>
      <c r="K33" s="47">
        <v>0</v>
      </c>
      <c r="L33" s="47">
        <v>0</v>
      </c>
      <c r="M33" s="47">
        <v>0</v>
      </c>
      <c r="N33" s="47">
        <v>0</v>
      </c>
      <c r="O33" s="47">
        <v>0</v>
      </c>
      <c r="P33" s="47">
        <v>0</v>
      </c>
      <c r="Q33" s="47">
        <v>0</v>
      </c>
      <c r="R33" s="47">
        <v>0</v>
      </c>
      <c r="S33" s="47">
        <v>0</v>
      </c>
      <c r="T33" s="47">
        <v>0</v>
      </c>
      <c r="U33" s="47">
        <v>0</v>
      </c>
      <c r="V33" s="47">
        <v>0</v>
      </c>
      <c r="W33" s="47">
        <v>0</v>
      </c>
      <c r="X33" s="47">
        <v>0</v>
      </c>
      <c r="Y33" s="47">
        <v>0</v>
      </c>
      <c r="Z33" s="47">
        <v>0</v>
      </c>
      <c r="AA33" s="47">
        <v>0</v>
      </c>
      <c r="AB33" s="163">
        <v>0</v>
      </c>
    </row>
    <row r="34" spans="1:28" ht="12">
      <c r="A34" s="75" t="s">
        <v>41</v>
      </c>
      <c r="B34" s="68" t="s">
        <v>218</v>
      </c>
      <c r="C34" s="44" t="s">
        <v>141</v>
      </c>
      <c r="D34" s="161" t="s">
        <v>142</v>
      </c>
      <c r="E34" s="138">
        <v>0</v>
      </c>
      <c r="F34" s="138">
        <v>24.927237767740735</v>
      </c>
      <c r="G34" s="55">
        <v>14.405403953714995</v>
      </c>
      <c r="H34" s="55">
        <v>11.35212711195345</v>
      </c>
      <c r="I34" s="55">
        <v>36.628178981743986</v>
      </c>
      <c r="J34" s="55">
        <v>14.02532472382154</v>
      </c>
      <c r="K34" s="55">
        <v>2.8565937112780375</v>
      </c>
      <c r="L34" s="55">
        <v>8.253513025127177</v>
      </c>
      <c r="M34" s="55">
        <v>46.665052676806226</v>
      </c>
      <c r="N34" s="55">
        <v>3.7090262819547206</v>
      </c>
      <c r="O34" s="55">
        <v>9.816048013191903</v>
      </c>
      <c r="P34" s="55">
        <v>0</v>
      </c>
      <c r="Q34" s="55">
        <v>0.8561644529336263</v>
      </c>
      <c r="R34" s="55">
        <v>0.4960875632641546</v>
      </c>
      <c r="S34" s="55">
        <v>2.116715876160015</v>
      </c>
      <c r="T34" s="55">
        <v>1.6515581793673846</v>
      </c>
      <c r="U34" s="55">
        <v>0.13229001687045638</v>
      </c>
      <c r="V34" s="55">
        <v>4.290180874268117</v>
      </c>
      <c r="W34" s="55">
        <v>0.5674208207988158</v>
      </c>
      <c r="X34" s="55">
        <v>4.190553555610677</v>
      </c>
      <c r="Y34" s="55">
        <v>0.2904179276611103</v>
      </c>
      <c r="Z34" s="55">
        <v>2.3979632589289395</v>
      </c>
      <c r="AA34" s="55">
        <v>3.4037807934473676</v>
      </c>
      <c r="AB34" s="162">
        <v>0.7350364062367589</v>
      </c>
    </row>
    <row r="35" spans="1:28" ht="12">
      <c r="A35" s="76" t="s">
        <v>42</v>
      </c>
      <c r="B35" s="22" t="s">
        <v>144</v>
      </c>
      <c r="C35" s="25" t="s">
        <v>145</v>
      </c>
      <c r="D35" s="40" t="s">
        <v>146</v>
      </c>
      <c r="E35" s="132">
        <v>0</v>
      </c>
      <c r="F35" s="132">
        <v>0.5654338321182877</v>
      </c>
      <c r="G35" s="47">
        <v>0.2685091785970144</v>
      </c>
      <c r="H35" s="47">
        <v>0.1976898218272254</v>
      </c>
      <c r="I35" s="47">
        <v>0.835600173799321</v>
      </c>
      <c r="J35" s="47">
        <v>0.4211875235196203</v>
      </c>
      <c r="K35" s="47">
        <v>0.0678462110372493</v>
      </c>
      <c r="L35" s="47">
        <v>0.07798415061552078</v>
      </c>
      <c r="M35" s="47">
        <v>1.3789791133021936</v>
      </c>
      <c r="N35" s="47">
        <v>0.09933231184550095</v>
      </c>
      <c r="O35" s="47">
        <v>0.19625198905123398</v>
      </c>
      <c r="P35" s="47">
        <v>0</v>
      </c>
      <c r="Q35" s="47">
        <v>0.010332899957575137</v>
      </c>
      <c r="R35" s="47">
        <v>0.009748018826940097</v>
      </c>
      <c r="S35" s="47">
        <v>0.03119366024475312</v>
      </c>
      <c r="T35" s="47">
        <v>0</v>
      </c>
      <c r="U35" s="47">
        <v>0</v>
      </c>
      <c r="V35" s="47">
        <v>0.031681061187555315</v>
      </c>
      <c r="W35" s="47">
        <v>0</v>
      </c>
      <c r="X35" s="47">
        <v>0.032290312363329576</v>
      </c>
      <c r="Y35" s="47">
        <v>0</v>
      </c>
      <c r="Z35" s="47">
        <v>0.18947711595683359</v>
      </c>
      <c r="AA35" s="47">
        <v>0</v>
      </c>
      <c r="AB35" s="163">
        <v>0</v>
      </c>
    </row>
    <row r="36" spans="1:28" ht="12">
      <c r="A36" s="76">
        <v>2629</v>
      </c>
      <c r="B36" s="22" t="s">
        <v>216</v>
      </c>
      <c r="C36" s="25" t="s">
        <v>149</v>
      </c>
      <c r="D36" s="40" t="s">
        <v>150</v>
      </c>
      <c r="E36" s="132">
        <v>0</v>
      </c>
      <c r="F36" s="132">
        <v>1.7184636626142265</v>
      </c>
      <c r="G36" s="47">
        <v>3.152826477780195</v>
      </c>
      <c r="H36" s="47">
        <v>2.5187965377431283</v>
      </c>
      <c r="I36" s="47">
        <v>6.939682895597343</v>
      </c>
      <c r="J36" s="47">
        <v>2.480685448451254</v>
      </c>
      <c r="K36" s="47">
        <v>0.3014240698537094</v>
      </c>
      <c r="L36" s="47">
        <v>2.213907823408249</v>
      </c>
      <c r="M36" s="47">
        <v>7.261894832337475</v>
      </c>
      <c r="N36" s="47">
        <v>0.6236360065938698</v>
      </c>
      <c r="O36" s="47">
        <v>1.6630293509170428</v>
      </c>
      <c r="P36" s="47">
        <v>0</v>
      </c>
      <c r="Q36" s="47">
        <v>0</v>
      </c>
      <c r="R36" s="47">
        <v>0</v>
      </c>
      <c r="S36" s="47">
        <v>0.5093027387183326</v>
      </c>
      <c r="T36" s="47">
        <v>0</v>
      </c>
      <c r="U36" s="47">
        <v>0</v>
      </c>
      <c r="V36" s="47">
        <v>0.9804943881448196</v>
      </c>
      <c r="W36" s="47">
        <v>0</v>
      </c>
      <c r="X36" s="47">
        <v>1.0047468995123552</v>
      </c>
      <c r="Y36" s="47">
        <v>0</v>
      </c>
      <c r="Z36" s="47">
        <v>0</v>
      </c>
      <c r="AA36" s="47">
        <v>0</v>
      </c>
      <c r="AB36" s="163">
        <v>0</v>
      </c>
    </row>
    <row r="37" spans="1:28" ht="12">
      <c r="A37" s="76">
        <v>2635</v>
      </c>
      <c r="B37" s="22" t="s">
        <v>217</v>
      </c>
      <c r="C37" s="25" t="s">
        <v>149</v>
      </c>
      <c r="D37" s="40" t="s">
        <v>150</v>
      </c>
      <c r="E37" s="132">
        <v>0</v>
      </c>
      <c r="F37" s="132">
        <v>5.750745866841953</v>
      </c>
      <c r="G37" s="47">
        <v>10.55076358634301</v>
      </c>
      <c r="H37" s="47">
        <v>8.429016623375219</v>
      </c>
      <c r="I37" s="47">
        <v>23.22327413565381</v>
      </c>
      <c r="J37" s="47">
        <v>8.30147992068305</v>
      </c>
      <c r="K37" s="47">
        <v>1.0086993758371818</v>
      </c>
      <c r="L37" s="47">
        <v>7.408723001838553</v>
      </c>
      <c r="M37" s="47">
        <v>24.30153898568642</v>
      </c>
      <c r="N37" s="47">
        <v>2.0869642258700196</v>
      </c>
      <c r="O37" s="47">
        <v>5.565237935653499</v>
      </c>
      <c r="P37" s="47">
        <v>0</v>
      </c>
      <c r="Q37" s="47">
        <v>0</v>
      </c>
      <c r="R37" s="47">
        <v>0</v>
      </c>
      <c r="S37" s="47">
        <v>1.704354117793855</v>
      </c>
      <c r="T37" s="47">
        <v>0</v>
      </c>
      <c r="U37" s="47">
        <v>0</v>
      </c>
      <c r="V37" s="47">
        <v>3.281171532895712</v>
      </c>
      <c r="W37" s="47">
        <v>0</v>
      </c>
      <c r="X37" s="47">
        <v>3.362331252790568</v>
      </c>
      <c r="Y37" s="47">
        <v>0</v>
      </c>
      <c r="Z37" s="47">
        <v>0</v>
      </c>
      <c r="AA37" s="47">
        <v>0</v>
      </c>
      <c r="AB37" s="163">
        <v>0</v>
      </c>
    </row>
    <row r="38" spans="1:28" ht="12">
      <c r="A38" s="77" t="s">
        <v>43</v>
      </c>
      <c r="B38" s="23" t="s">
        <v>89</v>
      </c>
      <c r="C38" s="24" t="s">
        <v>149</v>
      </c>
      <c r="D38" s="129" t="s">
        <v>150</v>
      </c>
      <c r="E38" s="139">
        <v>0</v>
      </c>
      <c r="F38" s="139">
        <v>5.670857552730013</v>
      </c>
      <c r="G38" s="56">
        <v>10.404194300383097</v>
      </c>
      <c r="H38" s="56">
        <v>8.311922259745188</v>
      </c>
      <c r="I38" s="56">
        <v>22.900660641374998</v>
      </c>
      <c r="J38" s="56">
        <v>8.186157273710705</v>
      </c>
      <c r="K38" s="56">
        <v>0.994686707836081</v>
      </c>
      <c r="L38" s="56">
        <v>7.305802371352911</v>
      </c>
      <c r="M38" s="56">
        <v>23.963946432515513</v>
      </c>
      <c r="N38" s="56">
        <v>2.0579724989729584</v>
      </c>
      <c r="O38" s="56">
        <v>5.48792666393274</v>
      </c>
      <c r="P38" s="56">
        <v>0</v>
      </c>
      <c r="Q38" s="56">
        <v>0</v>
      </c>
      <c r="R38" s="56">
        <v>0</v>
      </c>
      <c r="S38" s="56">
        <v>1.6806775408258545</v>
      </c>
      <c r="T38" s="56">
        <v>0</v>
      </c>
      <c r="U38" s="56">
        <v>0</v>
      </c>
      <c r="V38" s="56">
        <v>3.2355900956026744</v>
      </c>
      <c r="W38" s="56">
        <v>0</v>
      </c>
      <c r="X38" s="56">
        <v>3.315622359456029</v>
      </c>
      <c r="Y38" s="56">
        <v>0</v>
      </c>
      <c r="Z38" s="56">
        <v>0</v>
      </c>
      <c r="AA38" s="56">
        <v>0</v>
      </c>
      <c r="AB38" s="165">
        <v>0</v>
      </c>
    </row>
    <row r="39" spans="1:28" ht="12">
      <c r="A39" s="75" t="s">
        <v>44</v>
      </c>
      <c r="B39" s="68" t="s">
        <v>151</v>
      </c>
      <c r="C39" s="44" t="s">
        <v>91</v>
      </c>
      <c r="D39" s="161" t="s">
        <v>92</v>
      </c>
      <c r="E39" s="138">
        <v>0</v>
      </c>
      <c r="F39" s="132">
        <v>61.35897045873571</v>
      </c>
      <c r="G39" s="47">
        <v>15.134100750205107</v>
      </c>
      <c r="H39" s="47">
        <v>10.45910441824526</v>
      </c>
      <c r="I39" s="47">
        <v>68.5154499016353</v>
      </c>
      <c r="J39" s="47">
        <v>14.659378109878162</v>
      </c>
      <c r="K39" s="47">
        <v>4.5357633653839</v>
      </c>
      <c r="L39" s="47">
        <v>5.009535610046441</v>
      </c>
      <c r="M39" s="47">
        <v>64.3617455981439</v>
      </c>
      <c r="N39" s="47">
        <v>5.3321949421660975</v>
      </c>
      <c r="O39" s="47">
        <v>14.673158847173909</v>
      </c>
      <c r="P39" s="47">
        <v>0.08838679790062542</v>
      </c>
      <c r="Q39" s="47">
        <v>2.369811618980748</v>
      </c>
      <c r="R39" s="47">
        <v>2.854988611758017</v>
      </c>
      <c r="S39" s="47">
        <v>1.394230457206504</v>
      </c>
      <c r="T39" s="47">
        <v>7.3356290279116365</v>
      </c>
      <c r="U39" s="47">
        <v>0.4257772630053296</v>
      </c>
      <c r="V39" s="47">
        <v>2.5660683261485246</v>
      </c>
      <c r="W39" s="47">
        <v>2.839687241368665</v>
      </c>
      <c r="X39" s="47">
        <v>2.50856938772813</v>
      </c>
      <c r="Y39" s="47">
        <v>2.472454352027853</v>
      </c>
      <c r="Z39" s="47">
        <v>13.16250491963001</v>
      </c>
      <c r="AA39" s="47">
        <v>22.395123717549723</v>
      </c>
      <c r="AB39" s="163">
        <v>0.9176070255161903</v>
      </c>
    </row>
    <row r="40" spans="1:28" ht="12">
      <c r="A40" s="76" t="s">
        <v>45</v>
      </c>
      <c r="B40" s="22" t="s">
        <v>152</v>
      </c>
      <c r="C40" s="25" t="s">
        <v>101</v>
      </c>
      <c r="D40" s="40" t="s">
        <v>102</v>
      </c>
      <c r="E40" s="132">
        <v>0</v>
      </c>
      <c r="F40" s="132">
        <v>93.13851971607073</v>
      </c>
      <c r="G40" s="47">
        <v>8.971993530594773</v>
      </c>
      <c r="H40" s="47">
        <v>10.831691595045413</v>
      </c>
      <c r="I40" s="47">
        <v>128.67604077694705</v>
      </c>
      <c r="J40" s="47">
        <v>66.64868905922049</v>
      </c>
      <c r="K40" s="47">
        <v>6.420033357953798</v>
      </c>
      <c r="L40" s="47">
        <v>6.311859685682066</v>
      </c>
      <c r="M40" s="47">
        <v>138.49391290917993</v>
      </c>
      <c r="N40" s="47">
        <v>16.15801009531424</v>
      </c>
      <c r="O40" s="47">
        <v>20.38493338522676</v>
      </c>
      <c r="P40" s="47">
        <v>2.352900857905297</v>
      </c>
      <c r="Q40" s="47">
        <v>0.009755388253097408</v>
      </c>
      <c r="R40" s="47">
        <v>4.890289691127691</v>
      </c>
      <c r="S40" s="47">
        <v>1.3096917444599967</v>
      </c>
      <c r="T40" s="47">
        <v>20.48384561295825</v>
      </c>
      <c r="U40" s="47">
        <v>2.1965676740010167</v>
      </c>
      <c r="V40" s="47">
        <v>2.181872848657804</v>
      </c>
      <c r="W40" s="47">
        <v>1.5392520832260743</v>
      </c>
      <c r="X40" s="47">
        <v>1.8769860942666128</v>
      </c>
      <c r="Y40" s="47">
        <v>1.1166832401613647</v>
      </c>
      <c r="Z40" s="47">
        <v>92.37303045301815</v>
      </c>
      <c r="AA40" s="47">
        <v>10.037677082800656</v>
      </c>
      <c r="AB40" s="163">
        <v>4.875471379858936</v>
      </c>
    </row>
    <row r="41" spans="1:28" ht="12">
      <c r="A41" s="76" t="s">
        <v>46</v>
      </c>
      <c r="B41" s="22" t="s">
        <v>153</v>
      </c>
      <c r="C41" s="25" t="s">
        <v>154</v>
      </c>
      <c r="D41" s="40" t="s">
        <v>155</v>
      </c>
      <c r="E41" s="132">
        <v>40000</v>
      </c>
      <c r="F41" s="132">
        <v>6135.4670096744085</v>
      </c>
      <c r="G41" s="47">
        <v>893.7916654893925</v>
      </c>
      <c r="H41" s="47">
        <v>1356.1503519971448</v>
      </c>
      <c r="I41" s="47">
        <v>10172.231866723043</v>
      </c>
      <c r="J41" s="47">
        <v>921.4861571585498</v>
      </c>
      <c r="K41" s="47">
        <v>427.07343198166564</v>
      </c>
      <c r="L41" s="47">
        <v>275.1837389509474</v>
      </c>
      <c r="M41" s="47">
        <v>6966.64422145905</v>
      </c>
      <c r="N41" s="47">
        <v>472.40451302146175</v>
      </c>
      <c r="O41" s="47">
        <v>1295.6219901180011</v>
      </c>
      <c r="P41" s="47">
        <v>4.808049195129627</v>
      </c>
      <c r="Q41" s="47">
        <v>294.43725703901873</v>
      </c>
      <c r="R41" s="47">
        <v>233.9580473777405</v>
      </c>
      <c r="S41" s="47">
        <v>85.30438164947373</v>
      </c>
      <c r="T41" s="47">
        <v>1282.0953186332627</v>
      </c>
      <c r="U41" s="47">
        <v>49.6338341143487</v>
      </c>
      <c r="V41" s="47">
        <v>415.39926136018767</v>
      </c>
      <c r="W41" s="47">
        <v>162.61523528183898</v>
      </c>
      <c r="X41" s="47">
        <v>283.9229278115654</v>
      </c>
      <c r="Y41" s="47">
        <v>203.3054601408603</v>
      </c>
      <c r="Z41" s="47">
        <v>768.2875622650827</v>
      </c>
      <c r="AA41" s="47">
        <v>4675.054709009593</v>
      </c>
      <c r="AB41" s="163">
        <v>174.72830407585934</v>
      </c>
    </row>
    <row r="42" spans="1:28" ht="12">
      <c r="A42" s="76" t="s">
        <v>47</v>
      </c>
      <c r="B42" s="22" t="s">
        <v>156</v>
      </c>
      <c r="C42" s="25" t="s">
        <v>91</v>
      </c>
      <c r="D42" s="40" t="s">
        <v>92</v>
      </c>
      <c r="E42" s="132">
        <v>0</v>
      </c>
      <c r="F42" s="132">
        <v>2.435362943677319</v>
      </c>
      <c r="G42" s="47">
        <v>0.6006787251708374</v>
      </c>
      <c r="H42" s="47">
        <v>0.4151261850352057</v>
      </c>
      <c r="I42" s="47">
        <v>2.7194065759613295</v>
      </c>
      <c r="J42" s="47">
        <v>0.5818367870133443</v>
      </c>
      <c r="K42" s="47">
        <v>0.1800263260408883</v>
      </c>
      <c r="L42" s="47">
        <v>0.1988305426007173</v>
      </c>
      <c r="M42" s="47">
        <v>2.554544332284422</v>
      </c>
      <c r="N42" s="47">
        <v>0.21163702509238647</v>
      </c>
      <c r="O42" s="47">
        <v>0.582383750182089</v>
      </c>
      <c r="P42" s="47">
        <v>0.003508108605931426</v>
      </c>
      <c r="Q42" s="47">
        <v>0.09405880439669545</v>
      </c>
      <c r="R42" s="47">
        <v>0.1133156801313362</v>
      </c>
      <c r="S42" s="47">
        <v>0.05533758413872647</v>
      </c>
      <c r="T42" s="47">
        <v>0.291154153493153</v>
      </c>
      <c r="U42" s="47">
        <v>0.016899275865114305</v>
      </c>
      <c r="V42" s="47">
        <v>0.10184831436572495</v>
      </c>
      <c r="W42" s="47">
        <v>0.11270836240498738</v>
      </c>
      <c r="X42" s="47">
        <v>0.09956615769203836</v>
      </c>
      <c r="Y42" s="47">
        <v>0.09813273697136538</v>
      </c>
      <c r="Z42" s="47">
        <v>0.5224252702992089</v>
      </c>
      <c r="AA42" s="47">
        <v>0.8888717332274609</v>
      </c>
      <c r="AB42" s="163">
        <v>0.036420202785222955</v>
      </c>
    </row>
    <row r="43" spans="1:28" ht="12">
      <c r="A43" s="76" t="s">
        <v>48</v>
      </c>
      <c r="B43" s="22" t="s">
        <v>157</v>
      </c>
      <c r="C43" s="25" t="s">
        <v>91</v>
      </c>
      <c r="D43" s="40" t="s">
        <v>92</v>
      </c>
      <c r="E43" s="132">
        <v>0</v>
      </c>
      <c r="F43" s="132">
        <v>156.6141469583381</v>
      </c>
      <c r="G43" s="47">
        <v>38.62865138147026</v>
      </c>
      <c r="H43" s="47">
        <v>26.696075637592003</v>
      </c>
      <c r="I43" s="47">
        <v>174.88052129279822</v>
      </c>
      <c r="J43" s="47">
        <v>37.41695762580639</v>
      </c>
      <c r="K43" s="47">
        <v>11.577194091812999</v>
      </c>
      <c r="L43" s="47">
        <v>12.78646203414246</v>
      </c>
      <c r="M43" s="47">
        <v>164.27850415749708</v>
      </c>
      <c r="N43" s="47">
        <v>13.610025657857477</v>
      </c>
      <c r="O43" s="47">
        <v>37.45213191901712</v>
      </c>
      <c r="P43" s="47">
        <v>0.22560063919092954</v>
      </c>
      <c r="Q43" s="47">
        <v>6.048765524974442</v>
      </c>
      <c r="R43" s="47">
        <v>7.287143227198612</v>
      </c>
      <c r="S43" s="47">
        <v>3.558668147236858</v>
      </c>
      <c r="T43" s="47">
        <v>18.723640146185062</v>
      </c>
      <c r="U43" s="47">
        <v>1.0867643694357412</v>
      </c>
      <c r="V43" s="47">
        <v>6.54969597651143</v>
      </c>
      <c r="W43" s="47">
        <v>7.24808763267356</v>
      </c>
      <c r="X43" s="47">
        <v>6.402934270370679</v>
      </c>
      <c r="Y43" s="47">
        <v>6.310753364034099</v>
      </c>
      <c r="Z43" s="47">
        <v>33.596301639510784</v>
      </c>
      <c r="AA43" s="47">
        <v>57.16186518166796</v>
      </c>
      <c r="AB43" s="163">
        <v>2.3421227649337197</v>
      </c>
    </row>
    <row r="44" spans="1:28" ht="12">
      <c r="A44" s="76" t="s">
        <v>49</v>
      </c>
      <c r="B44" s="22" t="s">
        <v>158</v>
      </c>
      <c r="C44" s="25" t="s">
        <v>91</v>
      </c>
      <c r="D44" s="40" t="s">
        <v>92</v>
      </c>
      <c r="E44" s="132">
        <v>0</v>
      </c>
      <c r="F44" s="132">
        <v>10.07938373991783</v>
      </c>
      <c r="G44" s="47">
        <v>2.486065328010227</v>
      </c>
      <c r="H44" s="47">
        <v>1.718107820570367</v>
      </c>
      <c r="I44" s="47">
        <v>11.254972280476068</v>
      </c>
      <c r="J44" s="47">
        <v>2.4080830602797505</v>
      </c>
      <c r="K44" s="47">
        <v>0.7450858313195567</v>
      </c>
      <c r="L44" s="47">
        <v>0.8229119783936767</v>
      </c>
      <c r="M44" s="47">
        <v>10.572646952910873</v>
      </c>
      <c r="N44" s="47">
        <v>0.8759149411453109</v>
      </c>
      <c r="O44" s="47">
        <v>2.410346809794646</v>
      </c>
      <c r="P44" s="47">
        <v>0.014519221018908013</v>
      </c>
      <c r="Q44" s="47">
        <v>0.38928685602832047</v>
      </c>
      <c r="R44" s="47">
        <v>0.4689864509762174</v>
      </c>
      <c r="S44" s="47">
        <v>0.2290290025239301</v>
      </c>
      <c r="T44" s="47">
        <v>1.2050172842409665</v>
      </c>
      <c r="U44" s="47">
        <v>0.06994205394050823</v>
      </c>
      <c r="V44" s="47">
        <v>0.4215257715163716</v>
      </c>
      <c r="W44" s="47">
        <v>0.4664729084126975</v>
      </c>
      <c r="X44" s="47">
        <v>0.4120804718213549</v>
      </c>
      <c r="Y44" s="47">
        <v>0.4061478868889026</v>
      </c>
      <c r="Z44" s="47">
        <v>2.162193026895693</v>
      </c>
      <c r="AA44" s="47">
        <v>3.6788271407476714</v>
      </c>
      <c r="AB44" s="163">
        <v>0.1507344934811954</v>
      </c>
    </row>
    <row r="45" spans="1:28" ht="12">
      <c r="A45" s="76" t="s">
        <v>50</v>
      </c>
      <c r="B45" s="22" t="s">
        <v>159</v>
      </c>
      <c r="C45" s="25" t="s">
        <v>91</v>
      </c>
      <c r="D45" s="40" t="s">
        <v>92</v>
      </c>
      <c r="E45" s="132">
        <v>0</v>
      </c>
      <c r="F45" s="132">
        <v>106.41665777936578</v>
      </c>
      <c r="G45" s="47">
        <v>26.247513742389856</v>
      </c>
      <c r="H45" s="47">
        <v>18.139530817323248</v>
      </c>
      <c r="I45" s="47">
        <v>118.82834946992807</v>
      </c>
      <c r="J45" s="47">
        <v>25.42418837727746</v>
      </c>
      <c r="K45" s="47">
        <v>7.86650711727998</v>
      </c>
      <c r="L45" s="47">
        <v>8.688184183374688</v>
      </c>
      <c r="M45" s="47">
        <v>111.62445856246632</v>
      </c>
      <c r="N45" s="47">
        <v>9.24778170382342</v>
      </c>
      <c r="O45" s="47">
        <v>25.44808871319401</v>
      </c>
      <c r="P45" s="47">
        <v>0.15329180972389622</v>
      </c>
      <c r="Q45" s="47">
        <v>4.1100336295312445</v>
      </c>
      <c r="R45" s="47">
        <v>4.9514902839837305</v>
      </c>
      <c r="S45" s="47">
        <v>2.4180546759671415</v>
      </c>
      <c r="T45" s="47">
        <v>12.722396057564765</v>
      </c>
      <c r="U45" s="47">
        <v>0.738437965121193</v>
      </c>
      <c r="V45" s="47">
        <v>4.450407379081298</v>
      </c>
      <c r="W45" s="47">
        <v>4.924952669614868</v>
      </c>
      <c r="X45" s="47">
        <v>4.3506852878053905</v>
      </c>
      <c r="Y45" s="47">
        <v>4.288049924696679</v>
      </c>
      <c r="Z45" s="47">
        <v>22.828117406112142</v>
      </c>
      <c r="AA45" s="47">
        <v>38.84051832614932</v>
      </c>
      <c r="AB45" s="163">
        <v>1.5914327127775323</v>
      </c>
    </row>
    <row r="46" spans="1:28" ht="12">
      <c r="A46" s="76" t="s">
        <v>51</v>
      </c>
      <c r="B46" s="22" t="s">
        <v>160</v>
      </c>
      <c r="C46" s="25" t="s">
        <v>93</v>
      </c>
      <c r="D46" s="40" t="s">
        <v>94</v>
      </c>
      <c r="E46" s="132">
        <v>40300</v>
      </c>
      <c r="F46" s="132">
        <v>7313.933752416549</v>
      </c>
      <c r="G46" s="47">
        <v>1326.4722077654324</v>
      </c>
      <c r="H46" s="47">
        <v>1059.3347973179693</v>
      </c>
      <c r="I46" s="47">
        <v>4445.557442641555</v>
      </c>
      <c r="J46" s="47">
        <v>1965.600789241913</v>
      </c>
      <c r="K46" s="47">
        <v>594.4040080548766</v>
      </c>
      <c r="L46" s="47">
        <v>442.21945541320383</v>
      </c>
      <c r="M46" s="47">
        <v>6788.547998663689</v>
      </c>
      <c r="N46" s="47">
        <v>560.4300865171331</v>
      </c>
      <c r="O46" s="47">
        <v>1768.9709008899054</v>
      </c>
      <c r="P46" s="47">
        <v>25.596790199669755</v>
      </c>
      <c r="Q46" s="47">
        <v>290.4072197198898</v>
      </c>
      <c r="R46" s="47">
        <v>190.81243603390192</v>
      </c>
      <c r="S46" s="47">
        <v>159.3051142790356</v>
      </c>
      <c r="T46" s="47">
        <v>576.486254915108</v>
      </c>
      <c r="U46" s="47">
        <v>39.093279577677464</v>
      </c>
      <c r="V46" s="47">
        <v>309.30230484910044</v>
      </c>
      <c r="W46" s="47">
        <v>326.1543007241921</v>
      </c>
      <c r="X46" s="47">
        <v>266.392776550745</v>
      </c>
      <c r="Y46" s="47">
        <v>130.54363001831575</v>
      </c>
      <c r="Z46" s="47">
        <v>1541.206007731389</v>
      </c>
      <c r="AA46" s="47">
        <v>1030.712931912884</v>
      </c>
      <c r="AB46" s="163">
        <v>188.76469281792833</v>
      </c>
    </row>
    <row r="47" spans="1:28" ht="12.75">
      <c r="A47" s="76" t="s">
        <v>52</v>
      </c>
      <c r="B47" s="22" t="s">
        <v>161</v>
      </c>
      <c r="C47" s="25" t="s">
        <v>101</v>
      </c>
      <c r="D47" s="40" t="s">
        <v>102</v>
      </c>
      <c r="E47" s="132">
        <v>0</v>
      </c>
      <c r="F47" s="132">
        <v>1614.9618454920128</v>
      </c>
      <c r="G47" s="47">
        <v>155.56857972498983</v>
      </c>
      <c r="H47" s="47">
        <v>187.81454441684764</v>
      </c>
      <c r="I47" s="47">
        <v>2231.1595343928784</v>
      </c>
      <c r="J47" s="47">
        <v>1155.645271267742</v>
      </c>
      <c r="K47" s="47">
        <v>111.31923667556839</v>
      </c>
      <c r="L47" s="47">
        <v>109.4435749843251</v>
      </c>
      <c r="M47" s="47">
        <v>2401.395103370771</v>
      </c>
      <c r="N47" s="47">
        <v>280.169471047353</v>
      </c>
      <c r="O47" s="47">
        <v>353.4615939827636</v>
      </c>
      <c r="P47" s="47">
        <v>40.79778295085998</v>
      </c>
      <c r="Q47" s="47">
        <v>0.16915213882225544</v>
      </c>
      <c r="R47" s="47">
        <v>84.7944683751557</v>
      </c>
      <c r="S47" s="47">
        <v>22.70920992846368</v>
      </c>
      <c r="T47" s="47">
        <v>355.17666820064187</v>
      </c>
      <c r="U47" s="47">
        <v>38.08706639709999</v>
      </c>
      <c r="V47" s="47">
        <v>37.8322676056996</v>
      </c>
      <c r="W47" s="47">
        <v>26.68963810657442</v>
      </c>
      <c r="X47" s="47">
        <v>32.54572797592846</v>
      </c>
      <c r="Y47" s="47">
        <v>19.36256697936915</v>
      </c>
      <c r="Z47" s="47">
        <v>1601.688755510375</v>
      </c>
      <c r="AA47" s="47">
        <v>174.04684501653537</v>
      </c>
      <c r="AB47" s="163">
        <v>84.53752841748064</v>
      </c>
    </row>
    <row r="48" spans="1:28" ht="12.75">
      <c r="A48" s="167" t="s">
        <v>204</v>
      </c>
      <c r="B48" s="23" t="s">
        <v>162</v>
      </c>
      <c r="C48" s="24" t="s">
        <v>163</v>
      </c>
      <c r="D48" s="129" t="s">
        <v>164</v>
      </c>
      <c r="E48" s="139">
        <v>0</v>
      </c>
      <c r="F48" s="132">
        <v>0</v>
      </c>
      <c r="G48" s="47">
        <v>0</v>
      </c>
      <c r="H48" s="47">
        <v>0</v>
      </c>
      <c r="I48" s="47">
        <v>0</v>
      </c>
      <c r="J48" s="47">
        <v>0</v>
      </c>
      <c r="K48" s="47">
        <v>0</v>
      </c>
      <c r="L48" s="47">
        <v>0</v>
      </c>
      <c r="M48" s="47">
        <v>0</v>
      </c>
      <c r="N48" s="47">
        <v>0</v>
      </c>
      <c r="O48" s="47">
        <v>0</v>
      </c>
      <c r="P48" s="47">
        <v>0</v>
      </c>
      <c r="Q48" s="47">
        <v>0</v>
      </c>
      <c r="R48" s="47">
        <v>0</v>
      </c>
      <c r="S48" s="47">
        <v>0</v>
      </c>
      <c r="T48" s="47">
        <v>0</v>
      </c>
      <c r="U48" s="47">
        <v>0</v>
      </c>
      <c r="V48" s="47">
        <v>0</v>
      </c>
      <c r="W48" s="47">
        <v>0</v>
      </c>
      <c r="X48" s="47">
        <v>0</v>
      </c>
      <c r="Y48" s="47">
        <v>0</v>
      </c>
      <c r="Z48" s="47">
        <v>0</v>
      </c>
      <c r="AA48" s="47">
        <v>0</v>
      </c>
      <c r="AB48" s="163">
        <v>0</v>
      </c>
    </row>
    <row r="49" spans="1:28" ht="12.75">
      <c r="A49" s="76" t="s">
        <v>53</v>
      </c>
      <c r="B49" s="67" t="s">
        <v>165</v>
      </c>
      <c r="C49" s="25" t="s">
        <v>120</v>
      </c>
      <c r="D49" s="40" t="s">
        <v>121</v>
      </c>
      <c r="E49" s="132">
        <v>0</v>
      </c>
      <c r="F49" s="138">
        <v>26.47719154418155</v>
      </c>
      <c r="G49" s="55">
        <v>39.99745956672996</v>
      </c>
      <c r="H49" s="55">
        <v>13.56883220367672</v>
      </c>
      <c r="I49" s="55">
        <v>66.70775918028085</v>
      </c>
      <c r="J49" s="55">
        <v>25.59332344787981</v>
      </c>
      <c r="K49" s="55">
        <v>5.58488082828444</v>
      </c>
      <c r="L49" s="55">
        <v>6.206502346562047</v>
      </c>
      <c r="M49" s="55">
        <v>148.0916138936882</v>
      </c>
      <c r="N49" s="55">
        <v>12.869507995612366</v>
      </c>
      <c r="O49" s="55">
        <v>4.6621613870902365</v>
      </c>
      <c r="P49" s="55">
        <v>0</v>
      </c>
      <c r="Q49" s="55">
        <v>2.0008442619591733</v>
      </c>
      <c r="R49" s="55">
        <v>0</v>
      </c>
      <c r="S49" s="55">
        <v>1.4277869247962371</v>
      </c>
      <c r="T49" s="55">
        <v>0</v>
      </c>
      <c r="U49" s="55">
        <v>0</v>
      </c>
      <c r="V49" s="55">
        <v>2.748732651138198</v>
      </c>
      <c r="W49" s="55">
        <v>0</v>
      </c>
      <c r="X49" s="55">
        <v>2.81672250470001</v>
      </c>
      <c r="Y49" s="55">
        <v>0</v>
      </c>
      <c r="Z49" s="55">
        <v>0</v>
      </c>
      <c r="AA49" s="55">
        <v>0</v>
      </c>
      <c r="AB49" s="162">
        <v>0</v>
      </c>
    </row>
    <row r="50" spans="1:28" ht="12.75">
      <c r="A50" s="76" t="s">
        <v>54</v>
      </c>
      <c r="B50" s="22" t="s">
        <v>166</v>
      </c>
      <c r="C50" s="25" t="s">
        <v>120</v>
      </c>
      <c r="D50" s="40" t="s">
        <v>121</v>
      </c>
      <c r="E50" s="132">
        <v>15000</v>
      </c>
      <c r="F50" s="132">
        <v>1130.263118331044</v>
      </c>
      <c r="G50" s="47">
        <v>1707.4187532234646</v>
      </c>
      <c r="H50" s="47">
        <v>579.2287513970878</v>
      </c>
      <c r="I50" s="47">
        <v>2847.632830776798</v>
      </c>
      <c r="J50" s="47">
        <v>1092.5323979465466</v>
      </c>
      <c r="K50" s="47">
        <v>238.40839803387644</v>
      </c>
      <c r="L50" s="47">
        <v>264.9442892932966</v>
      </c>
      <c r="M50" s="47">
        <v>6321.7614692565985</v>
      </c>
      <c r="N50" s="47">
        <v>549.3758737302414</v>
      </c>
      <c r="O50" s="47">
        <v>199.01918444567127</v>
      </c>
      <c r="P50" s="47">
        <v>0</v>
      </c>
      <c r="Q50" s="47">
        <v>85.41239999126628</v>
      </c>
      <c r="R50" s="47">
        <v>0</v>
      </c>
      <c r="S50" s="47">
        <v>60.9496252364861</v>
      </c>
      <c r="T50" s="47">
        <v>0</v>
      </c>
      <c r="U50" s="47">
        <v>0</v>
      </c>
      <c r="V50" s="47">
        <v>117.33839416275987</v>
      </c>
      <c r="W50" s="47">
        <v>0</v>
      </c>
      <c r="X50" s="47">
        <v>120.24075726926094</v>
      </c>
      <c r="Y50" s="47">
        <v>0</v>
      </c>
      <c r="Z50" s="47">
        <v>0</v>
      </c>
      <c r="AA50" s="47">
        <v>0</v>
      </c>
      <c r="AB50" s="163">
        <v>0</v>
      </c>
    </row>
    <row r="51" spans="1:28" ht="12.75">
      <c r="A51" s="76" t="s">
        <v>55</v>
      </c>
      <c r="B51" s="22" t="s">
        <v>167</v>
      </c>
      <c r="C51" s="25" t="s">
        <v>120</v>
      </c>
      <c r="D51" s="40" t="s">
        <v>121</v>
      </c>
      <c r="E51" s="132">
        <v>15000</v>
      </c>
      <c r="F51" s="132">
        <v>1137.817395775768</v>
      </c>
      <c r="G51" s="47">
        <v>1718.8305340442457</v>
      </c>
      <c r="H51" s="47">
        <v>583.1001107478951</v>
      </c>
      <c r="I51" s="47">
        <v>2866.6653977212263</v>
      </c>
      <c r="J51" s="47">
        <v>1099.8344966504665</v>
      </c>
      <c r="K51" s="47">
        <v>240.0018351324543</v>
      </c>
      <c r="L51" s="47">
        <v>266.7150828689337</v>
      </c>
      <c r="M51" s="47">
        <v>6364.013878720929</v>
      </c>
      <c r="N51" s="47">
        <v>553.0477070443521</v>
      </c>
      <c r="O51" s="47">
        <v>200.3493580236136</v>
      </c>
      <c r="P51" s="47">
        <v>0</v>
      </c>
      <c r="Q51" s="47">
        <v>85.98326615180122</v>
      </c>
      <c r="R51" s="47">
        <v>0</v>
      </c>
      <c r="S51" s="47">
        <v>61.35699089473155</v>
      </c>
      <c r="T51" s="47">
        <v>0</v>
      </c>
      <c r="U51" s="47">
        <v>0</v>
      </c>
      <c r="V51" s="47">
        <v>118.12264233475526</v>
      </c>
      <c r="W51" s="47">
        <v>0</v>
      </c>
      <c r="X51" s="47">
        <v>121.04440380593405</v>
      </c>
      <c r="Y51" s="47">
        <v>0</v>
      </c>
      <c r="Z51" s="47">
        <v>0</v>
      </c>
      <c r="AA51" s="47">
        <v>0</v>
      </c>
      <c r="AB51" s="163">
        <v>0</v>
      </c>
    </row>
    <row r="52" spans="1:28" ht="12.75">
      <c r="A52" s="76" t="s">
        <v>56</v>
      </c>
      <c r="B52" s="22" t="s">
        <v>168</v>
      </c>
      <c r="C52" s="25" t="s">
        <v>120</v>
      </c>
      <c r="D52" s="40" t="s">
        <v>121</v>
      </c>
      <c r="E52" s="132">
        <v>0</v>
      </c>
      <c r="F52" s="132">
        <v>1.3807519012587477E-05</v>
      </c>
      <c r="G52" s="47">
        <v>2.0858167019355278E-05</v>
      </c>
      <c r="H52" s="47">
        <v>7.075973610159991E-06</v>
      </c>
      <c r="I52" s="47">
        <v>3.478724892858054E-05</v>
      </c>
      <c r="J52" s="47">
        <v>1.3346593029872622E-05</v>
      </c>
      <c r="K52" s="47">
        <v>2.912444399427727E-06</v>
      </c>
      <c r="L52" s="47">
        <v>3.23661212364712E-06</v>
      </c>
      <c r="M52" s="47">
        <v>7.722789522901508E-05</v>
      </c>
      <c r="N52" s="47">
        <v>6.711284920246641E-06</v>
      </c>
      <c r="O52" s="47">
        <v>2.431257933310782E-06</v>
      </c>
      <c r="P52" s="47">
        <v>0</v>
      </c>
      <c r="Q52" s="47">
        <v>1.043414863066694E-06</v>
      </c>
      <c r="R52" s="47">
        <v>0</v>
      </c>
      <c r="S52" s="47">
        <v>7.445727420729575E-07</v>
      </c>
      <c r="T52" s="47">
        <v>0</v>
      </c>
      <c r="U52" s="47">
        <v>0</v>
      </c>
      <c r="V52" s="47">
        <v>1.4334291564832569E-06</v>
      </c>
      <c r="W52" s="47">
        <v>0</v>
      </c>
      <c r="X52" s="47">
        <v>1.4688850014099586E-06</v>
      </c>
      <c r="Y52" s="47">
        <v>0</v>
      </c>
      <c r="Z52" s="47">
        <v>0</v>
      </c>
      <c r="AA52" s="47">
        <v>0</v>
      </c>
      <c r="AB52" s="163">
        <v>0</v>
      </c>
    </row>
    <row r="53" spans="1:28" ht="12.75">
      <c r="A53" s="76" t="s">
        <v>57</v>
      </c>
      <c r="B53" s="22" t="s">
        <v>169</v>
      </c>
      <c r="C53" s="25" t="s">
        <v>120</v>
      </c>
      <c r="D53" s="40" t="s">
        <v>121</v>
      </c>
      <c r="E53" s="132">
        <v>0</v>
      </c>
      <c r="F53" s="132">
        <v>2.410795655026959</v>
      </c>
      <c r="G53" s="47">
        <v>3.641840244827108</v>
      </c>
      <c r="H53" s="47">
        <v>1.2354664453678197</v>
      </c>
      <c r="I53" s="47">
        <v>6.073860806576704</v>
      </c>
      <c r="J53" s="47">
        <v>2.3303178837104497</v>
      </c>
      <c r="K53" s="47">
        <v>0.5085133901834524</v>
      </c>
      <c r="L53" s="47">
        <v>0.5651131414388146</v>
      </c>
      <c r="M53" s="47">
        <v>13.484006365441019</v>
      </c>
      <c r="N53" s="47">
        <v>1.1717917252058214</v>
      </c>
      <c r="O53" s="47">
        <v>0.42449813441430706</v>
      </c>
      <c r="P53" s="47">
        <v>0</v>
      </c>
      <c r="Q53" s="47">
        <v>0.18218044935269972</v>
      </c>
      <c r="R53" s="47">
        <v>0</v>
      </c>
      <c r="S53" s="47">
        <v>0.13000255366432611</v>
      </c>
      <c r="T53" s="47">
        <v>0</v>
      </c>
      <c r="U53" s="47">
        <v>0</v>
      </c>
      <c r="V53" s="47">
        <v>0.2502770250815729</v>
      </c>
      <c r="W53" s="47">
        <v>0</v>
      </c>
      <c r="X53" s="47">
        <v>0.2564676228751068</v>
      </c>
      <c r="Y53" s="47">
        <v>0</v>
      </c>
      <c r="Z53" s="47">
        <v>0</v>
      </c>
      <c r="AA53" s="47">
        <v>0</v>
      </c>
      <c r="AB53" s="163">
        <v>0</v>
      </c>
    </row>
    <row r="54" spans="1:28" ht="12.75">
      <c r="A54" s="76" t="s">
        <v>58</v>
      </c>
      <c r="B54" s="22" t="s">
        <v>170</v>
      </c>
      <c r="C54" s="25" t="s">
        <v>120</v>
      </c>
      <c r="D54" s="40" t="s">
        <v>121</v>
      </c>
      <c r="E54" s="132">
        <v>0</v>
      </c>
      <c r="F54" s="132">
        <v>34.36176187492674</v>
      </c>
      <c r="G54" s="47">
        <v>51.90819347064826</v>
      </c>
      <c r="H54" s="47">
        <v>17.609457571263192</v>
      </c>
      <c r="I54" s="47">
        <v>86.57248002820415</v>
      </c>
      <c r="J54" s="47">
        <v>33.21468911974807</v>
      </c>
      <c r="K54" s="47">
        <v>7.247987189319247</v>
      </c>
      <c r="L54" s="47">
        <v>8.054719676478271</v>
      </c>
      <c r="M54" s="47">
        <v>192.1914098705165</v>
      </c>
      <c r="N54" s="47">
        <v>16.701883523215656</v>
      </c>
      <c r="O54" s="47">
        <v>6.050493653692683</v>
      </c>
      <c r="P54" s="47">
        <v>0</v>
      </c>
      <c r="Q54" s="47">
        <v>2.5966701930428826</v>
      </c>
      <c r="R54" s="47">
        <v>0</v>
      </c>
      <c r="S54" s="47">
        <v>1.8529636814437254</v>
      </c>
      <c r="T54" s="47">
        <v>0</v>
      </c>
      <c r="U54" s="47">
        <v>0</v>
      </c>
      <c r="V54" s="47">
        <v>3.567270216655743</v>
      </c>
      <c r="W54" s="47">
        <v>0</v>
      </c>
      <c r="X54" s="47">
        <v>3.655506582437738</v>
      </c>
      <c r="Y54" s="47">
        <v>0</v>
      </c>
      <c r="Z54" s="47">
        <v>0</v>
      </c>
      <c r="AA54" s="47">
        <v>0</v>
      </c>
      <c r="AB54" s="163">
        <v>0</v>
      </c>
    </row>
    <row r="55" spans="1:28" ht="12.75">
      <c r="A55" s="76" t="s">
        <v>59</v>
      </c>
      <c r="B55" s="22" t="s">
        <v>171</v>
      </c>
      <c r="C55" s="25" t="s">
        <v>120</v>
      </c>
      <c r="D55" s="40" t="s">
        <v>121</v>
      </c>
      <c r="E55" s="132">
        <v>0</v>
      </c>
      <c r="F55" s="132">
        <v>6.589452708027238</v>
      </c>
      <c r="G55" s="47">
        <v>9.954279622768809</v>
      </c>
      <c r="H55" s="47">
        <v>3.376913218311529</v>
      </c>
      <c r="I55" s="47">
        <v>16.601746587941307</v>
      </c>
      <c r="J55" s="47">
        <v>6.369481982997968</v>
      </c>
      <c r="K55" s="47">
        <v>1.3899249109008451</v>
      </c>
      <c r="L55" s="47">
        <v>1.5446295966357866</v>
      </c>
      <c r="M55" s="47">
        <v>36.85597411566414</v>
      </c>
      <c r="N55" s="47">
        <v>3.2028704468575597</v>
      </c>
      <c r="O55" s="47">
        <v>1.1602851430134251</v>
      </c>
      <c r="P55" s="47">
        <v>0</v>
      </c>
      <c r="Q55" s="47">
        <v>0.4979557072094849</v>
      </c>
      <c r="R55" s="47">
        <v>0</v>
      </c>
      <c r="S55" s="47">
        <v>0.3553373250476852</v>
      </c>
      <c r="T55" s="47">
        <v>0</v>
      </c>
      <c r="U55" s="47">
        <v>0</v>
      </c>
      <c r="V55" s="47">
        <v>0.6840847822345495</v>
      </c>
      <c r="W55" s="47">
        <v>0</v>
      </c>
      <c r="X55" s="47">
        <v>0.7010056072367661</v>
      </c>
      <c r="Y55" s="47">
        <v>0</v>
      </c>
      <c r="Z55" s="47">
        <v>0</v>
      </c>
      <c r="AA55" s="47">
        <v>0</v>
      </c>
      <c r="AB55" s="163">
        <v>0</v>
      </c>
    </row>
    <row r="56" spans="1:28" ht="12.75">
      <c r="A56" s="76" t="s">
        <v>60</v>
      </c>
      <c r="B56" s="22" t="s">
        <v>172</v>
      </c>
      <c r="C56" s="25" t="s">
        <v>93</v>
      </c>
      <c r="D56" s="40" t="s">
        <v>94</v>
      </c>
      <c r="E56" s="132">
        <v>0</v>
      </c>
      <c r="F56" s="132">
        <v>146.48950141016394</v>
      </c>
      <c r="G56" s="47">
        <v>26.567680119579563</v>
      </c>
      <c r="H56" s="47">
        <v>21.217231593637734</v>
      </c>
      <c r="I56" s="47">
        <v>89.03929339634124</v>
      </c>
      <c r="J56" s="47">
        <v>39.36867482458911</v>
      </c>
      <c r="K56" s="47">
        <v>11.90521403716457</v>
      </c>
      <c r="L56" s="47">
        <v>8.85713621837931</v>
      </c>
      <c r="M56" s="47">
        <v>135.9666419311834</v>
      </c>
      <c r="N56" s="47">
        <v>11.224756297802742</v>
      </c>
      <c r="O56" s="47">
        <v>35.43040914129597</v>
      </c>
      <c r="P56" s="47">
        <v>0.5126736392452642</v>
      </c>
      <c r="Q56" s="47">
        <v>5.816515470709874</v>
      </c>
      <c r="R56" s="47">
        <v>3.8217489471011277</v>
      </c>
      <c r="S56" s="47">
        <v>3.190694303884584</v>
      </c>
      <c r="T56" s="47">
        <v>11.546342489692961</v>
      </c>
      <c r="U56" s="47">
        <v>0.7829924672109598</v>
      </c>
      <c r="V56" s="47">
        <v>6.194961829861995</v>
      </c>
      <c r="W56" s="47">
        <v>6.532487511263298</v>
      </c>
      <c r="X56" s="47">
        <v>5.335534383709046</v>
      </c>
      <c r="Y56" s="47">
        <v>2.614635560150873</v>
      </c>
      <c r="Z56" s="47">
        <v>30.868545885902677</v>
      </c>
      <c r="AA56" s="47">
        <v>20.643969251573253</v>
      </c>
      <c r="AB56" s="163">
        <v>3.780735055961486</v>
      </c>
    </row>
    <row r="57" spans="1:28" ht="12.75">
      <c r="A57" s="79" t="s">
        <v>205</v>
      </c>
      <c r="B57" s="22" t="s">
        <v>173</v>
      </c>
      <c r="C57" s="25" t="s">
        <v>120</v>
      </c>
      <c r="D57" s="40" t="s">
        <v>121</v>
      </c>
      <c r="E57" s="132">
        <v>0</v>
      </c>
      <c r="F57" s="139">
        <v>14.639278036018368</v>
      </c>
      <c r="G57" s="56">
        <v>22.114654054421408</v>
      </c>
      <c r="H57" s="56">
        <v>7.502227225355455</v>
      </c>
      <c r="I57" s="56">
        <v>36.88281788385939</v>
      </c>
      <c r="J57" s="56">
        <v>14.150586069306883</v>
      </c>
      <c r="K57" s="56">
        <v>3.087888800701876</v>
      </c>
      <c r="L57" s="56">
        <v>3.4315842498235725</v>
      </c>
      <c r="M57" s="56">
        <v>81.88007051183376</v>
      </c>
      <c r="N57" s="56">
        <v>7.115569845096616</v>
      </c>
      <c r="O57" s="56">
        <v>2.57771586841136</v>
      </c>
      <c r="P57" s="56">
        <v>0</v>
      </c>
      <c r="Q57" s="56">
        <v>1.1062697268603188</v>
      </c>
      <c r="R57" s="56">
        <v>0</v>
      </c>
      <c r="S57" s="56">
        <v>0.7894254847014963</v>
      </c>
      <c r="T57" s="56">
        <v>0</v>
      </c>
      <c r="U57" s="56">
        <v>0</v>
      </c>
      <c r="V57" s="56">
        <v>1.5197783140847605</v>
      </c>
      <c r="W57" s="56">
        <v>0</v>
      </c>
      <c r="X57" s="56">
        <v>1.5573700038326024</v>
      </c>
      <c r="Y57" s="56">
        <v>0</v>
      </c>
      <c r="Z57" s="56">
        <v>0</v>
      </c>
      <c r="AA57" s="56">
        <v>0</v>
      </c>
      <c r="AB57" s="165">
        <v>0</v>
      </c>
    </row>
    <row r="58" spans="1:28" ht="12.75">
      <c r="A58" s="166" t="s">
        <v>260</v>
      </c>
      <c r="B58" s="43" t="s">
        <v>263</v>
      </c>
      <c r="C58" s="44" t="s">
        <v>104</v>
      </c>
      <c r="D58" s="161" t="s">
        <v>105</v>
      </c>
      <c r="E58" s="138">
        <v>0</v>
      </c>
      <c r="F58" s="132">
        <v>14.800393943325616</v>
      </c>
      <c r="G58" s="47">
        <v>14.669609902601223</v>
      </c>
      <c r="H58" s="47">
        <v>3.72734516098717</v>
      </c>
      <c r="I58" s="47">
        <v>22.12430022456101</v>
      </c>
      <c r="J58" s="47">
        <v>10.070371136702306</v>
      </c>
      <c r="K58" s="47">
        <v>0</v>
      </c>
      <c r="L58" s="47">
        <v>0</v>
      </c>
      <c r="M58" s="47">
        <v>83.0260685274261</v>
      </c>
      <c r="N58" s="47">
        <v>5.0569829084743105</v>
      </c>
      <c r="O58" s="47">
        <v>0</v>
      </c>
      <c r="P58" s="47">
        <v>0</v>
      </c>
      <c r="Q58" s="47">
        <v>2.20153135239525</v>
      </c>
      <c r="R58" s="47">
        <v>0</v>
      </c>
      <c r="S58" s="47">
        <v>0</v>
      </c>
      <c r="T58" s="47">
        <v>0</v>
      </c>
      <c r="U58" s="47">
        <v>0</v>
      </c>
      <c r="V58" s="47">
        <v>0</v>
      </c>
      <c r="W58" s="47">
        <v>0</v>
      </c>
      <c r="X58" s="47">
        <v>0</v>
      </c>
      <c r="Y58" s="47">
        <v>0</v>
      </c>
      <c r="Z58" s="47">
        <v>0</v>
      </c>
      <c r="AA58" s="47">
        <v>0</v>
      </c>
      <c r="AB58" s="163">
        <v>0</v>
      </c>
    </row>
    <row r="59" spans="1:28" ht="12.75">
      <c r="A59" s="78" t="s">
        <v>261</v>
      </c>
      <c r="B59" s="22" t="s">
        <v>264</v>
      </c>
      <c r="C59" s="25" t="s">
        <v>106</v>
      </c>
      <c r="D59" s="40" t="s">
        <v>107</v>
      </c>
      <c r="E59" s="132">
        <v>0</v>
      </c>
      <c r="F59" s="132">
        <v>15.276857386095799</v>
      </c>
      <c r="G59" s="47">
        <v>21.976752688147826</v>
      </c>
      <c r="H59" s="47">
        <v>4.589907824523834</v>
      </c>
      <c r="I59" s="47">
        <v>33.32821129297372</v>
      </c>
      <c r="J59" s="47">
        <v>13.14631808247941</v>
      </c>
      <c r="K59" s="47">
        <v>3.34309704233965</v>
      </c>
      <c r="L59" s="47">
        <v>0</v>
      </c>
      <c r="M59" s="47">
        <v>90.09235492581502</v>
      </c>
      <c r="N59" s="47">
        <v>7.843946953849809</v>
      </c>
      <c r="O59" s="47">
        <v>0</v>
      </c>
      <c r="P59" s="47">
        <v>0</v>
      </c>
      <c r="Q59" s="47">
        <v>1.4112253908242565</v>
      </c>
      <c r="R59" s="47">
        <v>0</v>
      </c>
      <c r="S59" s="47">
        <v>0</v>
      </c>
      <c r="T59" s="47">
        <v>0</v>
      </c>
      <c r="U59" s="47">
        <v>0</v>
      </c>
      <c r="V59" s="47">
        <v>0</v>
      </c>
      <c r="W59" s="47">
        <v>0</v>
      </c>
      <c r="X59" s="47">
        <v>0</v>
      </c>
      <c r="Y59" s="47">
        <v>0</v>
      </c>
      <c r="Z59" s="47">
        <v>0</v>
      </c>
      <c r="AA59" s="47">
        <v>0</v>
      </c>
      <c r="AB59" s="163">
        <v>0</v>
      </c>
    </row>
    <row r="60" spans="1:28" ht="12.75">
      <c r="A60" s="78" t="s">
        <v>262</v>
      </c>
      <c r="B60" s="22" t="s">
        <v>265</v>
      </c>
      <c r="C60" s="25" t="s">
        <v>108</v>
      </c>
      <c r="D60" s="40" t="s">
        <v>109</v>
      </c>
      <c r="E60" s="132">
        <v>0</v>
      </c>
      <c r="F60" s="132">
        <v>2.3354522030131193</v>
      </c>
      <c r="G60" s="47">
        <v>4.973444627390563</v>
      </c>
      <c r="H60" s="47">
        <v>1.5091432210319908</v>
      </c>
      <c r="I60" s="47">
        <v>7.092185606823477</v>
      </c>
      <c r="J60" s="47">
        <v>3.1542456509523618</v>
      </c>
      <c r="K60" s="47">
        <v>0.6439373527691714</v>
      </c>
      <c r="L60" s="47">
        <v>0.7704221916173992</v>
      </c>
      <c r="M60" s="47">
        <v>20.184285881216056</v>
      </c>
      <c r="N60" s="47">
        <v>1.5220955243785284</v>
      </c>
      <c r="O60" s="47">
        <v>0.7140556863150778</v>
      </c>
      <c r="P60" s="47">
        <v>0.09174548203407085</v>
      </c>
      <c r="Q60" s="47">
        <v>0.1149317040732285</v>
      </c>
      <c r="R60" s="47">
        <v>0</v>
      </c>
      <c r="S60" s="47">
        <v>0.15878564472313883</v>
      </c>
      <c r="T60" s="47">
        <v>0</v>
      </c>
      <c r="U60" s="47">
        <v>0</v>
      </c>
      <c r="V60" s="47">
        <v>0.3962845156443109</v>
      </c>
      <c r="W60" s="47">
        <v>0</v>
      </c>
      <c r="X60" s="47">
        <v>0.270759106674177</v>
      </c>
      <c r="Y60" s="47">
        <v>0</v>
      </c>
      <c r="Z60" s="47">
        <v>0</v>
      </c>
      <c r="AA60" s="47">
        <v>0</v>
      </c>
      <c r="AB60" s="163">
        <v>0</v>
      </c>
    </row>
    <row r="61" spans="1:28" ht="12.75">
      <c r="A61" s="75" t="s">
        <v>61</v>
      </c>
      <c r="B61" s="43" t="s">
        <v>174</v>
      </c>
      <c r="C61" s="44" t="s">
        <v>91</v>
      </c>
      <c r="D61" s="161" t="s">
        <v>92</v>
      </c>
      <c r="E61" s="138">
        <v>0</v>
      </c>
      <c r="F61" s="132">
        <v>39.793188537474634</v>
      </c>
      <c r="G61" s="47">
        <v>9.814932030246382</v>
      </c>
      <c r="H61" s="47">
        <v>6.783052436126127</v>
      </c>
      <c r="I61" s="47">
        <v>44.43438661507753</v>
      </c>
      <c r="J61" s="47">
        <v>9.507059727489832</v>
      </c>
      <c r="K61" s="47">
        <v>2.941582712531499</v>
      </c>
      <c r="L61" s="47">
        <v>3.2488386543220713</v>
      </c>
      <c r="M61" s="47">
        <v>41.74058101107221</v>
      </c>
      <c r="N61" s="47">
        <v>3.4580932024427966</v>
      </c>
      <c r="O61" s="47">
        <v>9.515996961503333</v>
      </c>
      <c r="P61" s="47">
        <v>0.0573215698827525</v>
      </c>
      <c r="Q61" s="47">
        <v>1.5368960699208856</v>
      </c>
      <c r="R61" s="47">
        <v>1.8515483433095596</v>
      </c>
      <c r="S61" s="47">
        <v>0.9042015378278165</v>
      </c>
      <c r="T61" s="47">
        <v>4.757382119785234</v>
      </c>
      <c r="U61" s="47">
        <v>0.27612971298358957</v>
      </c>
      <c r="V61" s="47">
        <v>1.6641746094992413</v>
      </c>
      <c r="W61" s="47">
        <v>1.8416249317492657</v>
      </c>
      <c r="X61" s="47">
        <v>1.6268847710271075</v>
      </c>
      <c r="Y61" s="47">
        <v>1.6034630543007324</v>
      </c>
      <c r="Z61" s="47">
        <v>8.536291205281486</v>
      </c>
      <c r="AA61" s="47">
        <v>14.523929814164148</v>
      </c>
      <c r="AB61" s="163">
        <v>0.5950965131376051</v>
      </c>
    </row>
    <row r="62" spans="1:28" ht="12.75">
      <c r="A62" s="76" t="s">
        <v>62</v>
      </c>
      <c r="B62" s="22" t="s">
        <v>175</v>
      </c>
      <c r="C62" s="25" t="s">
        <v>96</v>
      </c>
      <c r="D62" s="40" t="s">
        <v>97</v>
      </c>
      <c r="E62" s="132">
        <v>0</v>
      </c>
      <c r="F62" s="132">
        <v>33.74026368398336</v>
      </c>
      <c r="G62" s="47">
        <v>6.641367954885936</v>
      </c>
      <c r="H62" s="47">
        <v>1.0980843543356968</v>
      </c>
      <c r="I62" s="47">
        <v>24.455804285389604</v>
      </c>
      <c r="J62" s="47">
        <v>5.103569296741625</v>
      </c>
      <c r="K62" s="47">
        <v>6.329002602447872</v>
      </c>
      <c r="L62" s="47">
        <v>3.2173631301011483</v>
      </c>
      <c r="M62" s="47">
        <v>12.477794424645253</v>
      </c>
      <c r="N62" s="47">
        <v>1.206210822486355</v>
      </c>
      <c r="O62" s="47">
        <v>1.2903091866046452</v>
      </c>
      <c r="P62" s="47">
        <v>0.024028104033618547</v>
      </c>
      <c r="Q62" s="47">
        <v>0.062473070487385485</v>
      </c>
      <c r="R62" s="47">
        <v>0.004805620806720867</v>
      </c>
      <c r="S62" s="47">
        <v>0.840983641175626</v>
      </c>
      <c r="T62" s="47">
        <v>2.9963045729928126</v>
      </c>
      <c r="U62" s="47">
        <v>0.0024028104033604336</v>
      </c>
      <c r="V62" s="47">
        <v>0.10572365774783066</v>
      </c>
      <c r="W62" s="47">
        <v>1.1173068375628645</v>
      </c>
      <c r="X62" s="47">
        <v>1.2975176178151742</v>
      </c>
      <c r="Y62" s="47">
        <v>0.23547541952939355</v>
      </c>
      <c r="Z62" s="47">
        <v>2.7632319638651097</v>
      </c>
      <c r="AA62" s="47">
        <v>4.397143038149807</v>
      </c>
      <c r="AB62" s="163">
        <v>1.0163888006218258</v>
      </c>
    </row>
    <row r="63" spans="1:28" ht="12.75">
      <c r="A63" s="77" t="s">
        <v>63</v>
      </c>
      <c r="B63" s="23" t="s">
        <v>176</v>
      </c>
      <c r="C63" s="24" t="s">
        <v>177</v>
      </c>
      <c r="D63" s="129" t="s">
        <v>178</v>
      </c>
      <c r="E63" s="139">
        <v>0</v>
      </c>
      <c r="F63" s="139">
        <v>113.00651389313862</v>
      </c>
      <c r="G63" s="56">
        <v>57.31482656218577</v>
      </c>
      <c r="H63" s="56">
        <v>29.291924601828214</v>
      </c>
      <c r="I63" s="56">
        <v>144.2365089157829</v>
      </c>
      <c r="J63" s="56">
        <v>57.156652349745855</v>
      </c>
      <c r="K63" s="56">
        <v>12.185185808812093</v>
      </c>
      <c r="L63" s="56">
        <v>16.389446072134888</v>
      </c>
      <c r="M63" s="56">
        <v>214.3254529905971</v>
      </c>
      <c r="N63" s="56">
        <v>19.46890851901844</v>
      </c>
      <c r="O63" s="56">
        <v>38.96287877956638</v>
      </c>
      <c r="P63" s="56">
        <v>0.3659388428438888</v>
      </c>
      <c r="Q63" s="56">
        <v>4.7578405344211205</v>
      </c>
      <c r="R63" s="56">
        <v>4.971056266618689</v>
      </c>
      <c r="S63" s="56">
        <v>5.5159101618264685</v>
      </c>
      <c r="T63" s="56">
        <v>6.215247819724027</v>
      </c>
      <c r="U63" s="56">
        <v>1.2810242914974879</v>
      </c>
      <c r="V63" s="56">
        <v>5.026105474844371</v>
      </c>
      <c r="W63" s="56">
        <v>6.566225733200554</v>
      </c>
      <c r="X63" s="56">
        <v>6.24121167114572</v>
      </c>
      <c r="Y63" s="56">
        <v>2.121137229094529</v>
      </c>
      <c r="Z63" s="56">
        <v>38.85648106405279</v>
      </c>
      <c r="AA63" s="56">
        <v>18.55800558005285</v>
      </c>
      <c r="AB63" s="165">
        <v>0.22540190469067056</v>
      </c>
    </row>
    <row r="64" spans="1:28" ht="12.75">
      <c r="A64" s="156"/>
      <c r="B64" s="25"/>
      <c r="C64" s="25"/>
      <c r="D64" s="25"/>
      <c r="E64" s="81"/>
      <c r="F64" s="47"/>
      <c r="G64" s="47"/>
      <c r="H64" s="47"/>
      <c r="I64" s="47"/>
      <c r="J64" s="47"/>
      <c r="K64" s="47"/>
      <c r="L64" s="47"/>
      <c r="M64" s="163"/>
      <c r="N64" s="132"/>
      <c r="O64" s="47"/>
      <c r="P64" s="47"/>
      <c r="Q64" s="47"/>
      <c r="R64" s="47"/>
      <c r="S64" s="47"/>
      <c r="T64" s="47"/>
      <c r="U64" s="47"/>
      <c r="V64" s="47"/>
      <c r="W64" s="163"/>
      <c r="X64" s="132"/>
      <c r="Y64" s="47"/>
      <c r="Z64" s="47"/>
      <c r="AA64" s="47"/>
      <c r="AB64" s="163"/>
    </row>
    <row r="65" spans="1:28" ht="12.75">
      <c r="A65" s="199" t="s">
        <v>283</v>
      </c>
      <c r="B65" s="25"/>
      <c r="C65" s="70"/>
      <c r="D65" s="70"/>
      <c r="E65" s="49">
        <v>0</v>
      </c>
      <c r="F65" s="47">
        <f>F69-F68</f>
        <v>-47125.834727803245</v>
      </c>
      <c r="G65" s="47">
        <f aca="true" t="shared" si="0" ref="G65:AB65">G69-G68</f>
        <v>-1332.7013666518033</v>
      </c>
      <c r="H65" s="47">
        <f t="shared" si="0"/>
        <v>70742.80950369406</v>
      </c>
      <c r="I65" s="47">
        <f t="shared" si="0"/>
        <v>81763.6490668729</v>
      </c>
      <c r="J65" s="47">
        <f t="shared" si="0"/>
        <v>-56802.333344426006</v>
      </c>
      <c r="K65" s="47">
        <f t="shared" si="0"/>
        <v>-20540.231969300192</v>
      </c>
      <c r="L65" s="47">
        <f t="shared" si="0"/>
        <v>11618.240421001334</v>
      </c>
      <c r="M65" s="47">
        <f t="shared" si="0"/>
        <v>-5488.373017851263</v>
      </c>
      <c r="N65" s="47">
        <f t="shared" si="0"/>
        <v>53672.58890248975</v>
      </c>
      <c r="O65" s="47">
        <f t="shared" si="0"/>
        <v>68298.10408766661</v>
      </c>
      <c r="P65" s="47">
        <f t="shared" si="0"/>
        <v>2041.1941367654363</v>
      </c>
      <c r="Q65" s="47">
        <f t="shared" si="0"/>
        <v>-71543.43237712391</v>
      </c>
      <c r="R65" s="47">
        <f t="shared" si="0"/>
        <v>-4883.6713077380555</v>
      </c>
      <c r="S65" s="47">
        <f t="shared" si="0"/>
        <v>19583.379216711503</v>
      </c>
      <c r="T65" s="47">
        <f t="shared" si="0"/>
        <v>-56072.60810289951</v>
      </c>
      <c r="U65" s="47">
        <f t="shared" si="0"/>
        <v>-984.3506181139091</v>
      </c>
      <c r="V65" s="47">
        <f t="shared" si="0"/>
        <v>982.238104941207</v>
      </c>
      <c r="W65" s="47">
        <f t="shared" si="0"/>
        <v>-9930.720955819532</v>
      </c>
      <c r="X65" s="47">
        <f t="shared" si="0"/>
        <v>49806.170442729606</v>
      </c>
      <c r="Y65" s="47">
        <f t="shared" si="0"/>
        <v>9487.83576922011</v>
      </c>
      <c r="Z65" s="47">
        <f t="shared" si="0"/>
        <v>19716.834634797648</v>
      </c>
      <c r="AA65" s="47">
        <f t="shared" si="0"/>
        <v>-111116.96254812274</v>
      </c>
      <c r="AB65" s="47">
        <f t="shared" si="0"/>
        <v>-1891.8239510658896</v>
      </c>
    </row>
    <row r="66" spans="1:28" ht="12.75">
      <c r="A66" s="64" t="s">
        <v>281</v>
      </c>
      <c r="B66" s="65"/>
      <c r="C66" s="65"/>
      <c r="D66" s="65"/>
      <c r="E66" s="209">
        <f>SUM(E6:E63)</f>
        <v>254938</v>
      </c>
      <c r="F66" s="47">
        <f aca="true" t="shared" si="1" ref="F66:AB66">SUM(F6:F63)</f>
        <v>44791.137192954746</v>
      </c>
      <c r="G66" s="47">
        <f t="shared" si="1"/>
        <v>12872.015808064603</v>
      </c>
      <c r="H66" s="47">
        <f t="shared" si="1"/>
        <v>8548.660709186039</v>
      </c>
      <c r="I66" s="47">
        <f t="shared" si="1"/>
        <v>50291.42565084802</v>
      </c>
      <c r="J66" s="47">
        <f t="shared" si="1"/>
        <v>13750.761225370201</v>
      </c>
      <c r="K66" s="47">
        <f t="shared" si="1"/>
        <v>3868.4104306042645</v>
      </c>
      <c r="L66" s="47">
        <f t="shared" si="1"/>
        <v>3536.925748840071</v>
      </c>
      <c r="M66" s="163">
        <f t="shared" si="1"/>
        <v>60722.281849403094</v>
      </c>
      <c r="N66" s="132">
        <f t="shared" si="1"/>
        <v>4975.892163406876</v>
      </c>
      <c r="O66" s="47">
        <f t="shared" si="1"/>
        <v>10336.331997095658</v>
      </c>
      <c r="P66" s="47">
        <f t="shared" si="1"/>
        <v>111.20283090885769</v>
      </c>
      <c r="Q66" s="47">
        <f t="shared" si="1"/>
        <v>1846.056531810932</v>
      </c>
      <c r="R66" s="47">
        <f>SUM(R6:R63)</f>
        <v>1568.708635553458</v>
      </c>
      <c r="S66" s="47">
        <f t="shared" si="1"/>
        <v>1050.1922997962042</v>
      </c>
      <c r="T66" s="47">
        <f t="shared" si="1"/>
        <v>5141.284796691894</v>
      </c>
      <c r="U66" s="47">
        <f t="shared" si="1"/>
        <v>308.8876984418177</v>
      </c>
      <c r="V66" s="47">
        <f t="shared" si="1"/>
        <v>2291.0599199698827</v>
      </c>
      <c r="W66" s="163">
        <f t="shared" si="1"/>
        <v>1633.5489083090395</v>
      </c>
      <c r="X66" s="132">
        <f t="shared" si="1"/>
        <v>2035.7548249024733</v>
      </c>
      <c r="Y66" s="47">
        <f t="shared" si="1"/>
        <v>1205.6770054229987</v>
      </c>
      <c r="Z66" s="47">
        <f t="shared" si="1"/>
        <v>9172.768649889706</v>
      </c>
      <c r="AA66" s="47">
        <f t="shared" si="1"/>
        <v>13864.10721480074</v>
      </c>
      <c r="AB66" s="163">
        <f t="shared" si="1"/>
        <v>1014.9079077284023</v>
      </c>
    </row>
    <row r="67" spans="1:28" ht="12.75">
      <c r="A67" s="116"/>
      <c r="B67" s="115"/>
      <c r="C67" s="115"/>
      <c r="D67" s="115"/>
      <c r="E67" s="200"/>
      <c r="F67" s="200"/>
      <c r="G67" s="201"/>
      <c r="H67" s="201"/>
      <c r="I67" s="201"/>
      <c r="J67" s="201"/>
      <c r="K67" s="201"/>
      <c r="L67" s="201"/>
      <c r="M67" s="202"/>
      <c r="N67" s="200"/>
      <c r="O67" s="201"/>
      <c r="P67" s="201"/>
      <c r="Q67" s="201"/>
      <c r="R67" s="201"/>
      <c r="S67" s="201"/>
      <c r="T67" s="201"/>
      <c r="U67" s="201"/>
      <c r="V67" s="201"/>
      <c r="W67" s="202"/>
      <c r="X67" s="200"/>
      <c r="Y67" s="201"/>
      <c r="Z67" s="201"/>
      <c r="AA67" s="201"/>
      <c r="AB67" s="202"/>
    </row>
    <row r="68" spans="1:31" ht="12.75">
      <c r="A68" s="52" t="s">
        <v>250</v>
      </c>
      <c r="B68" s="53"/>
      <c r="C68" s="53"/>
      <c r="D68" s="53"/>
      <c r="E68" s="164">
        <v>111389767.75250001</v>
      </c>
      <c r="F68" s="164">
        <v>15997782.768180512</v>
      </c>
      <c r="G68" s="48">
        <v>5037209.074832439</v>
      </c>
      <c r="H68" s="48">
        <v>2914304.01838885</v>
      </c>
      <c r="I68" s="48">
        <v>21802709.523847613</v>
      </c>
      <c r="J68" s="48">
        <v>9068751.467598308</v>
      </c>
      <c r="K68" s="48">
        <v>1462555.986753612</v>
      </c>
      <c r="L68" s="48">
        <v>1567146.0412037093</v>
      </c>
      <c r="M68" s="198">
        <v>29020142.58766875</v>
      </c>
      <c r="N68" s="164">
        <v>2681326.506933881</v>
      </c>
      <c r="O68" s="48">
        <v>3536962.314871513</v>
      </c>
      <c r="P68" s="48">
        <v>205395.36584645262</v>
      </c>
      <c r="Q68" s="48">
        <v>399477.69890488</v>
      </c>
      <c r="R68" s="93">
        <v>619578.7644890314</v>
      </c>
      <c r="S68" s="48">
        <v>373323.38718579244</v>
      </c>
      <c r="T68" s="48">
        <v>2479700.3336387407</v>
      </c>
      <c r="U68" s="48">
        <v>217704.27845982314</v>
      </c>
      <c r="V68" s="48">
        <v>667165.7888266252</v>
      </c>
      <c r="W68" s="198">
        <v>367252.54751957237</v>
      </c>
      <c r="X68" s="164">
        <v>603043.2139465684</v>
      </c>
      <c r="Y68" s="48">
        <v>246347.05699298828</v>
      </c>
      <c r="Z68" s="48">
        <v>8853349.294093698</v>
      </c>
      <c r="AA68" s="48">
        <v>2765615.6946064057</v>
      </c>
      <c r="AB68" s="198">
        <v>502924.03771021526</v>
      </c>
      <c r="AC68" s="48"/>
      <c r="AD68" s="48"/>
      <c r="AE68" s="73"/>
    </row>
    <row r="69" spans="1:28" ht="12.75">
      <c r="A69" s="52" t="s">
        <v>275</v>
      </c>
      <c r="B69" s="53"/>
      <c r="C69" s="53"/>
      <c r="D69" s="53"/>
      <c r="E69" s="164">
        <v>111389767.7525</v>
      </c>
      <c r="F69" s="49">
        <v>15950656.933452709</v>
      </c>
      <c r="G69" s="49">
        <v>5035876.373465788</v>
      </c>
      <c r="H69" s="49">
        <v>2985046.827892544</v>
      </c>
      <c r="I69" s="49">
        <v>21884473.172914486</v>
      </c>
      <c r="J69" s="49">
        <v>9011949.134253882</v>
      </c>
      <c r="K69" s="49">
        <v>1442015.7547843119</v>
      </c>
      <c r="L69" s="49">
        <v>1578764.2816247107</v>
      </c>
      <c r="M69" s="49">
        <v>29014654.2146509</v>
      </c>
      <c r="N69" s="49">
        <v>2734999.0958363707</v>
      </c>
      <c r="O69" s="49">
        <v>3605260.4189591794</v>
      </c>
      <c r="P69" s="49">
        <v>207436.55998321806</v>
      </c>
      <c r="Q69" s="164">
        <v>327934.26652775606</v>
      </c>
      <c r="R69" s="48">
        <v>614695.0931812933</v>
      </c>
      <c r="S69" s="198">
        <v>392906.76640250394</v>
      </c>
      <c r="T69" s="49">
        <v>2423627.725535841</v>
      </c>
      <c r="U69" s="49">
        <v>216719.92784170923</v>
      </c>
      <c r="V69" s="49">
        <v>668148.0269315664</v>
      </c>
      <c r="W69" s="49">
        <v>357321.82656375284</v>
      </c>
      <c r="X69" s="49">
        <v>652849.384389298</v>
      </c>
      <c r="Y69" s="49">
        <v>255834.8927622084</v>
      </c>
      <c r="Z69" s="49">
        <v>8873066.128728496</v>
      </c>
      <c r="AA69" s="49">
        <v>2654498.732058283</v>
      </c>
      <c r="AB69" s="49">
        <v>501032.21375914937</v>
      </c>
    </row>
    <row r="70" spans="1:28" ht="12.75">
      <c r="A70" s="52" t="s">
        <v>280</v>
      </c>
      <c r="B70" s="53"/>
      <c r="C70" s="53"/>
      <c r="D70" s="53"/>
      <c r="E70" s="164">
        <f>'step 2 results'!E65</f>
        <v>111644705.7525</v>
      </c>
      <c r="F70" s="164">
        <f>'step 2 results'!G65</f>
        <v>15995448.070645662</v>
      </c>
      <c r="G70" s="48">
        <f>'step 2 results'!H65</f>
        <v>5048748.389273855</v>
      </c>
      <c r="H70" s="48">
        <f>'step 2 results'!I65</f>
        <v>2993595.488601731</v>
      </c>
      <c r="I70" s="48">
        <f>'step 2 results'!J65</f>
        <v>21934764.59856536</v>
      </c>
      <c r="J70" s="48">
        <f>'step 2 results'!K65</f>
        <v>9025699.895479254</v>
      </c>
      <c r="K70" s="48">
        <f>'step 2 results'!L65</f>
        <v>1445884.1652149167</v>
      </c>
      <c r="L70" s="48">
        <f>'step 2 results'!M65</f>
        <v>1582301.20737355</v>
      </c>
      <c r="M70" s="198">
        <f>'step 2 results'!N65</f>
        <v>29075376.496500313</v>
      </c>
      <c r="N70" s="164">
        <f>'step 2 results'!O65</f>
        <v>2739974.9879997782</v>
      </c>
      <c r="O70" s="48">
        <f>'step 2 results'!P65</f>
        <v>3615596.750956274</v>
      </c>
      <c r="P70" s="48">
        <f>'step 2 results'!Q65</f>
        <v>207547.76281412688</v>
      </c>
      <c r="Q70" s="48">
        <f>'step 2 results'!R65</f>
        <v>329780.323059567</v>
      </c>
      <c r="R70" s="48">
        <f>'step 2 results'!S65</f>
        <v>616263.8018168468</v>
      </c>
      <c r="S70" s="48">
        <f>'step 2 results'!T65</f>
        <v>393956.9587023</v>
      </c>
      <c r="T70" s="48">
        <f>'step 2 results'!U65</f>
        <v>2428769.0103325336</v>
      </c>
      <c r="U70" s="48">
        <f>'step 2 results'!V65</f>
        <v>217028.8155401511</v>
      </c>
      <c r="V70" s="48">
        <f>'step 2 results'!W65</f>
        <v>670439.0868515365</v>
      </c>
      <c r="W70" s="198">
        <f>'step 2 results'!X65</f>
        <v>358955.37547206186</v>
      </c>
      <c r="X70" s="164">
        <f>'step 2 results'!Y65</f>
        <v>654885.1392142003</v>
      </c>
      <c r="Y70" s="48">
        <f>'step 2 results'!Z65</f>
        <v>257040.56976763144</v>
      </c>
      <c r="Z70" s="48">
        <f>'step 2 results'!AA65</f>
        <v>8882238.897378387</v>
      </c>
      <c r="AA70" s="48">
        <f>'step 2 results'!AB65</f>
        <v>2668362.8392730835</v>
      </c>
      <c r="AB70" s="198">
        <f>'step 2 results'!AC65</f>
        <v>502047.1216668777</v>
      </c>
    </row>
    <row r="71" spans="2:28" ht="12.75">
      <c r="B71" s="53"/>
      <c r="C71" s="53"/>
      <c r="D71" s="53"/>
      <c r="E71" s="203"/>
      <c r="F71" s="203"/>
      <c r="G71" s="204"/>
      <c r="H71" s="204"/>
      <c r="I71" s="204"/>
      <c r="J71" s="204"/>
      <c r="K71" s="204"/>
      <c r="L71" s="204"/>
      <c r="M71" s="205"/>
      <c r="N71" s="203"/>
      <c r="O71" s="204"/>
      <c r="P71" s="204"/>
      <c r="Q71" s="204"/>
      <c r="R71" s="204"/>
      <c r="S71" s="204"/>
      <c r="T71" s="204"/>
      <c r="U71" s="204"/>
      <c r="V71" s="204"/>
      <c r="W71" s="205"/>
      <c r="X71" s="203"/>
      <c r="Y71" s="204"/>
      <c r="Z71" s="204"/>
      <c r="AA71" s="204"/>
      <c r="AB71" s="205"/>
    </row>
    <row r="72" spans="1:28" ht="12.75">
      <c r="A72" s="206" t="s">
        <v>249</v>
      </c>
      <c r="B72" s="207"/>
      <c r="C72" s="207"/>
      <c r="D72" s="207"/>
      <c r="E72" s="208">
        <f>E70-E68</f>
        <v>254937.9999999851</v>
      </c>
      <c r="F72" s="208">
        <f>F70-F68</f>
        <v>-2334.697534849867</v>
      </c>
      <c r="G72" s="208">
        <f aca="true" t="shared" si="2" ref="G72:AB72">G70-G68</f>
        <v>11539.314441415481</v>
      </c>
      <c r="H72" s="208">
        <f t="shared" si="2"/>
        <v>79291.47021288099</v>
      </c>
      <c r="I72" s="208">
        <f t="shared" si="2"/>
        <v>132055.07471774518</v>
      </c>
      <c r="J72" s="208">
        <f t="shared" si="2"/>
        <v>-43051.57211905345</v>
      </c>
      <c r="K72" s="208">
        <f t="shared" si="2"/>
        <v>-16671.821538695367</v>
      </c>
      <c r="L72" s="208">
        <f t="shared" si="2"/>
        <v>15155.16616984061</v>
      </c>
      <c r="M72" s="208">
        <f t="shared" si="2"/>
        <v>55233.90883156285</v>
      </c>
      <c r="N72" s="208">
        <f t="shared" si="2"/>
        <v>58648.48106589727</v>
      </c>
      <c r="O72" s="208">
        <f t="shared" si="2"/>
        <v>78634.43608476128</v>
      </c>
      <c r="P72" s="208">
        <f t="shared" si="2"/>
        <v>2152.3969676742563</v>
      </c>
      <c r="Q72" s="208">
        <f t="shared" si="2"/>
        <v>-69697.37584531296</v>
      </c>
      <c r="R72" s="208">
        <f t="shared" si="2"/>
        <v>-3314.9626721845707</v>
      </c>
      <c r="S72" s="208">
        <f t="shared" si="2"/>
        <v>20633.571516507538</v>
      </c>
      <c r="T72" s="208">
        <f t="shared" si="2"/>
        <v>-50931.32330620708</v>
      </c>
      <c r="U72" s="208">
        <f t="shared" si="2"/>
        <v>-675.4629196720489</v>
      </c>
      <c r="V72" s="208">
        <f t="shared" si="2"/>
        <v>3273.298024911317</v>
      </c>
      <c r="W72" s="208">
        <f t="shared" si="2"/>
        <v>-8297.17204751051</v>
      </c>
      <c r="X72" s="208">
        <f t="shared" si="2"/>
        <v>51841.92526763189</v>
      </c>
      <c r="Y72" s="208">
        <f t="shared" si="2"/>
        <v>10693.512774643168</v>
      </c>
      <c r="Z72" s="208">
        <f t="shared" si="2"/>
        <v>28889.603284688666</v>
      </c>
      <c r="AA72" s="208">
        <f t="shared" si="2"/>
        <v>-97252.8553333222</v>
      </c>
      <c r="AB72" s="208">
        <f t="shared" si="2"/>
        <v>-876.916043337551</v>
      </c>
    </row>
    <row r="73" ht="12.75">
      <c r="B73" s="66">
        <f ca="1">TODAY()</f>
        <v>37018</v>
      </c>
    </row>
  </sheetData>
  <mergeCells count="2">
    <mergeCell ref="A3:B3"/>
    <mergeCell ref="E4:E5"/>
  </mergeCells>
  <printOptions/>
  <pageMargins left="0.36" right="0.25" top="0.25" bottom="0.16" header="0.25" footer="0.16"/>
  <pageSetup fitToWidth="3" horizontalDpi="600" verticalDpi="600" orientation="portrait" scale="76" r:id="rId3"/>
  <colBreaks count="2" manualBreakCount="2">
    <brk id="13" max="73" man="1"/>
    <brk id="23" max="73" man="1"/>
  </colBreaks>
  <legacyDrawing r:id="rId2"/>
</worksheet>
</file>

<file path=xl/worksheets/sheet3.xml><?xml version="1.0" encoding="utf-8"?>
<worksheet xmlns="http://schemas.openxmlformats.org/spreadsheetml/2006/main" xmlns:r="http://schemas.openxmlformats.org/officeDocument/2006/relationships">
  <sheetPr transitionEvaluation="1"/>
  <dimension ref="A1:CE351"/>
  <sheetViews>
    <sheetView workbookViewId="0" topLeftCell="A1">
      <selection activeCell="A1" sqref="A1"/>
    </sheetView>
  </sheetViews>
  <sheetFormatPr defaultColWidth="10.625" defaultRowHeight="12.75"/>
  <cols>
    <col min="1" max="1" width="4.875" style="2" customWidth="1"/>
    <col min="2" max="2" width="6.625" style="2" customWidth="1"/>
    <col min="3" max="3" width="16.625" style="2" customWidth="1"/>
    <col min="4" max="4" width="8.625" style="2" customWidth="1"/>
    <col min="5" max="8" width="6.625" style="2" customWidth="1"/>
    <col min="9" max="9" width="7.75390625" style="2" customWidth="1"/>
    <col min="10" max="10" width="8.625" style="2" customWidth="1"/>
    <col min="11" max="11" width="7.625" style="2" customWidth="1"/>
    <col min="12" max="12" width="7.75390625" style="2" customWidth="1"/>
    <col min="13" max="15" width="8.625" style="2" customWidth="1"/>
    <col min="16" max="16" width="7.375" style="2" customWidth="1"/>
    <col min="17" max="17" width="4.625" style="2" customWidth="1"/>
    <col min="18" max="18" width="8.75390625" style="2" customWidth="1"/>
    <col min="19" max="19" width="10.625" style="2" customWidth="1"/>
    <col min="20" max="41" width="8.625" style="2" customWidth="1"/>
    <col min="42" max="42" width="7.25390625" style="2" customWidth="1"/>
    <col min="43" max="16384" width="10.625" style="2" customWidth="1"/>
  </cols>
  <sheetData>
    <row r="1" spans="1:9" ht="11.25">
      <c r="A1" s="38" t="s">
        <v>185</v>
      </c>
      <c r="B1" s="14"/>
      <c r="C1" s="14"/>
      <c r="D1" s="14"/>
      <c r="I1" s="14"/>
    </row>
    <row r="2" spans="1:9" ht="11.25">
      <c r="A2" s="38" t="s">
        <v>186</v>
      </c>
      <c r="B2" s="14"/>
      <c r="C2" s="38" t="s">
        <v>187</v>
      </c>
      <c r="D2" s="14"/>
      <c r="I2" s="14"/>
    </row>
    <row r="3" spans="1:41" ht="11.25">
      <c r="A3" s="38" t="s">
        <v>188</v>
      </c>
      <c r="B3" s="14"/>
      <c r="C3" s="14"/>
      <c r="D3" s="46"/>
      <c r="E3" s="9"/>
      <c r="F3" s="9"/>
      <c r="G3" s="9"/>
      <c r="H3" s="9"/>
      <c r="I3" s="46"/>
      <c r="J3" s="9"/>
      <c r="K3" s="9"/>
      <c r="L3" s="9"/>
      <c r="M3" s="9"/>
      <c r="N3" s="9"/>
      <c r="O3" s="86"/>
      <c r="P3" s="9"/>
      <c r="Q3" s="9"/>
      <c r="R3" s="9"/>
      <c r="T3" s="18" t="s">
        <v>189</v>
      </c>
      <c r="U3" s="18"/>
      <c r="V3" s="18"/>
      <c r="W3" s="18"/>
      <c r="X3" s="18"/>
      <c r="Y3" s="18"/>
      <c r="Z3" s="18"/>
      <c r="AA3" s="18"/>
      <c r="AB3" s="18"/>
      <c r="AC3" s="18"/>
      <c r="AD3" s="18"/>
      <c r="AE3" s="18"/>
      <c r="AF3" s="18"/>
      <c r="AG3" s="18"/>
      <c r="AH3" s="18"/>
      <c r="AI3" s="18"/>
      <c r="AJ3" s="18"/>
      <c r="AK3" s="18"/>
      <c r="AL3" s="18"/>
      <c r="AM3" s="18"/>
      <c r="AN3" s="18"/>
      <c r="AO3" s="18"/>
    </row>
    <row r="4" spans="1:27" ht="12">
      <c r="A4" s="194" t="s">
        <v>278</v>
      </c>
      <c r="B4" s="14"/>
      <c r="C4" s="14"/>
      <c r="D4" s="37"/>
      <c r="E4" s="37"/>
      <c r="F4" s="37"/>
      <c r="G4" s="37"/>
      <c r="H4" s="37"/>
      <c r="I4" s="37"/>
      <c r="J4" s="37"/>
      <c r="K4" s="37"/>
      <c r="L4" s="37"/>
      <c r="M4" s="37"/>
      <c r="N4" s="37"/>
      <c r="O4" s="87"/>
      <c r="P4" s="37"/>
      <c r="Q4" s="37"/>
      <c r="R4" s="37"/>
      <c r="Y4" s="4"/>
      <c r="Z4" s="4"/>
      <c r="AA4" s="4"/>
    </row>
    <row r="5" spans="1:42" ht="14.25" customHeight="1">
      <c r="A5" s="248" t="s">
        <v>222</v>
      </c>
      <c r="B5" s="251" t="s">
        <v>223</v>
      </c>
      <c r="C5" s="238" t="s">
        <v>193</v>
      </c>
      <c r="D5" s="242" t="s">
        <v>267</v>
      </c>
      <c r="E5" s="254" t="s">
        <v>268</v>
      </c>
      <c r="F5" s="255"/>
      <c r="G5" s="255"/>
      <c r="H5" s="256"/>
      <c r="I5" s="254" t="s">
        <v>269</v>
      </c>
      <c r="J5" s="255"/>
      <c r="K5" s="255"/>
      <c r="L5" s="256"/>
      <c r="M5" s="254" t="s">
        <v>270</v>
      </c>
      <c r="N5" s="255"/>
      <c r="O5" s="256"/>
      <c r="P5" s="85" t="s">
        <v>184</v>
      </c>
      <c r="Q5" s="242" t="s">
        <v>220</v>
      </c>
      <c r="R5" s="227" t="s">
        <v>271</v>
      </c>
      <c r="T5" s="217" t="s">
        <v>109</v>
      </c>
      <c r="U5" s="217" t="s">
        <v>231</v>
      </c>
      <c r="V5" s="217" t="s">
        <v>105</v>
      </c>
      <c r="W5" s="217" t="s">
        <v>247</v>
      </c>
      <c r="X5" s="217" t="s">
        <v>232</v>
      </c>
      <c r="Y5" s="217" t="s">
        <v>233</v>
      </c>
      <c r="Z5" s="217" t="s">
        <v>234</v>
      </c>
      <c r="AA5" s="217" t="s">
        <v>235</v>
      </c>
      <c r="AB5" s="217" t="s">
        <v>236</v>
      </c>
      <c r="AC5" s="217" t="s">
        <v>227</v>
      </c>
      <c r="AD5" s="217" t="s">
        <v>228</v>
      </c>
      <c r="AE5" s="217" t="s">
        <v>237</v>
      </c>
      <c r="AF5" s="217" t="s">
        <v>102</v>
      </c>
      <c r="AG5" s="217" t="s">
        <v>220</v>
      </c>
      <c r="AH5" s="217" t="s">
        <v>238</v>
      </c>
      <c r="AI5" s="217" t="s">
        <v>239</v>
      </c>
      <c r="AJ5" s="217" t="s">
        <v>240</v>
      </c>
      <c r="AK5" s="217" t="s">
        <v>241</v>
      </c>
      <c r="AL5" s="217" t="s">
        <v>242</v>
      </c>
      <c r="AM5" s="217" t="s">
        <v>243</v>
      </c>
      <c r="AN5" s="217" t="s">
        <v>244</v>
      </c>
      <c r="AO5" s="241" t="s">
        <v>245</v>
      </c>
      <c r="AP5" s="241" t="s">
        <v>246</v>
      </c>
    </row>
    <row r="6" spans="1:42" ht="12.75" customHeight="1">
      <c r="A6" s="249"/>
      <c r="B6" s="252"/>
      <c r="C6" s="239"/>
      <c r="D6" s="243"/>
      <c r="E6" s="218" t="s">
        <v>181</v>
      </c>
      <c r="F6" s="251" t="s">
        <v>194</v>
      </c>
      <c r="G6" s="251" t="s">
        <v>195</v>
      </c>
      <c r="H6" s="238" t="s">
        <v>196</v>
      </c>
      <c r="I6" s="218" t="s">
        <v>229</v>
      </c>
      <c r="J6" s="251" t="s">
        <v>224</v>
      </c>
      <c r="K6" s="251" t="s">
        <v>225</v>
      </c>
      <c r="L6" s="238" t="s">
        <v>226</v>
      </c>
      <c r="M6" s="218" t="s">
        <v>227</v>
      </c>
      <c r="N6" s="251" t="s">
        <v>228</v>
      </c>
      <c r="O6" s="238" t="s">
        <v>230</v>
      </c>
      <c r="P6" s="242" t="s">
        <v>285</v>
      </c>
      <c r="Q6" s="243"/>
      <c r="R6" s="228"/>
      <c r="T6" s="217"/>
      <c r="U6" s="217"/>
      <c r="V6" s="217"/>
      <c r="W6" s="217"/>
      <c r="X6" s="217"/>
      <c r="Y6" s="217"/>
      <c r="Z6" s="217"/>
      <c r="AA6" s="217"/>
      <c r="AB6" s="217"/>
      <c r="AC6" s="217"/>
      <c r="AD6" s="217"/>
      <c r="AE6" s="217"/>
      <c r="AF6" s="217"/>
      <c r="AG6" s="217"/>
      <c r="AH6" s="217"/>
      <c r="AI6" s="217"/>
      <c r="AJ6" s="217"/>
      <c r="AK6" s="217"/>
      <c r="AL6" s="217"/>
      <c r="AM6" s="217"/>
      <c r="AN6" s="217"/>
      <c r="AO6" s="241"/>
      <c r="AP6" s="241"/>
    </row>
    <row r="7" spans="1:42" ht="15.75" customHeight="1">
      <c r="A7" s="249"/>
      <c r="B7" s="252"/>
      <c r="C7" s="239"/>
      <c r="D7" s="243"/>
      <c r="E7" s="211"/>
      <c r="F7" s="252"/>
      <c r="G7" s="252"/>
      <c r="H7" s="239"/>
      <c r="I7" s="211"/>
      <c r="J7" s="252"/>
      <c r="K7" s="252"/>
      <c r="L7" s="239"/>
      <c r="M7" s="211"/>
      <c r="N7" s="252"/>
      <c r="O7" s="239"/>
      <c r="P7" s="243"/>
      <c r="Q7" s="243"/>
      <c r="R7" s="228"/>
      <c r="T7" s="217"/>
      <c r="U7" s="217"/>
      <c r="V7" s="217"/>
      <c r="W7" s="217"/>
      <c r="X7" s="217"/>
      <c r="Y7" s="217"/>
      <c r="Z7" s="217"/>
      <c r="AA7" s="217"/>
      <c r="AB7" s="217"/>
      <c r="AC7" s="217"/>
      <c r="AD7" s="217"/>
      <c r="AE7" s="217"/>
      <c r="AF7" s="217"/>
      <c r="AG7" s="217"/>
      <c r="AH7" s="217"/>
      <c r="AI7" s="217"/>
      <c r="AJ7" s="217"/>
      <c r="AK7" s="217"/>
      <c r="AL7" s="217"/>
      <c r="AM7" s="217"/>
      <c r="AN7" s="217"/>
      <c r="AO7" s="241"/>
      <c r="AP7" s="241"/>
    </row>
    <row r="8" spans="1:42" ht="11.25">
      <c r="A8" s="250"/>
      <c r="B8" s="253"/>
      <c r="C8" s="240"/>
      <c r="D8" s="244"/>
      <c r="E8" s="212"/>
      <c r="F8" s="253"/>
      <c r="G8" s="253"/>
      <c r="H8" s="240"/>
      <c r="I8" s="212"/>
      <c r="J8" s="253"/>
      <c r="K8" s="253"/>
      <c r="L8" s="240"/>
      <c r="M8" s="212"/>
      <c r="N8" s="253"/>
      <c r="O8" s="240"/>
      <c r="P8" s="244"/>
      <c r="Q8" s="244"/>
      <c r="R8" s="229"/>
      <c r="T8" s="217"/>
      <c r="U8" s="217"/>
      <c r="V8" s="217"/>
      <c r="W8" s="217"/>
      <c r="X8" s="217"/>
      <c r="Y8" s="217"/>
      <c r="Z8" s="217"/>
      <c r="AA8" s="217"/>
      <c r="AB8" s="217"/>
      <c r="AC8" s="217"/>
      <c r="AD8" s="217"/>
      <c r="AE8" s="217"/>
      <c r="AF8" s="217"/>
      <c r="AG8" s="217"/>
      <c r="AH8" s="217"/>
      <c r="AI8" s="217"/>
      <c r="AJ8" s="217"/>
      <c r="AK8" s="217"/>
      <c r="AL8" s="217"/>
      <c r="AM8" s="217"/>
      <c r="AN8" s="217"/>
      <c r="AO8" s="241"/>
      <c r="AP8" s="241"/>
    </row>
    <row r="9" spans="1:42" ht="11.25">
      <c r="A9" s="245" t="s">
        <v>221</v>
      </c>
      <c r="B9" s="246"/>
      <c r="C9" s="247"/>
      <c r="D9" s="63">
        <v>600</v>
      </c>
      <c r="E9" s="95">
        <v>360</v>
      </c>
      <c r="F9" s="96">
        <v>370</v>
      </c>
      <c r="G9" s="96" t="s">
        <v>197</v>
      </c>
      <c r="H9" s="97">
        <v>380</v>
      </c>
      <c r="I9" s="98" t="s">
        <v>198</v>
      </c>
      <c r="J9" s="96">
        <v>132</v>
      </c>
      <c r="K9" s="96">
        <v>131</v>
      </c>
      <c r="L9" s="96">
        <v>154</v>
      </c>
      <c r="M9" s="95">
        <v>250</v>
      </c>
      <c r="N9" s="96">
        <v>257</v>
      </c>
      <c r="O9" s="97">
        <v>259</v>
      </c>
      <c r="P9" s="96">
        <v>342</v>
      </c>
      <c r="Q9" s="61"/>
      <c r="R9" s="102" t="s">
        <v>199</v>
      </c>
      <c r="T9" s="4" t="s">
        <v>108</v>
      </c>
      <c r="U9" s="4" t="s">
        <v>120</v>
      </c>
      <c r="V9" s="4" t="s">
        <v>104</v>
      </c>
      <c r="W9" s="4" t="s">
        <v>106</v>
      </c>
      <c r="X9" s="4" t="s">
        <v>149</v>
      </c>
      <c r="Y9" s="4" t="s">
        <v>93</v>
      </c>
      <c r="Z9" s="4" t="s">
        <v>145</v>
      </c>
      <c r="AA9" s="4" t="s">
        <v>111</v>
      </c>
      <c r="AB9" s="4" t="s">
        <v>200</v>
      </c>
      <c r="AC9" s="4" t="s">
        <v>91</v>
      </c>
      <c r="AD9" s="4" t="s">
        <v>139</v>
      </c>
      <c r="AE9" s="4" t="s">
        <v>96</v>
      </c>
      <c r="AF9" s="4" t="s">
        <v>101</v>
      </c>
      <c r="AG9" s="4" t="s">
        <v>163</v>
      </c>
      <c r="AH9" s="4" t="s">
        <v>115</v>
      </c>
      <c r="AI9" s="4" t="s">
        <v>137</v>
      </c>
      <c r="AJ9" s="4" t="s">
        <v>133</v>
      </c>
      <c r="AK9" s="4" t="s">
        <v>154</v>
      </c>
      <c r="AL9" s="4" t="s">
        <v>192</v>
      </c>
      <c r="AM9" s="4" t="s">
        <v>130</v>
      </c>
      <c r="AN9" s="4" t="s">
        <v>141</v>
      </c>
      <c r="AO9" s="9" t="s">
        <v>177</v>
      </c>
      <c r="AP9" s="9" t="s">
        <v>127</v>
      </c>
    </row>
    <row r="10" spans="1:42" ht="11.25">
      <c r="A10" s="99" t="s">
        <v>201</v>
      </c>
      <c r="B10" s="75" t="s">
        <v>0</v>
      </c>
      <c r="C10" s="75" t="s">
        <v>66</v>
      </c>
      <c r="D10" s="2">
        <v>58421</v>
      </c>
      <c r="E10" s="2">
        <v>2726</v>
      </c>
      <c r="F10" s="2">
        <v>679</v>
      </c>
      <c r="G10" s="2">
        <v>2230</v>
      </c>
      <c r="H10" s="2">
        <v>496</v>
      </c>
      <c r="I10" s="2">
        <f>K10+L10</f>
        <v>1571.55</v>
      </c>
      <c r="J10" s="2">
        <v>232.02</v>
      </c>
      <c r="K10" s="2">
        <v>943.76</v>
      </c>
      <c r="L10" s="2">
        <v>627.79</v>
      </c>
      <c r="M10" s="2">
        <v>129123</v>
      </c>
      <c r="N10" s="2">
        <v>29274</v>
      </c>
      <c r="O10" s="2">
        <v>14042</v>
      </c>
      <c r="P10" s="2">
        <v>754244</v>
      </c>
      <c r="Q10" s="16"/>
      <c r="R10" s="16">
        <v>44094729</v>
      </c>
      <c r="T10" s="6">
        <f aca="true" t="shared" si="0" ref="T10:AE10">D10/D$92</f>
        <v>0.05316088946964685</v>
      </c>
      <c r="U10" s="6">
        <f t="shared" si="0"/>
        <v>0.07380333549924194</v>
      </c>
      <c r="V10" s="6">
        <f t="shared" si="0"/>
        <v>0.09507140856902828</v>
      </c>
      <c r="W10" s="6">
        <f t="shared" si="0"/>
        <v>0.07997991535757837</v>
      </c>
      <c r="X10" s="6">
        <f t="shared" si="0"/>
        <v>0.05478241661144246</v>
      </c>
      <c r="Y10" s="6">
        <f t="shared" si="0"/>
        <v>0.18136399154731048</v>
      </c>
      <c r="Z10" s="6">
        <f t="shared" si="0"/>
        <v>0.12807321623740078</v>
      </c>
      <c r="AA10" s="6">
        <f t="shared" si="0"/>
        <v>0.1971954764725044</v>
      </c>
      <c r="AB10" s="6">
        <f t="shared" si="0"/>
        <v>0.1618324113361826</v>
      </c>
      <c r="AC10" s="6">
        <f t="shared" si="0"/>
        <v>0.16494040210186825</v>
      </c>
      <c r="AD10" s="6">
        <f t="shared" si="0"/>
        <v>0.1382497619803237</v>
      </c>
      <c r="AE10" s="6">
        <f t="shared" si="0"/>
        <v>0.29568579225767333</v>
      </c>
      <c r="AF10" s="6">
        <f>P10/P$92</f>
        <v>0.13067413298777222</v>
      </c>
      <c r="AG10" s="6">
        <f>+Q10/Q$92</f>
        <v>0</v>
      </c>
      <c r="AH10" s="6">
        <f aca="true" t="shared" si="1" ref="AH10:AH26">M10/(SUM(M$10:M$28)-M$27+M$31)</f>
        <v>0.20053393715755338</v>
      </c>
      <c r="AI10" s="6">
        <f>M10/(M$10+M$17+M$24+M$19)</f>
        <v>0.4153467575913536</v>
      </c>
      <c r="AJ10" s="6">
        <f>N10/(N$10+N$17+N$24+N$19)</f>
        <v>0.3660119278328603</v>
      </c>
      <c r="AK10" s="6">
        <f>+(AD10+AC10)/2</f>
        <v>0.15159508204109598</v>
      </c>
      <c r="AL10" s="6">
        <f>(U10+AA10)/2</f>
        <v>0.13549940598587318</v>
      </c>
      <c r="AM10" s="6">
        <f>(U10+Y10)/2</f>
        <v>0.12758366352327621</v>
      </c>
      <c r="AN10" s="6">
        <f>(X10+AA10)/2</f>
        <v>0.12598894654197343</v>
      </c>
      <c r="AO10" s="11">
        <f>R10/R$92</f>
        <v>0.12277837530364999</v>
      </c>
      <c r="AP10" s="11">
        <f>(Z10+X10)/2</f>
        <v>0.09142781642442162</v>
      </c>
    </row>
    <row r="11" spans="1:42" ht="11.25">
      <c r="A11" s="39" t="s">
        <v>201</v>
      </c>
      <c r="B11" s="76" t="s">
        <v>1</v>
      </c>
      <c r="C11" s="76" t="s">
        <v>215</v>
      </c>
      <c r="D11" s="2">
        <v>124410</v>
      </c>
      <c r="E11" s="2">
        <v>4118</v>
      </c>
      <c r="F11" s="2">
        <v>673</v>
      </c>
      <c r="G11" s="2">
        <v>3208</v>
      </c>
      <c r="H11" s="2">
        <v>910</v>
      </c>
      <c r="I11" s="2">
        <v>285.02</v>
      </c>
      <c r="J11" s="2">
        <v>110.18</v>
      </c>
      <c r="K11" s="2">
        <v>215.89</v>
      </c>
      <c r="L11" s="2">
        <v>69.13</v>
      </c>
      <c r="M11" s="2">
        <v>31848</v>
      </c>
      <c r="N11" s="2">
        <v>738</v>
      </c>
      <c r="O11" s="2">
        <v>2764</v>
      </c>
      <c r="P11" s="2">
        <v>72656</v>
      </c>
      <c r="Q11" s="17"/>
      <c r="R11" s="17">
        <f>22364036</f>
        <v>22364036</v>
      </c>
      <c r="T11" s="6">
        <f aca="true" t="shared" si="2" ref="T11:T74">D11/D$92</f>
        <v>0.11320837128633136</v>
      </c>
      <c r="U11" s="6">
        <f aca="true" t="shared" si="3" ref="U11:U74">E11/E$92</f>
        <v>0.11149014511587611</v>
      </c>
      <c r="V11" s="6">
        <f aca="true" t="shared" si="4" ref="V11:V74">F11/F$92</f>
        <v>0.09423130775693084</v>
      </c>
      <c r="W11" s="6">
        <f aca="true" t="shared" si="5" ref="W11:W74">G11/G$92</f>
        <v>0.11505630872964637</v>
      </c>
      <c r="X11" s="6">
        <f aca="true" t="shared" si="6" ref="X11:X74">H11/H$92</f>
        <v>0.10050806273470289</v>
      </c>
      <c r="Y11" s="6">
        <f aca="true" t="shared" si="7" ref="Y11:Y74">I11/I$92</f>
        <v>0.032892599580550685</v>
      </c>
      <c r="Z11" s="6">
        <f aca="true" t="shared" si="8" ref="Z11:Z74">J11/J$92</f>
        <v>0.06081849394464623</v>
      </c>
      <c r="AA11" s="6">
        <f aca="true" t="shared" si="9" ref="AA11:AA74">K11/K$92</f>
        <v>0.04510948908159804</v>
      </c>
      <c r="AB11" s="6">
        <f aca="true" t="shared" si="10" ref="AB11:AB74">L11/L$92</f>
        <v>0.017820409047086292</v>
      </c>
      <c r="AC11" s="6">
        <f aca="true" t="shared" si="11" ref="AC11:AC74">M11/M$92</f>
        <v>0.040682310093014415</v>
      </c>
      <c r="AD11" s="6">
        <f aca="true" t="shared" si="12" ref="AD11:AD74">N11/N$92</f>
        <v>0.0034852881171510176</v>
      </c>
      <c r="AE11" s="6">
        <f aca="true" t="shared" si="13" ref="AE11:AE74">O11/O$92</f>
        <v>0.058202216906438474</v>
      </c>
      <c r="AF11" s="6">
        <f aca="true" t="shared" si="14" ref="AF11:AF74">P11/P$92</f>
        <v>0.01258778300703695</v>
      </c>
      <c r="AG11" s="6">
        <f aca="true" t="shared" si="15" ref="AG11:AG74">+Q11/Q$92</f>
        <v>0</v>
      </c>
      <c r="AH11" s="6">
        <f t="shared" si="1"/>
        <v>0.04946140370494614</v>
      </c>
      <c r="AI11" s="6"/>
      <c r="AJ11" s="6"/>
      <c r="AK11" s="6">
        <f aca="true" t="shared" si="16" ref="AK11:AK74">+(AD11+AC11)/2</f>
        <v>0.022083799105082715</v>
      </c>
      <c r="AL11" s="6">
        <f aca="true" t="shared" si="17" ref="AL11:AL74">(U11+AA11)/2</f>
        <v>0.07829981709873708</v>
      </c>
      <c r="AM11" s="6">
        <f aca="true" t="shared" si="18" ref="AM11:AM74">(U11+Y11)/2</f>
        <v>0.0721913723482134</v>
      </c>
      <c r="AN11" s="6">
        <f aca="true" t="shared" si="19" ref="AN11:AN74">(X11+AA11)/2</f>
        <v>0.07280877590815046</v>
      </c>
      <c r="AO11" s="11">
        <f aca="true" t="shared" si="20" ref="AO11:AO74">R11/R$92</f>
        <v>0.06227093504333226</v>
      </c>
      <c r="AP11" s="11">
        <f aca="true" t="shared" si="21" ref="AP11:AP74">(Z11+X11)/2</f>
        <v>0.08066327833967456</v>
      </c>
    </row>
    <row r="12" spans="1:42" ht="11.25">
      <c r="A12" s="39" t="s">
        <v>201</v>
      </c>
      <c r="B12" s="76" t="s">
        <v>2</v>
      </c>
      <c r="C12" s="76" t="s">
        <v>68</v>
      </c>
      <c r="D12" s="2">
        <v>37751</v>
      </c>
      <c r="E12" s="2">
        <v>1397</v>
      </c>
      <c r="F12" s="2">
        <v>171</v>
      </c>
      <c r="G12" s="2">
        <v>670</v>
      </c>
      <c r="H12" s="2">
        <v>727</v>
      </c>
      <c r="I12" s="2">
        <v>227.62</v>
      </c>
      <c r="J12" s="2">
        <v>81.12</v>
      </c>
      <c r="K12" s="2">
        <v>164.91</v>
      </c>
      <c r="L12" s="2">
        <v>62.71</v>
      </c>
      <c r="M12" s="2">
        <v>22010</v>
      </c>
      <c r="N12" s="2">
        <v>8237</v>
      </c>
      <c r="O12" s="2">
        <v>457</v>
      </c>
      <c r="P12" s="2">
        <v>87716</v>
      </c>
      <c r="Q12" s="17"/>
      <c r="R12" s="17">
        <v>11429602</v>
      </c>
      <c r="T12" s="6">
        <f t="shared" si="2"/>
        <v>0.03435197511799932</v>
      </c>
      <c r="U12" s="6">
        <f t="shared" si="3"/>
        <v>0.03782217890405025</v>
      </c>
      <c r="V12" s="6">
        <f t="shared" si="4"/>
        <v>0.023942873144777374</v>
      </c>
      <c r="W12" s="6">
        <f t="shared" si="5"/>
        <v>0.024029840040169285</v>
      </c>
      <c r="X12" s="6">
        <f t="shared" si="6"/>
        <v>0.08029600176717473</v>
      </c>
      <c r="Y12" s="6">
        <f t="shared" si="7"/>
        <v>0.026268379469949293</v>
      </c>
      <c r="Z12" s="6">
        <f t="shared" si="8"/>
        <v>0.044777602366942296</v>
      </c>
      <c r="AA12" s="6">
        <f t="shared" si="9"/>
        <v>0.03445738961714917</v>
      </c>
      <c r="AB12" s="6">
        <f t="shared" si="10"/>
        <v>0.01616545423611719</v>
      </c>
      <c r="AC12" s="6">
        <f t="shared" si="11"/>
        <v>0.028115349320122055</v>
      </c>
      <c r="AD12" s="6">
        <f t="shared" si="12"/>
        <v>0.03890016019102023</v>
      </c>
      <c r="AE12" s="6">
        <f t="shared" si="13"/>
        <v>0.009623159597048618</v>
      </c>
      <c r="AF12" s="6">
        <f t="shared" si="14"/>
        <v>0.015196955161930923</v>
      </c>
      <c r="AG12" s="6">
        <f t="shared" si="15"/>
        <v>0</v>
      </c>
      <c r="AH12" s="6">
        <f t="shared" si="1"/>
        <v>0.03418253879508492</v>
      </c>
      <c r="AI12" s="6"/>
      <c r="AJ12" s="6"/>
      <c r="AK12" s="6">
        <f t="shared" si="16"/>
        <v>0.03350775475557114</v>
      </c>
      <c r="AL12" s="6">
        <f t="shared" si="17"/>
        <v>0.03613978426059971</v>
      </c>
      <c r="AM12" s="6">
        <f t="shared" si="18"/>
        <v>0.03204527918699977</v>
      </c>
      <c r="AN12" s="6">
        <f t="shared" si="19"/>
        <v>0.05737669569216195</v>
      </c>
      <c r="AO12" s="11">
        <f t="shared" si="20"/>
        <v>0.03182484609276878</v>
      </c>
      <c r="AP12" s="11">
        <f t="shared" si="21"/>
        <v>0.06253680206705851</v>
      </c>
    </row>
    <row r="13" spans="1:42" ht="11.25">
      <c r="A13" s="39" t="s">
        <v>201</v>
      </c>
      <c r="B13" s="76" t="s">
        <v>3</v>
      </c>
      <c r="C13" s="76" t="s">
        <v>69</v>
      </c>
      <c r="D13" s="2">
        <v>177410</v>
      </c>
      <c r="E13" s="2">
        <v>6868</v>
      </c>
      <c r="F13" s="2">
        <v>1015</v>
      </c>
      <c r="G13" s="2">
        <v>4865</v>
      </c>
      <c r="H13" s="2">
        <v>2003</v>
      </c>
      <c r="I13" s="2">
        <v>955.22</v>
      </c>
      <c r="J13" s="2">
        <v>342.88</v>
      </c>
      <c r="K13" s="2">
        <v>713.24</v>
      </c>
      <c r="L13" s="2">
        <v>241.98</v>
      </c>
      <c r="M13" s="2">
        <v>144183</v>
      </c>
      <c r="N13" s="2">
        <v>67440</v>
      </c>
      <c r="O13" s="2">
        <v>10178</v>
      </c>
      <c r="P13" s="2">
        <f>1076830-30800-4000</f>
        <v>1042030</v>
      </c>
      <c r="Q13" s="17"/>
      <c r="R13" s="17">
        <v>56280559</v>
      </c>
      <c r="T13" s="6">
        <f t="shared" si="2"/>
        <v>0.1614363568033763</v>
      </c>
      <c r="U13" s="6">
        <f t="shared" si="3"/>
        <v>0.1859432531947152</v>
      </c>
      <c r="V13" s="6">
        <f t="shared" si="4"/>
        <v>0.14211705404648559</v>
      </c>
      <c r="W13" s="6">
        <f t="shared" si="5"/>
        <v>0.17448533103794564</v>
      </c>
      <c r="X13" s="6">
        <f t="shared" si="6"/>
        <v>0.22122818643693395</v>
      </c>
      <c r="Y13" s="6">
        <f t="shared" si="7"/>
        <v>0.11023671662105687</v>
      </c>
      <c r="Z13" s="6">
        <f t="shared" si="8"/>
        <v>0.1892670648369967</v>
      </c>
      <c r="AA13" s="6">
        <f t="shared" si="9"/>
        <v>0.14902909811736992</v>
      </c>
      <c r="AB13" s="6">
        <f t="shared" si="10"/>
        <v>0.06237787619288212</v>
      </c>
      <c r="AC13" s="6">
        <f t="shared" si="11"/>
        <v>0.18417789236815804</v>
      </c>
      <c r="AD13" s="6">
        <f t="shared" si="12"/>
        <v>0.31849299542095477</v>
      </c>
      <c r="AE13" s="6">
        <f t="shared" si="13"/>
        <v>0.2143206091438968</v>
      </c>
      <c r="AF13" s="6">
        <f t="shared" si="14"/>
        <v>0.18053357639868303</v>
      </c>
      <c r="AG13" s="6">
        <f t="shared" si="15"/>
        <v>0</v>
      </c>
      <c r="AH13" s="6">
        <f t="shared" si="1"/>
        <v>0.2239228074098923</v>
      </c>
      <c r="AI13" s="6"/>
      <c r="AJ13" s="6"/>
      <c r="AK13" s="6">
        <f t="shared" si="16"/>
        <v>0.2513354438945564</v>
      </c>
      <c r="AL13" s="6">
        <f t="shared" si="17"/>
        <v>0.16748617565604257</v>
      </c>
      <c r="AM13" s="6">
        <f t="shared" si="18"/>
        <v>0.14808998490788602</v>
      </c>
      <c r="AN13" s="6">
        <f t="shared" si="19"/>
        <v>0.18512864227715192</v>
      </c>
      <c r="AO13" s="11">
        <f t="shared" si="20"/>
        <v>0.156708879993371</v>
      </c>
      <c r="AP13" s="11">
        <f t="shared" si="21"/>
        <v>0.20524762563696533</v>
      </c>
    </row>
    <row r="14" spans="1:42" ht="11.25">
      <c r="A14" s="39" t="s">
        <v>201</v>
      </c>
      <c r="B14" s="39" t="s">
        <v>4</v>
      </c>
      <c r="C14" s="76" t="s">
        <v>70</v>
      </c>
      <c r="D14" s="2">
        <v>78903</v>
      </c>
      <c r="E14" s="2">
        <v>2635</v>
      </c>
      <c r="F14" s="2">
        <v>462</v>
      </c>
      <c r="G14" s="2">
        <v>1919</v>
      </c>
      <c r="H14" s="2">
        <v>716</v>
      </c>
      <c r="I14" s="2">
        <v>422.35</v>
      </c>
      <c r="J14" s="2">
        <v>172.83</v>
      </c>
      <c r="K14" s="2">
        <v>300.05</v>
      </c>
      <c r="L14" s="2">
        <v>122.3</v>
      </c>
      <c r="M14" s="2">
        <v>30849</v>
      </c>
      <c r="N14" s="2">
        <v>1298</v>
      </c>
      <c r="O14" s="2">
        <v>2124</v>
      </c>
      <c r="P14" s="2">
        <v>539727</v>
      </c>
      <c r="Q14" s="17"/>
      <c r="R14" s="17">
        <v>22302317</v>
      </c>
      <c r="T14" s="6">
        <f t="shared" si="2"/>
        <v>0.0717987309670075</v>
      </c>
      <c r="U14" s="6">
        <f t="shared" si="3"/>
        <v>0.07133961446826943</v>
      </c>
      <c r="V14" s="6">
        <f t="shared" si="4"/>
        <v>0.06468776253150378</v>
      </c>
      <c r="W14" s="6">
        <f t="shared" si="5"/>
        <v>0.06882576572699232</v>
      </c>
      <c r="X14" s="6">
        <f t="shared" si="6"/>
        <v>0.0790810691407113</v>
      </c>
      <c r="Y14" s="6">
        <f t="shared" si="7"/>
        <v>0.0487411038974303</v>
      </c>
      <c r="Z14" s="6">
        <f t="shared" si="8"/>
        <v>0.09540080149258674</v>
      </c>
      <c r="AA14" s="6">
        <f t="shared" si="9"/>
        <v>0.06269443790325395</v>
      </c>
      <c r="AB14" s="6">
        <f t="shared" si="10"/>
        <v>0.03152663136783818</v>
      </c>
      <c r="AC14" s="6">
        <f t="shared" si="11"/>
        <v>0.03940619769088802</v>
      </c>
      <c r="AD14" s="6">
        <f t="shared" si="12"/>
        <v>0.006129951187075909</v>
      </c>
      <c r="AE14" s="6">
        <f t="shared" si="13"/>
        <v>0.04472558202216907</v>
      </c>
      <c r="AF14" s="6">
        <f t="shared" si="14"/>
        <v>0.09350867593920711</v>
      </c>
      <c r="AG14" s="6">
        <f t="shared" si="15"/>
        <v>0</v>
      </c>
      <c r="AH14" s="6">
        <f t="shared" si="1"/>
        <v>0.04790991091729099</v>
      </c>
      <c r="AI14" s="6"/>
      <c r="AJ14" s="6"/>
      <c r="AK14" s="6">
        <f t="shared" si="16"/>
        <v>0.022768074438981965</v>
      </c>
      <c r="AL14" s="6">
        <f t="shared" si="17"/>
        <v>0.06701702618576169</v>
      </c>
      <c r="AM14" s="6">
        <f t="shared" si="18"/>
        <v>0.06004035918284986</v>
      </c>
      <c r="AN14" s="6">
        <f t="shared" si="19"/>
        <v>0.07088775352198262</v>
      </c>
      <c r="AO14" s="11">
        <f t="shared" si="20"/>
        <v>0.062099083243418354</v>
      </c>
      <c r="AP14" s="11">
        <f t="shared" si="21"/>
        <v>0.08724093531664902</v>
      </c>
    </row>
    <row r="15" spans="1:42" ht="11.25">
      <c r="A15" s="39" t="s">
        <v>201</v>
      </c>
      <c r="B15" s="76" t="s">
        <v>5</v>
      </c>
      <c r="C15" s="76" t="s">
        <v>71</v>
      </c>
      <c r="D15" s="2">
        <v>16108</v>
      </c>
      <c r="E15" s="2">
        <v>575</v>
      </c>
      <c r="F15" s="2">
        <v>0</v>
      </c>
      <c r="G15" s="2">
        <v>488</v>
      </c>
      <c r="H15" s="2">
        <v>87</v>
      </c>
      <c r="I15" s="2">
        <v>127.72</v>
      </c>
      <c r="J15" s="2">
        <v>27.84</v>
      </c>
      <c r="K15" s="2">
        <v>92.21</v>
      </c>
      <c r="L15" s="2">
        <v>35.51</v>
      </c>
      <c r="M15" s="2">
        <v>9545</v>
      </c>
      <c r="N15" s="2">
        <v>1887</v>
      </c>
      <c r="O15" s="2">
        <v>2634</v>
      </c>
      <c r="P15" s="2">
        <v>51990</v>
      </c>
      <c r="Q15" s="17"/>
      <c r="R15" s="17">
        <v>4754615</v>
      </c>
      <c r="T15" s="6">
        <f t="shared" si="2"/>
        <v>0.014657667749218116</v>
      </c>
      <c r="U15" s="6">
        <f t="shared" si="3"/>
        <v>0.01556746805284817</v>
      </c>
      <c r="V15" s="6">
        <f t="shared" si="4"/>
        <v>0</v>
      </c>
      <c r="W15" s="6">
        <f t="shared" si="5"/>
        <v>0.017502331253138225</v>
      </c>
      <c r="X15" s="6">
        <f t="shared" si="6"/>
        <v>0.009609012591119947</v>
      </c>
      <c r="Y15" s="6">
        <f t="shared" si="7"/>
        <v>0.014739466768745822</v>
      </c>
      <c r="Z15" s="6">
        <f t="shared" si="8"/>
        <v>0.015367461167352976</v>
      </c>
      <c r="AA15" s="6">
        <f t="shared" si="9"/>
        <v>0.019266969235324265</v>
      </c>
      <c r="AB15" s="6">
        <f t="shared" si="10"/>
        <v>0.00915380768497084</v>
      </c>
      <c r="AC15" s="6">
        <f t="shared" si="11"/>
        <v>0.012192685563860292</v>
      </c>
      <c r="AD15" s="6">
        <f t="shared" si="12"/>
        <v>0.008911570023121911</v>
      </c>
      <c r="AE15" s="6">
        <f t="shared" si="13"/>
        <v>0.055464775445571254</v>
      </c>
      <c r="AF15" s="6">
        <f t="shared" si="14"/>
        <v>0.009007361243886961</v>
      </c>
      <c r="AG15" s="6">
        <f t="shared" si="15"/>
        <v>0</v>
      </c>
      <c r="AH15" s="6">
        <f t="shared" si="1"/>
        <v>0.014823822480649049</v>
      </c>
      <c r="AI15" s="6"/>
      <c r="AJ15" s="6"/>
      <c r="AK15" s="6">
        <f t="shared" si="16"/>
        <v>0.0105521277934911</v>
      </c>
      <c r="AL15" s="6">
        <f t="shared" si="17"/>
        <v>0.017417218644086217</v>
      </c>
      <c r="AM15" s="6">
        <f t="shared" si="18"/>
        <v>0.015153467410796996</v>
      </c>
      <c r="AN15" s="6">
        <f t="shared" si="19"/>
        <v>0.014437990913222107</v>
      </c>
      <c r="AO15" s="11">
        <f t="shared" si="20"/>
        <v>0.01323885911384927</v>
      </c>
      <c r="AP15" s="11">
        <f t="shared" si="21"/>
        <v>0.012488236879236461</v>
      </c>
    </row>
    <row r="16" spans="1:42" ht="11.25">
      <c r="A16" s="39" t="s">
        <v>201</v>
      </c>
      <c r="B16" s="76" t="s">
        <v>6</v>
      </c>
      <c r="C16" s="76" t="s">
        <v>72</v>
      </c>
      <c r="D16" s="2">
        <v>19272</v>
      </c>
      <c r="E16" s="2">
        <v>639</v>
      </c>
      <c r="F16" s="2">
        <v>0</v>
      </c>
      <c r="G16" s="2">
        <v>0</v>
      </c>
      <c r="H16" s="2">
        <v>639</v>
      </c>
      <c r="I16" s="2">
        <v>95.02</v>
      </c>
      <c r="J16" s="2">
        <v>32</v>
      </c>
      <c r="K16" s="2">
        <v>61.52</v>
      </c>
      <c r="L16" s="2">
        <v>33.5</v>
      </c>
      <c r="M16" s="2">
        <v>10542</v>
      </c>
      <c r="N16" s="2">
        <v>28</v>
      </c>
      <c r="O16" s="2">
        <v>1339</v>
      </c>
      <c r="P16" s="2">
        <v>51114</v>
      </c>
      <c r="Q16" s="17"/>
      <c r="R16" s="17">
        <v>6395102</v>
      </c>
      <c r="T16" s="6">
        <f t="shared" si="2"/>
        <v>0.01753678748838661</v>
      </c>
      <c r="U16" s="6">
        <f t="shared" si="3"/>
        <v>0.017300194931773878</v>
      </c>
      <c r="V16" s="6">
        <f t="shared" si="4"/>
        <v>0</v>
      </c>
      <c r="W16" s="6">
        <f t="shared" si="5"/>
        <v>0</v>
      </c>
      <c r="X16" s="6">
        <f t="shared" si="6"/>
        <v>0.0705765407554672</v>
      </c>
      <c r="Y16" s="6">
        <f t="shared" si="7"/>
        <v>0.01096573858727081</v>
      </c>
      <c r="Z16" s="6">
        <f t="shared" si="8"/>
        <v>0.017663748468221812</v>
      </c>
      <c r="AA16" s="6">
        <f t="shared" si="9"/>
        <v>0.012854396999860632</v>
      </c>
      <c r="AB16" s="6">
        <f t="shared" si="10"/>
        <v>0.008635667627330982</v>
      </c>
      <c r="AC16" s="6">
        <f t="shared" si="11"/>
        <v>0.013466243186402849</v>
      </c>
      <c r="AD16" s="6">
        <f t="shared" si="12"/>
        <v>0.00013223315349624457</v>
      </c>
      <c r="AE16" s="6">
        <f t="shared" si="13"/>
        <v>0.028195647046932386</v>
      </c>
      <c r="AF16" s="6">
        <f t="shared" si="14"/>
        <v>0.008855592664359264</v>
      </c>
      <c r="AG16" s="6">
        <f t="shared" si="15"/>
        <v>0</v>
      </c>
      <c r="AH16" s="6">
        <f t="shared" si="1"/>
        <v>0.01637220917663722</v>
      </c>
      <c r="AI16" s="6"/>
      <c r="AJ16" s="6"/>
      <c r="AK16" s="6">
        <f t="shared" si="16"/>
        <v>0.006799238169949547</v>
      </c>
      <c r="AL16" s="6">
        <f t="shared" si="17"/>
        <v>0.015077295965817255</v>
      </c>
      <c r="AM16" s="6">
        <f t="shared" si="18"/>
        <v>0.014132966759522345</v>
      </c>
      <c r="AN16" s="6">
        <f t="shared" si="19"/>
        <v>0.04171546887766391</v>
      </c>
      <c r="AO16" s="11">
        <f t="shared" si="20"/>
        <v>0.01780666876218068</v>
      </c>
      <c r="AP16" s="11">
        <f t="shared" si="21"/>
        <v>0.044120144611844506</v>
      </c>
    </row>
    <row r="17" spans="1:42" ht="11.25">
      <c r="A17" s="39" t="s">
        <v>201</v>
      </c>
      <c r="B17" s="76" t="s">
        <v>7</v>
      </c>
      <c r="C17" s="76" t="s">
        <v>73</v>
      </c>
      <c r="D17" s="2">
        <v>504907</v>
      </c>
      <c r="E17" s="2">
        <v>15247</v>
      </c>
      <c r="F17" s="2">
        <v>3809</v>
      </c>
      <c r="G17" s="2">
        <v>13151</v>
      </c>
      <c r="H17" s="2">
        <v>2096</v>
      </c>
      <c r="I17" s="2">
        <v>1458.66</v>
      </c>
      <c r="J17" s="2">
        <v>565.85</v>
      </c>
      <c r="K17" s="2">
        <v>1149.65</v>
      </c>
      <c r="L17" s="2">
        <v>309.01</v>
      </c>
      <c r="M17" s="2">
        <v>135442</v>
      </c>
      <c r="N17" s="2">
        <v>36262</v>
      </c>
      <c r="O17" s="2">
        <v>5193</v>
      </c>
      <c r="P17" s="2">
        <f>1159349-37813</f>
        <v>1121536</v>
      </c>
      <c r="Q17" s="17"/>
      <c r="R17" s="17">
        <v>83629009</v>
      </c>
      <c r="T17" s="6">
        <f t="shared" si="2"/>
        <v>0.45944617893310596</v>
      </c>
      <c r="U17" s="6">
        <f t="shared" si="3"/>
        <v>0.412795105046567</v>
      </c>
      <c r="V17" s="6">
        <f t="shared" si="4"/>
        <v>0.5333239988798656</v>
      </c>
      <c r="W17" s="6">
        <f t="shared" si="5"/>
        <v>0.4716663080123377</v>
      </c>
      <c r="X17" s="6">
        <f t="shared" si="6"/>
        <v>0.2314998895515794</v>
      </c>
      <c r="Y17" s="6">
        <f t="shared" si="7"/>
        <v>0.16833597398135594</v>
      </c>
      <c r="Z17" s="6">
        <f t="shared" si="8"/>
        <v>0.3123447522107285</v>
      </c>
      <c r="AA17" s="6">
        <f t="shared" si="9"/>
        <v>0.2402154992017194</v>
      </c>
      <c r="AB17" s="6">
        <f t="shared" si="10"/>
        <v>0.0796569448812402</v>
      </c>
      <c r="AC17" s="6">
        <f t="shared" si="11"/>
        <v>0.17301222819700007</v>
      </c>
      <c r="AD17" s="6">
        <f t="shared" si="12"/>
        <v>0.17125137900288645</v>
      </c>
      <c r="AE17" s="6">
        <f t="shared" si="13"/>
        <v>0.10935025774064218</v>
      </c>
      <c r="AF17" s="6">
        <f t="shared" si="14"/>
        <v>0.19430813425704957</v>
      </c>
      <c r="AG17" s="6">
        <f t="shared" si="15"/>
        <v>0</v>
      </c>
      <c r="AH17" s="6">
        <f t="shared" si="1"/>
        <v>0.2103476337793681</v>
      </c>
      <c r="AI17" s="6">
        <f>M17/(M$10+M$17+M$24+M$19)</f>
        <v>0.4356729284611426</v>
      </c>
      <c r="AJ17" s="6">
        <f>N17/(N$10+N$17+N$24+N$19)</f>
        <v>0.4533826783861167</v>
      </c>
      <c r="AK17" s="6">
        <f t="shared" si="16"/>
        <v>0.17213180359994326</v>
      </c>
      <c r="AL17" s="6">
        <f t="shared" si="17"/>
        <v>0.3265053021241432</v>
      </c>
      <c r="AM17" s="6">
        <f t="shared" si="18"/>
        <v>0.29056553951396147</v>
      </c>
      <c r="AN17" s="6">
        <f t="shared" si="19"/>
        <v>0.23585769437664938</v>
      </c>
      <c r="AO17" s="11">
        <f t="shared" si="20"/>
        <v>0.23285853175952895</v>
      </c>
      <c r="AP17" s="11">
        <f t="shared" si="21"/>
        <v>0.271922320881154</v>
      </c>
    </row>
    <row r="18" spans="1:42" ht="11.25">
      <c r="A18" s="39" t="s">
        <v>201</v>
      </c>
      <c r="B18" s="76" t="s">
        <v>8</v>
      </c>
      <c r="C18" s="76" t="s">
        <v>74</v>
      </c>
      <c r="D18" s="2">
        <v>38075</v>
      </c>
      <c r="E18" s="2">
        <v>1325</v>
      </c>
      <c r="F18" s="2">
        <v>232</v>
      </c>
      <c r="G18" s="2">
        <v>1145</v>
      </c>
      <c r="H18" s="2">
        <v>180</v>
      </c>
      <c r="I18" s="2">
        <v>120.42</v>
      </c>
      <c r="J18" s="2">
        <v>40.76</v>
      </c>
      <c r="K18" s="2">
        <v>84.29</v>
      </c>
      <c r="L18" s="2">
        <v>36.13</v>
      </c>
      <c r="M18" s="2">
        <v>11221</v>
      </c>
      <c r="N18" s="2">
        <v>1908</v>
      </c>
      <c r="O18" s="2">
        <v>502</v>
      </c>
      <c r="P18" s="2">
        <v>130849</v>
      </c>
      <c r="Q18" s="17"/>
      <c r="R18" s="17">
        <v>7596697</v>
      </c>
      <c r="T18" s="6">
        <f t="shared" si="2"/>
        <v>0.03464680280304692</v>
      </c>
      <c r="U18" s="6">
        <f t="shared" si="3"/>
        <v>0.035872861165258826</v>
      </c>
      <c r="V18" s="6">
        <f t="shared" si="4"/>
        <v>0.032483898067768135</v>
      </c>
      <c r="W18" s="6">
        <f t="shared" si="5"/>
        <v>0.041065920665662434</v>
      </c>
      <c r="X18" s="6">
        <f t="shared" si="6"/>
        <v>0.019880715705765408</v>
      </c>
      <c r="Y18" s="6">
        <f t="shared" si="7"/>
        <v>0.0138970136884777</v>
      </c>
      <c r="Z18" s="6">
        <f t="shared" si="8"/>
        <v>0.02249919961139753</v>
      </c>
      <c r="AA18" s="6">
        <f t="shared" si="9"/>
        <v>0.017612111884236878</v>
      </c>
      <c r="AB18" s="6">
        <f t="shared" si="10"/>
        <v>0.009313631981357266</v>
      </c>
      <c r="AC18" s="6">
        <f t="shared" si="11"/>
        <v>0.014333590855115383</v>
      </c>
      <c r="AD18" s="6">
        <f t="shared" si="12"/>
        <v>0.009010744888244094</v>
      </c>
      <c r="AE18" s="6">
        <f t="shared" si="13"/>
        <v>0.01057073548734881</v>
      </c>
      <c r="AF18" s="6">
        <f t="shared" si="14"/>
        <v>0.022669825185638873</v>
      </c>
      <c r="AG18" s="6">
        <f t="shared" si="15"/>
        <v>0</v>
      </c>
      <c r="AH18" s="6">
        <f t="shared" si="1"/>
        <v>0.017426727297576005</v>
      </c>
      <c r="AI18" s="6"/>
      <c r="AJ18" s="6"/>
      <c r="AK18" s="6">
        <f t="shared" si="16"/>
        <v>0.01167216787167974</v>
      </c>
      <c r="AL18" s="6">
        <f t="shared" si="17"/>
        <v>0.026742486524747852</v>
      </c>
      <c r="AM18" s="6">
        <f t="shared" si="18"/>
        <v>0.024884937426868262</v>
      </c>
      <c r="AN18" s="6">
        <f t="shared" si="19"/>
        <v>0.018746413795001145</v>
      </c>
      <c r="AO18" s="11">
        <f t="shared" si="20"/>
        <v>0.021152417454115932</v>
      </c>
      <c r="AP18" s="11">
        <f t="shared" si="21"/>
        <v>0.02118995765858147</v>
      </c>
    </row>
    <row r="19" spans="1:42" ht="11.25">
      <c r="A19" s="39" t="s">
        <v>201</v>
      </c>
      <c r="B19" s="76" t="s">
        <v>9</v>
      </c>
      <c r="C19" s="76" t="s">
        <v>75</v>
      </c>
      <c r="D19" s="2">
        <v>17862</v>
      </c>
      <c r="E19" s="2">
        <v>480</v>
      </c>
      <c r="F19" s="2">
        <v>0</v>
      </c>
      <c r="G19" s="2">
        <v>0</v>
      </c>
      <c r="H19" s="2">
        <v>480</v>
      </c>
      <c r="I19" s="2">
        <v>380.1</v>
      </c>
      <c r="J19" s="2">
        <v>80.53</v>
      </c>
      <c r="K19" s="2">
        <v>221.16</v>
      </c>
      <c r="L19" s="2">
        <v>158.94</v>
      </c>
      <c r="M19" s="2">
        <v>30878</v>
      </c>
      <c r="N19" s="2">
        <v>5205</v>
      </c>
      <c r="O19" s="2">
        <v>537</v>
      </c>
      <c r="P19" s="2">
        <v>165079</v>
      </c>
      <c r="Q19" s="17"/>
      <c r="R19" s="17">
        <v>15203173</v>
      </c>
      <c r="T19" s="6">
        <f t="shared" si="2"/>
        <v>0.016253741081235038</v>
      </c>
      <c r="U19" s="6">
        <f t="shared" si="3"/>
        <v>0.01299545159194282</v>
      </c>
      <c r="V19" s="6">
        <f t="shared" si="4"/>
        <v>0</v>
      </c>
      <c r="W19" s="6">
        <f t="shared" si="5"/>
        <v>0</v>
      </c>
      <c r="X19" s="6">
        <f t="shared" si="6"/>
        <v>0.053015241882041084</v>
      </c>
      <c r="Y19" s="6">
        <f t="shared" si="7"/>
        <v>0.043865262439714114</v>
      </c>
      <c r="Z19" s="6">
        <f t="shared" si="8"/>
        <v>0.04445192700455945</v>
      </c>
      <c r="AA19" s="6">
        <f t="shared" si="9"/>
        <v>0.046210637849303925</v>
      </c>
      <c r="AB19" s="6">
        <f t="shared" si="10"/>
        <v>0.04097173172202944</v>
      </c>
      <c r="AC19" s="6">
        <f t="shared" si="11"/>
        <v>0.03944324199485365</v>
      </c>
      <c r="AD19" s="6">
        <f t="shared" si="12"/>
        <v>0.024581198712426894</v>
      </c>
      <c r="AE19" s="6">
        <f t="shared" si="13"/>
        <v>0.011307738957582294</v>
      </c>
      <c r="AF19" s="6">
        <f t="shared" si="14"/>
        <v>0.028600234406224577</v>
      </c>
      <c r="AG19" s="6">
        <f t="shared" si="15"/>
        <v>0</v>
      </c>
      <c r="AH19" s="6">
        <f t="shared" si="1"/>
        <v>0.04795494924646216</v>
      </c>
      <c r="AI19" s="6">
        <f>M19/(M$10+M$17+M$24+M$19)</f>
        <v>0.09932449819866186</v>
      </c>
      <c r="AJ19" s="6">
        <f>N19/(N$10+N$17+N$24+N$19)</f>
        <v>0.06507795601455346</v>
      </c>
      <c r="AK19" s="6">
        <f t="shared" si="16"/>
        <v>0.03201222035364027</v>
      </c>
      <c r="AL19" s="6">
        <f t="shared" si="17"/>
        <v>0.029603044720623372</v>
      </c>
      <c r="AM19" s="6">
        <f t="shared" si="18"/>
        <v>0.028430357015828467</v>
      </c>
      <c r="AN19" s="6">
        <f t="shared" si="19"/>
        <v>0.0496129398656725</v>
      </c>
      <c r="AO19" s="11">
        <f t="shared" si="20"/>
        <v>0.04233206378023818</v>
      </c>
      <c r="AP19" s="11">
        <f t="shared" si="21"/>
        <v>0.04873358444330027</v>
      </c>
    </row>
    <row r="20" spans="1:42" ht="11.25">
      <c r="A20" s="39" t="s">
        <v>201</v>
      </c>
      <c r="B20" s="76" t="s">
        <v>10</v>
      </c>
      <c r="C20" s="76" t="s">
        <v>76</v>
      </c>
      <c r="D20" s="2">
        <v>2295</v>
      </c>
      <c r="G20" s="2">
        <v>0</v>
      </c>
      <c r="I20" s="2">
        <v>5.5</v>
      </c>
      <c r="J20" s="2">
        <v>0</v>
      </c>
      <c r="K20" s="2">
        <v>0</v>
      </c>
      <c r="L20" s="2">
        <v>5.5</v>
      </c>
      <c r="M20" s="2">
        <v>186</v>
      </c>
      <c r="N20" s="2">
        <v>0</v>
      </c>
      <c r="O20" s="2">
        <v>10</v>
      </c>
      <c r="P20" s="2">
        <v>19054</v>
      </c>
      <c r="Q20" s="17"/>
      <c r="R20" s="17">
        <v>142788</v>
      </c>
      <c r="T20" s="6">
        <f t="shared" si="2"/>
        <v>0.0020883627690871354</v>
      </c>
      <c r="U20" s="6">
        <f t="shared" si="3"/>
        <v>0</v>
      </c>
      <c r="V20" s="6">
        <f t="shared" si="4"/>
        <v>0</v>
      </c>
      <c r="W20" s="6">
        <f t="shared" si="5"/>
        <v>0</v>
      </c>
      <c r="X20" s="6">
        <f t="shared" si="6"/>
        <v>0</v>
      </c>
      <c r="Y20" s="6">
        <f t="shared" si="7"/>
        <v>0.0006347249234896807</v>
      </c>
      <c r="Z20" s="6">
        <f t="shared" si="8"/>
        <v>0</v>
      </c>
      <c r="AA20" s="6">
        <f t="shared" si="9"/>
        <v>0</v>
      </c>
      <c r="AB20" s="6">
        <f t="shared" si="10"/>
        <v>0.0014177961776215046</v>
      </c>
      <c r="AC20" s="6">
        <f t="shared" si="11"/>
        <v>0.0002375945012968061</v>
      </c>
      <c r="AD20" s="6">
        <f t="shared" si="12"/>
        <v>0</v>
      </c>
      <c r="AE20" s="6">
        <f t="shared" si="13"/>
        <v>0.00021057242006670938</v>
      </c>
      <c r="AF20" s="6">
        <f t="shared" si="14"/>
        <v>0.003301139856530528</v>
      </c>
      <c r="AG20" s="6">
        <f t="shared" si="15"/>
        <v>0</v>
      </c>
      <c r="AH20" s="6">
        <f t="shared" si="1"/>
        <v>0.00028886652502888667</v>
      </c>
      <c r="AI20" s="6"/>
      <c r="AJ20" s="6"/>
      <c r="AK20" s="6">
        <f t="shared" si="16"/>
        <v>0.00011879725064840306</v>
      </c>
      <c r="AL20" s="6">
        <f t="shared" si="17"/>
        <v>0</v>
      </c>
      <c r="AM20" s="6">
        <f t="shared" si="18"/>
        <v>0.00031736246174484035</v>
      </c>
      <c r="AN20" s="6">
        <f t="shared" si="19"/>
        <v>0</v>
      </c>
      <c r="AO20" s="11">
        <f t="shared" si="20"/>
        <v>0.00039758218386731835</v>
      </c>
      <c r="AP20" s="11">
        <f t="shared" si="21"/>
        <v>0</v>
      </c>
    </row>
    <row r="21" spans="1:42" ht="11.25">
      <c r="A21" s="39" t="s">
        <v>201</v>
      </c>
      <c r="B21" s="76" t="s">
        <v>11</v>
      </c>
      <c r="C21" s="76" t="s">
        <v>77</v>
      </c>
      <c r="D21" s="2">
        <v>2875</v>
      </c>
      <c r="E21" s="2">
        <v>206</v>
      </c>
      <c r="F21" s="2">
        <v>101</v>
      </c>
      <c r="G21" s="2">
        <v>206</v>
      </c>
      <c r="H21" s="2">
        <v>0</v>
      </c>
      <c r="I21" s="2">
        <v>62.4</v>
      </c>
      <c r="J21" s="2">
        <v>4.24</v>
      </c>
      <c r="K21" s="2">
        <v>41.42</v>
      </c>
      <c r="L21" s="2">
        <v>20.98</v>
      </c>
      <c r="M21" s="2">
        <v>4987</v>
      </c>
      <c r="N21" s="2">
        <v>1732</v>
      </c>
      <c r="O21" s="2">
        <v>26</v>
      </c>
      <c r="P21" s="2">
        <v>79</v>
      </c>
      <c r="Q21" s="17"/>
      <c r="R21" s="17">
        <v>1856492</v>
      </c>
      <c r="T21" s="6">
        <f t="shared" si="2"/>
        <v>0.0026161407238019666</v>
      </c>
      <c r="U21" s="6">
        <f t="shared" si="3"/>
        <v>0.005577214641542127</v>
      </c>
      <c r="V21" s="6">
        <f t="shared" si="4"/>
        <v>0.014141697003640437</v>
      </c>
      <c r="W21" s="6">
        <f t="shared" si="5"/>
        <v>0.007388279176529661</v>
      </c>
      <c r="X21" s="6">
        <f t="shared" si="6"/>
        <v>0</v>
      </c>
      <c r="Y21" s="6">
        <f t="shared" si="7"/>
        <v>0.007201242768319286</v>
      </c>
      <c r="Z21" s="6">
        <f t="shared" si="8"/>
        <v>0.00234044667203939</v>
      </c>
      <c r="AA21" s="6">
        <f t="shared" si="9"/>
        <v>0.008654569631570666</v>
      </c>
      <c r="AB21" s="6">
        <f t="shared" si="10"/>
        <v>0.00540824796481803</v>
      </c>
      <c r="AC21" s="6">
        <f t="shared" si="11"/>
        <v>0.006370342892296624</v>
      </c>
      <c r="AD21" s="6">
        <f t="shared" si="12"/>
        <v>0.0081795650662677</v>
      </c>
      <c r="AE21" s="6">
        <f t="shared" si="13"/>
        <v>0.0005474882921734443</v>
      </c>
      <c r="AF21" s="6">
        <f t="shared" si="14"/>
        <v>1.3686892445990959E-05</v>
      </c>
      <c r="AG21" s="6">
        <f t="shared" si="15"/>
        <v>0</v>
      </c>
      <c r="AH21" s="6">
        <f t="shared" si="1"/>
        <v>0.007745039571607837</v>
      </c>
      <c r="AI21" s="6"/>
      <c r="AJ21" s="6"/>
      <c r="AK21" s="6">
        <f t="shared" si="16"/>
        <v>0.007274953979282161</v>
      </c>
      <c r="AL21" s="6">
        <f t="shared" si="17"/>
        <v>0.007115892136556397</v>
      </c>
      <c r="AM21" s="6">
        <f t="shared" si="18"/>
        <v>0.006389228704930706</v>
      </c>
      <c r="AN21" s="6">
        <f t="shared" si="19"/>
        <v>0.004327284815785333</v>
      </c>
      <c r="AO21" s="11">
        <f t="shared" si="20"/>
        <v>0.005169258927166187</v>
      </c>
      <c r="AP21" s="11">
        <f t="shared" si="21"/>
        <v>0.001170223336019695</v>
      </c>
    </row>
    <row r="22" spans="1:42" ht="11.25">
      <c r="A22" s="39" t="s">
        <v>201</v>
      </c>
      <c r="B22" s="76">
        <v>54</v>
      </c>
      <c r="C22" s="76" t="s">
        <v>266</v>
      </c>
      <c r="G22" s="2">
        <v>0</v>
      </c>
      <c r="I22" s="2">
        <v>41</v>
      </c>
      <c r="J22" s="2">
        <v>4</v>
      </c>
      <c r="K22" s="2">
        <v>24</v>
      </c>
      <c r="L22" s="2">
        <v>17</v>
      </c>
      <c r="M22" s="2">
        <v>6008</v>
      </c>
      <c r="N22" s="2">
        <v>823</v>
      </c>
      <c r="O22" s="2">
        <v>2</v>
      </c>
      <c r="P22" s="2">
        <f>65602-26000</f>
        <v>39602</v>
      </c>
      <c r="Q22" s="17"/>
      <c r="R22" s="17">
        <v>1939688</v>
      </c>
      <c r="T22" s="6">
        <f t="shared" si="2"/>
        <v>0</v>
      </c>
      <c r="U22" s="6">
        <f t="shared" si="3"/>
        <v>0</v>
      </c>
      <c r="V22" s="6">
        <f t="shared" si="4"/>
        <v>0</v>
      </c>
      <c r="W22" s="6">
        <f t="shared" si="5"/>
        <v>0</v>
      </c>
      <c r="X22" s="6">
        <f t="shared" si="6"/>
        <v>0</v>
      </c>
      <c r="Y22" s="6">
        <f t="shared" si="7"/>
        <v>0.004731585793286711</v>
      </c>
      <c r="Z22" s="6">
        <f t="shared" si="8"/>
        <v>0.0022079685585277265</v>
      </c>
      <c r="AA22" s="6">
        <f t="shared" si="9"/>
        <v>0.005014719245719362</v>
      </c>
      <c r="AB22" s="6">
        <f t="shared" si="10"/>
        <v>0.004382279094466469</v>
      </c>
      <c r="AC22" s="6">
        <f t="shared" si="11"/>
        <v>0.007674557869845221</v>
      </c>
      <c r="AD22" s="6">
        <f t="shared" si="12"/>
        <v>0.0038867101902646172</v>
      </c>
      <c r="AE22" s="6">
        <f t="shared" si="13"/>
        <v>4.2114484013341874E-05</v>
      </c>
      <c r="AF22" s="6">
        <f t="shared" si="14"/>
        <v>0.006861117906913088</v>
      </c>
      <c r="AG22" s="6">
        <f t="shared" si="15"/>
        <v>0</v>
      </c>
      <c r="AH22" s="6">
        <f t="shared" si="1"/>
        <v>0.009330699367599737</v>
      </c>
      <c r="AI22" s="6"/>
      <c r="AJ22" s="6"/>
      <c r="AK22" s="6">
        <f t="shared" si="16"/>
        <v>0.005780634030054919</v>
      </c>
      <c r="AL22" s="6">
        <f t="shared" si="17"/>
        <v>0.002507359622859681</v>
      </c>
      <c r="AM22" s="6">
        <f t="shared" si="18"/>
        <v>0.0023657928966433553</v>
      </c>
      <c r="AN22" s="6">
        <f t="shared" si="19"/>
        <v>0.002507359622859681</v>
      </c>
      <c r="AO22" s="11">
        <f t="shared" si="20"/>
        <v>0.005400911778729522</v>
      </c>
      <c r="AP22" s="11">
        <f t="shared" si="21"/>
        <v>0.0011039842792638632</v>
      </c>
    </row>
    <row r="23" spans="1:42" ht="11.25">
      <c r="A23" s="39" t="s">
        <v>201</v>
      </c>
      <c r="B23" s="76" t="s">
        <v>12</v>
      </c>
      <c r="C23" s="76" t="s">
        <v>78</v>
      </c>
      <c r="D23" s="2">
        <v>3972</v>
      </c>
      <c r="E23" s="2">
        <v>147</v>
      </c>
      <c r="F23" s="2">
        <v>0</v>
      </c>
      <c r="G23" s="2">
        <v>0</v>
      </c>
      <c r="H23" s="2">
        <v>147</v>
      </c>
      <c r="I23" s="2">
        <v>34.23</v>
      </c>
      <c r="J23" s="2">
        <v>12.8</v>
      </c>
      <c r="K23" s="2">
        <v>24.7</v>
      </c>
      <c r="L23" s="2">
        <v>9.53</v>
      </c>
      <c r="M23" s="2">
        <v>2934</v>
      </c>
      <c r="N23" s="2">
        <v>99</v>
      </c>
      <c r="O23" s="2">
        <v>350</v>
      </c>
      <c r="P23" s="2">
        <v>10606</v>
      </c>
      <c r="Q23" s="17"/>
      <c r="R23" s="17">
        <v>2152288</v>
      </c>
      <c r="T23" s="6">
        <f t="shared" si="2"/>
        <v>0.0036143690278057083</v>
      </c>
      <c r="U23" s="6">
        <f t="shared" si="3"/>
        <v>0.003979857050032488</v>
      </c>
      <c r="V23" s="6">
        <f t="shared" si="4"/>
        <v>0</v>
      </c>
      <c r="W23" s="6">
        <f t="shared" si="5"/>
        <v>0</v>
      </c>
      <c r="X23" s="6">
        <f t="shared" si="6"/>
        <v>0.016235917826375082</v>
      </c>
      <c r="Y23" s="6">
        <f t="shared" si="7"/>
        <v>0.003950297114736685</v>
      </c>
      <c r="Z23" s="6">
        <f t="shared" si="8"/>
        <v>0.007065499387288725</v>
      </c>
      <c r="AA23" s="6">
        <f t="shared" si="9"/>
        <v>0.005160981890386177</v>
      </c>
      <c r="AB23" s="6">
        <f t="shared" si="10"/>
        <v>0.0024566541041332614</v>
      </c>
      <c r="AC23" s="6">
        <f t="shared" si="11"/>
        <v>0.0037478616494883285</v>
      </c>
      <c r="AD23" s="6">
        <f t="shared" si="12"/>
        <v>0.00046753864986172187</v>
      </c>
      <c r="AE23" s="6">
        <f t="shared" si="13"/>
        <v>0.0073700347023348284</v>
      </c>
      <c r="AF23" s="6">
        <f t="shared" si="14"/>
        <v>0.0018375086238250646</v>
      </c>
      <c r="AG23" s="6">
        <f t="shared" si="15"/>
        <v>0</v>
      </c>
      <c r="AH23" s="6">
        <f t="shared" si="1"/>
        <v>0.004556636475455664</v>
      </c>
      <c r="AI23" s="6"/>
      <c r="AJ23" s="6"/>
      <c r="AK23" s="6">
        <f t="shared" si="16"/>
        <v>0.002107700149675025</v>
      </c>
      <c r="AL23" s="6">
        <f t="shared" si="17"/>
        <v>0.0045704194702093325</v>
      </c>
      <c r="AM23" s="6">
        <f t="shared" si="18"/>
        <v>0.003965077082384586</v>
      </c>
      <c r="AN23" s="6">
        <f t="shared" si="19"/>
        <v>0.01069844985838063</v>
      </c>
      <c r="AO23" s="11">
        <f t="shared" si="20"/>
        <v>0.005992880097427115</v>
      </c>
      <c r="AP23" s="11">
        <f t="shared" si="21"/>
        <v>0.011650708606831903</v>
      </c>
    </row>
    <row r="24" spans="1:42" ht="11.25">
      <c r="A24" s="39" t="s">
        <v>201</v>
      </c>
      <c r="B24" s="76" t="s">
        <v>13</v>
      </c>
      <c r="C24" s="76" t="s">
        <v>79</v>
      </c>
      <c r="G24" s="2">
        <v>0</v>
      </c>
      <c r="I24" s="2">
        <v>123.87</v>
      </c>
      <c r="J24" s="2">
        <v>0</v>
      </c>
      <c r="K24" s="2">
        <v>79.9</v>
      </c>
      <c r="L24" s="2">
        <v>43.97</v>
      </c>
      <c r="M24" s="2">
        <v>15437</v>
      </c>
      <c r="N24" s="2">
        <v>9240</v>
      </c>
      <c r="O24" s="2">
        <v>1247</v>
      </c>
      <c r="P24" s="2">
        <v>165880</v>
      </c>
      <c r="Q24" s="17"/>
      <c r="R24" s="17">
        <v>2425167</v>
      </c>
      <c r="T24" s="6">
        <f t="shared" si="2"/>
        <v>0</v>
      </c>
      <c r="U24" s="6">
        <f t="shared" si="3"/>
        <v>0</v>
      </c>
      <c r="V24" s="6">
        <f t="shared" si="4"/>
        <v>0</v>
      </c>
      <c r="W24" s="6">
        <f t="shared" si="5"/>
        <v>0</v>
      </c>
      <c r="X24" s="6">
        <f t="shared" si="6"/>
        <v>0</v>
      </c>
      <c r="Y24" s="6">
        <f t="shared" si="7"/>
        <v>0.014295159322303045</v>
      </c>
      <c r="Z24" s="6">
        <f t="shared" si="8"/>
        <v>0</v>
      </c>
      <c r="AA24" s="6">
        <f t="shared" si="9"/>
        <v>0.016694836155540713</v>
      </c>
      <c r="AB24" s="6">
        <f t="shared" si="10"/>
        <v>0.011334635987275918</v>
      </c>
      <c r="AC24" s="6">
        <f t="shared" si="11"/>
        <v>0.019719066217842987</v>
      </c>
      <c r="AD24" s="6">
        <f t="shared" si="12"/>
        <v>0.04363694065376071</v>
      </c>
      <c r="AE24" s="6">
        <f t="shared" si="13"/>
        <v>0.02625838078231866</v>
      </c>
      <c r="AF24" s="6">
        <f t="shared" si="14"/>
        <v>0.02873900910051874</v>
      </c>
      <c r="AG24" s="6">
        <f t="shared" si="15"/>
        <v>0</v>
      </c>
      <c r="AH24" s="6">
        <f t="shared" si="1"/>
        <v>0.023974368531564105</v>
      </c>
      <c r="AI24" s="6">
        <f>M24/(M$10+M$17+M$24+M$19)</f>
        <v>0.049655815748841994</v>
      </c>
      <c r="AJ24" s="6">
        <f>N24/(N$10+N$17+N$24+N$19)</f>
        <v>0.11552743776646954</v>
      </c>
      <c r="AK24" s="6">
        <f t="shared" si="16"/>
        <v>0.03167800343580185</v>
      </c>
      <c r="AL24" s="6">
        <f t="shared" si="17"/>
        <v>0.008347418077770357</v>
      </c>
      <c r="AM24" s="6">
        <f t="shared" si="18"/>
        <v>0.007147579661151523</v>
      </c>
      <c r="AN24" s="6">
        <f t="shared" si="19"/>
        <v>0.008347418077770357</v>
      </c>
      <c r="AO24" s="11">
        <f t="shared" si="20"/>
        <v>0.006752690646993815</v>
      </c>
      <c r="AP24" s="11">
        <f t="shared" si="21"/>
        <v>0</v>
      </c>
    </row>
    <row r="25" spans="1:42" ht="11.25">
      <c r="A25" s="39" t="s">
        <v>201</v>
      </c>
      <c r="B25" s="76">
        <v>66</v>
      </c>
      <c r="C25" s="76" t="s">
        <v>80</v>
      </c>
      <c r="G25" s="2">
        <v>0</v>
      </c>
      <c r="I25" s="2">
        <v>8.4</v>
      </c>
      <c r="J25" s="2">
        <v>0</v>
      </c>
      <c r="K25" s="2">
        <v>6.4</v>
      </c>
      <c r="L25" s="2">
        <v>2</v>
      </c>
      <c r="M25" s="2">
        <v>896</v>
      </c>
      <c r="N25" s="2">
        <v>277</v>
      </c>
      <c r="O25" s="2">
        <v>1</v>
      </c>
      <c r="P25" s="2">
        <v>17788</v>
      </c>
      <c r="Q25" s="17"/>
      <c r="R25" s="17">
        <v>499851</v>
      </c>
      <c r="T25" s="6">
        <f t="shared" si="2"/>
        <v>0</v>
      </c>
      <c r="U25" s="6">
        <f t="shared" si="3"/>
        <v>0</v>
      </c>
      <c r="V25" s="6">
        <f t="shared" si="4"/>
        <v>0</v>
      </c>
      <c r="W25" s="6">
        <f t="shared" si="5"/>
        <v>0</v>
      </c>
      <c r="X25" s="6">
        <f t="shared" si="6"/>
        <v>0</v>
      </c>
      <c r="Y25" s="6">
        <f t="shared" si="7"/>
        <v>0.0009693980649660578</v>
      </c>
      <c r="Z25" s="6">
        <f t="shared" si="8"/>
        <v>0</v>
      </c>
      <c r="AA25" s="6">
        <f t="shared" si="9"/>
        <v>0.0013372584655251634</v>
      </c>
      <c r="AB25" s="6">
        <f t="shared" si="10"/>
        <v>0.0005155622464078198</v>
      </c>
      <c r="AC25" s="6">
        <f t="shared" si="11"/>
        <v>0.0011445412535588079</v>
      </c>
      <c r="AD25" s="6">
        <f t="shared" si="12"/>
        <v>0.0013081636970878482</v>
      </c>
      <c r="AE25" s="6">
        <f t="shared" si="13"/>
        <v>2.1057242006670937E-05</v>
      </c>
      <c r="AF25" s="6">
        <f t="shared" si="14"/>
        <v>0.003081803073788445</v>
      </c>
      <c r="AG25" s="6">
        <f t="shared" si="15"/>
        <v>0</v>
      </c>
      <c r="AH25" s="6">
        <f t="shared" si="1"/>
        <v>0.0013915290668058196</v>
      </c>
      <c r="AI25" s="6"/>
      <c r="AJ25" s="6"/>
      <c r="AK25" s="6">
        <f t="shared" si="16"/>
        <v>0.001226352475323328</v>
      </c>
      <c r="AL25" s="6">
        <f t="shared" si="17"/>
        <v>0.0006686292327625817</v>
      </c>
      <c r="AM25" s="6">
        <f t="shared" si="18"/>
        <v>0.0004846990324830289</v>
      </c>
      <c r="AN25" s="6">
        <f t="shared" si="19"/>
        <v>0.0006686292327625817</v>
      </c>
      <c r="AO25" s="11">
        <f t="shared" si="20"/>
        <v>0.0013917965948697575</v>
      </c>
      <c r="AP25" s="11">
        <f t="shared" si="21"/>
        <v>0</v>
      </c>
    </row>
    <row r="26" spans="1:42" ht="11.25">
      <c r="A26" s="39" t="s">
        <v>201</v>
      </c>
      <c r="B26" s="76" t="s">
        <v>14</v>
      </c>
      <c r="C26" s="76" t="s">
        <v>81</v>
      </c>
      <c r="D26" s="2">
        <v>9913</v>
      </c>
      <c r="E26" s="2">
        <v>283</v>
      </c>
      <c r="F26" s="2">
        <v>0</v>
      </c>
      <c r="G26" s="2">
        <v>0</v>
      </c>
      <c r="H26" s="2">
        <v>283</v>
      </c>
      <c r="I26" s="2">
        <v>66.46</v>
      </c>
      <c r="J26" s="2">
        <v>13</v>
      </c>
      <c r="K26" s="2">
        <v>57.96</v>
      </c>
      <c r="L26" s="2">
        <v>8.5</v>
      </c>
      <c r="M26" s="2">
        <v>5400</v>
      </c>
      <c r="N26" s="2">
        <v>2886</v>
      </c>
      <c r="O26" s="2">
        <v>44</v>
      </c>
      <c r="P26" s="2">
        <v>17669</v>
      </c>
      <c r="Q26" s="17"/>
      <c r="R26" s="17">
        <v>1961168</v>
      </c>
      <c r="T26" s="6">
        <f t="shared" si="2"/>
        <v>0.009020453215669182</v>
      </c>
      <c r="U26" s="6">
        <f t="shared" si="3"/>
        <v>0.007661901667749621</v>
      </c>
      <c r="V26" s="6">
        <f t="shared" si="4"/>
        <v>0</v>
      </c>
      <c r="W26" s="6">
        <f t="shared" si="5"/>
        <v>0</v>
      </c>
      <c r="X26" s="6">
        <f t="shared" si="6"/>
        <v>0.031256903026286725</v>
      </c>
      <c r="Y26" s="6">
        <f t="shared" si="7"/>
        <v>0.007669785166386213</v>
      </c>
      <c r="Z26" s="6">
        <f t="shared" si="8"/>
        <v>0.007175897815215111</v>
      </c>
      <c r="AA26" s="6">
        <f t="shared" si="9"/>
        <v>0.01211054697841226</v>
      </c>
      <c r="AB26" s="6">
        <f t="shared" si="10"/>
        <v>0.0021911395472332344</v>
      </c>
      <c r="AC26" s="6">
        <f t="shared" si="11"/>
        <v>0.006897904876358887</v>
      </c>
      <c r="AD26" s="6">
        <f t="shared" si="12"/>
        <v>0.013629460035362922</v>
      </c>
      <c r="AE26" s="6">
        <f t="shared" si="13"/>
        <v>0.0009265186482935213</v>
      </c>
      <c r="AF26" s="6">
        <f t="shared" si="14"/>
        <v>0.003061186109217902</v>
      </c>
      <c r="AG26" s="6">
        <f t="shared" si="15"/>
        <v>0</v>
      </c>
      <c r="AH26" s="6">
        <f t="shared" si="1"/>
        <v>0.008386447500838645</v>
      </c>
      <c r="AI26" s="6"/>
      <c r="AJ26" s="6"/>
      <c r="AK26" s="6">
        <f t="shared" si="16"/>
        <v>0.010263682455860904</v>
      </c>
      <c r="AL26" s="6">
        <f t="shared" si="17"/>
        <v>0.009886224323080941</v>
      </c>
      <c r="AM26" s="6">
        <f t="shared" si="18"/>
        <v>0.007665843417067917</v>
      </c>
      <c r="AN26" s="6">
        <f t="shared" si="19"/>
        <v>0.021683725002349493</v>
      </c>
      <c r="AO26" s="11">
        <f t="shared" si="20"/>
        <v>0.005460721183647792</v>
      </c>
      <c r="AP26" s="11">
        <f t="shared" si="21"/>
        <v>0.01921640042075092</v>
      </c>
    </row>
    <row r="27" spans="1:42" ht="11.25">
      <c r="A27" s="39" t="s">
        <v>201</v>
      </c>
      <c r="B27" s="76" t="s">
        <v>15</v>
      </c>
      <c r="C27" s="76" t="s">
        <v>202</v>
      </c>
      <c r="D27" s="2">
        <v>0</v>
      </c>
      <c r="E27" s="2">
        <v>0</v>
      </c>
      <c r="F27" s="2">
        <v>0</v>
      </c>
      <c r="G27" s="2">
        <v>0</v>
      </c>
      <c r="H27" s="2">
        <v>0</v>
      </c>
      <c r="I27" s="2">
        <v>70.081</v>
      </c>
      <c r="J27" s="2">
        <v>0</v>
      </c>
      <c r="K27" s="2">
        <v>27.450999999999997</v>
      </c>
      <c r="L27" s="2">
        <v>42.63</v>
      </c>
      <c r="M27" s="2">
        <v>5975.8</v>
      </c>
      <c r="N27" s="2">
        <v>85.2</v>
      </c>
      <c r="O27" s="2">
        <v>465</v>
      </c>
      <c r="P27" s="2">
        <v>12465</v>
      </c>
      <c r="Q27" s="17"/>
      <c r="R27" s="17">
        <f>2690694-0.9*142863</f>
        <v>2562117.3</v>
      </c>
      <c r="T27" s="6">
        <f t="shared" si="2"/>
        <v>0</v>
      </c>
      <c r="U27" s="6">
        <f t="shared" si="3"/>
        <v>0</v>
      </c>
      <c r="V27" s="6">
        <f t="shared" si="4"/>
        <v>0</v>
      </c>
      <c r="W27" s="6">
        <f t="shared" si="5"/>
        <v>0</v>
      </c>
      <c r="X27" s="6">
        <f t="shared" si="6"/>
        <v>0</v>
      </c>
      <c r="Y27" s="6">
        <f t="shared" si="7"/>
        <v>0.008087664975105512</v>
      </c>
      <c r="Z27" s="6">
        <f t="shared" si="8"/>
        <v>0</v>
      </c>
      <c r="AA27" s="6">
        <f t="shared" si="9"/>
        <v>0.0057357940839267586</v>
      </c>
      <c r="AB27" s="6">
        <f t="shared" si="10"/>
        <v>0.01098920928218268</v>
      </c>
      <c r="AC27" s="6">
        <f t="shared" si="11"/>
        <v>0.007633425918545452</v>
      </c>
      <c r="AD27" s="6">
        <f t="shared" si="12"/>
        <v>0.0004023665956385728</v>
      </c>
      <c r="AE27" s="6">
        <f t="shared" si="13"/>
        <v>0.009791617533101987</v>
      </c>
      <c r="AF27" s="6">
        <f t="shared" si="14"/>
        <v>0.0021595837258136367</v>
      </c>
      <c r="AG27" s="6">
        <f t="shared" si="15"/>
        <v>0</v>
      </c>
      <c r="AH27" s="6"/>
      <c r="AI27" s="6"/>
      <c r="AJ27" s="6"/>
      <c r="AK27" s="6">
        <f t="shared" si="16"/>
        <v>0.004017896257092013</v>
      </c>
      <c r="AL27" s="6">
        <f t="shared" si="17"/>
        <v>0.0028678970419633793</v>
      </c>
      <c r="AM27" s="6">
        <f t="shared" si="18"/>
        <v>0.004043832487552756</v>
      </c>
      <c r="AN27" s="6">
        <f t="shared" si="19"/>
        <v>0.0028678970419633793</v>
      </c>
      <c r="AO27" s="11">
        <f t="shared" si="20"/>
        <v>0.007134018205018889</v>
      </c>
      <c r="AP27" s="11">
        <f t="shared" si="21"/>
        <v>0</v>
      </c>
    </row>
    <row r="28" spans="1:42" ht="11.25">
      <c r="A28" s="39" t="s">
        <v>201</v>
      </c>
      <c r="B28" s="76" t="s">
        <v>16</v>
      </c>
      <c r="C28" s="76" t="s">
        <v>83</v>
      </c>
      <c r="D28" s="2">
        <v>6773</v>
      </c>
      <c r="E28" s="2">
        <v>290</v>
      </c>
      <c r="F28" s="2">
        <v>0</v>
      </c>
      <c r="G28" s="2">
        <v>0</v>
      </c>
      <c r="H28" s="2">
        <v>290</v>
      </c>
      <c r="I28" s="2">
        <v>57.24</v>
      </c>
      <c r="J28" s="2">
        <v>13.25</v>
      </c>
      <c r="K28" s="2">
        <v>49.44</v>
      </c>
      <c r="L28" s="2">
        <v>7.8</v>
      </c>
      <c r="M28" s="2">
        <v>5279</v>
      </c>
      <c r="N28" s="2">
        <v>1543</v>
      </c>
      <c r="O28" s="2">
        <v>540</v>
      </c>
      <c r="P28" s="2">
        <v>15200</v>
      </c>
      <c r="Q28" s="17"/>
      <c r="R28" s="17">
        <v>2435298</v>
      </c>
      <c r="T28" s="6">
        <f t="shared" si="2"/>
        <v>0.00616317256428199</v>
      </c>
      <c r="U28" s="6">
        <f t="shared" si="3"/>
        <v>0.00785141867013212</v>
      </c>
      <c r="V28" s="6">
        <f t="shared" si="4"/>
        <v>0</v>
      </c>
      <c r="W28" s="6">
        <f t="shared" si="5"/>
        <v>0</v>
      </c>
      <c r="X28" s="6">
        <f t="shared" si="6"/>
        <v>0.032030041970399825</v>
      </c>
      <c r="Y28" s="6">
        <f t="shared" si="7"/>
        <v>0.006605755385554422</v>
      </c>
      <c r="Z28" s="6">
        <f t="shared" si="8"/>
        <v>0.007313895850123093</v>
      </c>
      <c r="AA28" s="6">
        <f t="shared" si="9"/>
        <v>0.010330321646181886</v>
      </c>
      <c r="AB28" s="6">
        <f t="shared" si="10"/>
        <v>0.0020106927609904973</v>
      </c>
      <c r="AC28" s="6">
        <f t="shared" si="11"/>
        <v>0.006743340711536771</v>
      </c>
      <c r="AD28" s="6">
        <f t="shared" si="12"/>
        <v>0.007286991280168049</v>
      </c>
      <c r="AE28" s="6">
        <f t="shared" si="13"/>
        <v>0.011370910683602306</v>
      </c>
      <c r="AF28" s="6">
        <f t="shared" si="14"/>
        <v>0.002633427407329906</v>
      </c>
      <c r="AG28" s="6">
        <f t="shared" si="15"/>
        <v>0</v>
      </c>
      <c r="AH28" s="6">
        <f>M28/(SUM(M$10:M$28)-M$27+M$31)</f>
        <v>0.008198528954986519</v>
      </c>
      <c r="AI28" s="6"/>
      <c r="AJ28" s="6"/>
      <c r="AK28" s="6">
        <f t="shared" si="16"/>
        <v>0.0070151659958524095</v>
      </c>
      <c r="AL28" s="6">
        <f t="shared" si="17"/>
        <v>0.009090870158157002</v>
      </c>
      <c r="AM28" s="6">
        <f t="shared" si="18"/>
        <v>0.007228587027843271</v>
      </c>
      <c r="AN28" s="6">
        <f t="shared" si="19"/>
        <v>0.021180181808290857</v>
      </c>
      <c r="AO28" s="11">
        <f t="shared" si="20"/>
        <v>0.006780899635877753</v>
      </c>
      <c r="AP28" s="11">
        <f t="shared" si="21"/>
        <v>0.019671968910261458</v>
      </c>
    </row>
    <row r="29" spans="1:42" ht="11.25">
      <c r="A29" s="39" t="s">
        <v>201</v>
      </c>
      <c r="B29" s="76" t="s">
        <v>17</v>
      </c>
      <c r="C29" s="76" t="s">
        <v>84</v>
      </c>
      <c r="I29" s="2">
        <v>28.05</v>
      </c>
      <c r="J29" s="2">
        <v>0</v>
      </c>
      <c r="K29" s="2">
        <v>14.05</v>
      </c>
      <c r="L29" s="2">
        <v>14</v>
      </c>
      <c r="M29" s="2">
        <v>5203</v>
      </c>
      <c r="N29" s="2">
        <v>720</v>
      </c>
      <c r="O29" s="2">
        <v>98</v>
      </c>
      <c r="P29" s="2">
        <v>9043</v>
      </c>
      <c r="Q29" s="17"/>
      <c r="R29" s="17">
        <v>827660</v>
      </c>
      <c r="T29" s="6">
        <f t="shared" si="2"/>
        <v>0</v>
      </c>
      <c r="U29" s="6">
        <f t="shared" si="3"/>
        <v>0</v>
      </c>
      <c r="V29" s="6">
        <f t="shared" si="4"/>
        <v>0</v>
      </c>
      <c r="W29" s="6">
        <f t="shared" si="5"/>
        <v>0</v>
      </c>
      <c r="X29" s="6">
        <f t="shared" si="6"/>
        <v>0</v>
      </c>
      <c r="Y29" s="6">
        <f t="shared" si="7"/>
        <v>0.0032370971097973717</v>
      </c>
      <c r="Z29" s="6">
        <f t="shared" si="8"/>
        <v>0</v>
      </c>
      <c r="AA29" s="6">
        <f t="shared" si="9"/>
        <v>0.0029357002250982103</v>
      </c>
      <c r="AB29" s="6">
        <f t="shared" si="10"/>
        <v>0.003608935724854739</v>
      </c>
      <c r="AC29" s="6">
        <f t="shared" si="11"/>
        <v>0.00664625908735098</v>
      </c>
      <c r="AD29" s="6">
        <f t="shared" si="12"/>
        <v>0.0034002810899034317</v>
      </c>
      <c r="AE29" s="6">
        <f t="shared" si="13"/>
        <v>0.002063609716653752</v>
      </c>
      <c r="AF29" s="6">
        <f t="shared" si="14"/>
        <v>0.0015667160555581804</v>
      </c>
      <c r="AG29" s="6">
        <f t="shared" si="15"/>
        <v>0</v>
      </c>
      <c r="AH29" s="6"/>
      <c r="AI29" s="6"/>
      <c r="AJ29" s="6"/>
      <c r="AK29" s="6">
        <f t="shared" si="16"/>
        <v>0.005023270088627206</v>
      </c>
      <c r="AL29" s="6">
        <f t="shared" si="17"/>
        <v>0.0014678501125491052</v>
      </c>
      <c r="AM29" s="6">
        <f t="shared" si="18"/>
        <v>0.0016185485548986858</v>
      </c>
      <c r="AN29" s="6">
        <f t="shared" si="19"/>
        <v>0.0014678501125491052</v>
      </c>
      <c r="AO29" s="11">
        <f t="shared" si="20"/>
        <v>0.0023045554969579004</v>
      </c>
      <c r="AP29" s="11">
        <f t="shared" si="21"/>
        <v>0</v>
      </c>
    </row>
    <row r="30" spans="1:42" ht="11.25">
      <c r="A30" s="39" t="s">
        <v>201</v>
      </c>
      <c r="B30" s="76" t="s">
        <v>18</v>
      </c>
      <c r="C30" s="76" t="s">
        <v>85</v>
      </c>
      <c r="I30" s="2">
        <v>331.16</v>
      </c>
      <c r="J30" s="2">
        <v>77.75</v>
      </c>
      <c r="K30" s="2">
        <v>116.01</v>
      </c>
      <c r="L30" s="2">
        <v>215.15</v>
      </c>
      <c r="M30" s="2">
        <v>27699</v>
      </c>
      <c r="N30" s="2">
        <v>547</v>
      </c>
      <c r="O30" s="2">
        <v>1150</v>
      </c>
      <c r="P30" s="2">
        <v>748045</v>
      </c>
      <c r="Q30" s="17"/>
      <c r="R30" s="17">
        <v>15161657</v>
      </c>
      <c r="T30" s="6">
        <f t="shared" si="2"/>
        <v>0</v>
      </c>
      <c r="U30" s="6">
        <f t="shared" si="3"/>
        <v>0</v>
      </c>
      <c r="V30" s="6">
        <f t="shared" si="4"/>
        <v>0</v>
      </c>
      <c r="W30" s="6">
        <f t="shared" si="5"/>
        <v>0</v>
      </c>
      <c r="X30" s="6">
        <f t="shared" si="6"/>
        <v>0</v>
      </c>
      <c r="Y30" s="6">
        <f t="shared" si="7"/>
        <v>0.03821736466597139</v>
      </c>
      <c r="Z30" s="6">
        <f t="shared" si="8"/>
        <v>0.04291738885638268</v>
      </c>
      <c r="AA30" s="6">
        <f t="shared" si="9"/>
        <v>0.02423989915399597</v>
      </c>
      <c r="AB30" s="6">
        <f t="shared" si="10"/>
        <v>0.05546160865732122</v>
      </c>
      <c r="AC30" s="6">
        <f t="shared" si="11"/>
        <v>0.03538241984634533</v>
      </c>
      <c r="AD30" s="6">
        <f t="shared" si="12"/>
        <v>0.002583269105801635</v>
      </c>
      <c r="AE30" s="6">
        <f t="shared" si="13"/>
        <v>0.024215828307671577</v>
      </c>
      <c r="AF30" s="6">
        <f t="shared" si="14"/>
        <v>0.1296001450602697</v>
      </c>
      <c r="AG30" s="6">
        <f t="shared" si="15"/>
        <v>0</v>
      </c>
      <c r="AH30" s="6"/>
      <c r="AI30" s="6"/>
      <c r="AJ30" s="6"/>
      <c r="AK30" s="6">
        <f t="shared" si="16"/>
        <v>0.018982844476073485</v>
      </c>
      <c r="AL30" s="6">
        <f t="shared" si="17"/>
        <v>0.012119949576997986</v>
      </c>
      <c r="AM30" s="6">
        <f t="shared" si="18"/>
        <v>0.019108682332985696</v>
      </c>
      <c r="AN30" s="6">
        <f t="shared" si="19"/>
        <v>0.012119949576997986</v>
      </c>
      <c r="AO30" s="11">
        <f t="shared" si="20"/>
        <v>0.042216465677138236</v>
      </c>
      <c r="AP30" s="11">
        <f t="shared" si="21"/>
        <v>0.02145869442819134</v>
      </c>
    </row>
    <row r="31" spans="1:42" ht="11.25">
      <c r="A31" s="39" t="s">
        <v>201</v>
      </c>
      <c r="B31" s="76" t="s">
        <v>19</v>
      </c>
      <c r="C31" s="76" t="s">
        <v>86</v>
      </c>
      <c r="I31" s="2">
        <v>221.47</v>
      </c>
      <c r="J31" s="2">
        <v>0</v>
      </c>
      <c r="K31" s="2">
        <v>164.67</v>
      </c>
      <c r="L31" s="2">
        <v>56.8</v>
      </c>
      <c r="M31" s="2">
        <v>47128</v>
      </c>
      <c r="N31" s="2">
        <v>36171</v>
      </c>
      <c r="O31" s="2">
        <v>1830</v>
      </c>
      <c r="P31" s="2">
        <f>92766-11480</f>
        <v>81286</v>
      </c>
      <c r="Q31" s="17"/>
      <c r="R31" s="131">
        <v>7241266</v>
      </c>
      <c r="T31" s="6">
        <f t="shared" si="2"/>
        <v>0</v>
      </c>
      <c r="U31" s="6">
        <f t="shared" si="3"/>
        <v>0</v>
      </c>
      <c r="V31" s="6">
        <f t="shared" si="4"/>
        <v>0</v>
      </c>
      <c r="W31" s="6">
        <f t="shared" si="5"/>
        <v>0</v>
      </c>
      <c r="X31" s="6">
        <f t="shared" si="6"/>
        <v>0</v>
      </c>
      <c r="Y31" s="6">
        <f t="shared" si="7"/>
        <v>0.025558641600956288</v>
      </c>
      <c r="Z31" s="6">
        <f t="shared" si="8"/>
        <v>0</v>
      </c>
      <c r="AA31" s="6">
        <f t="shared" si="9"/>
        <v>0.034407242424691974</v>
      </c>
      <c r="AB31" s="6">
        <f t="shared" si="10"/>
        <v>0.014641967797982082</v>
      </c>
      <c r="AC31" s="6">
        <f t="shared" si="11"/>
        <v>0.06020082611352623</v>
      </c>
      <c r="AD31" s="6">
        <f t="shared" si="12"/>
        <v>0.17082162125402367</v>
      </c>
      <c r="AE31" s="6">
        <f t="shared" si="13"/>
        <v>0.03853475287220782</v>
      </c>
      <c r="AF31" s="6">
        <f t="shared" si="14"/>
        <v>0.014082946067909127</v>
      </c>
      <c r="AG31" s="6">
        <f t="shared" si="15"/>
        <v>0</v>
      </c>
      <c r="AH31" s="6">
        <f>M31/(SUM(M$10:M$28)-M$27+M$31)</f>
        <v>0.07319194404065253</v>
      </c>
      <c r="AI31" s="6"/>
      <c r="AJ31" s="6"/>
      <c r="AK31" s="6">
        <f t="shared" si="16"/>
        <v>0.11551122368377495</v>
      </c>
      <c r="AL31" s="6">
        <f t="shared" si="17"/>
        <v>0.017203621212345987</v>
      </c>
      <c r="AM31" s="6">
        <f t="shared" si="18"/>
        <v>0.012779320800478144</v>
      </c>
      <c r="AN31" s="6">
        <f t="shared" si="19"/>
        <v>0.017203621212345987</v>
      </c>
      <c r="AO31" s="11">
        <f t="shared" si="20"/>
        <v>0.020162747221364265</v>
      </c>
      <c r="AP31" s="11">
        <f t="shared" si="21"/>
        <v>0</v>
      </c>
    </row>
    <row r="32" spans="1:42" ht="11.25">
      <c r="A32" s="39" t="s">
        <v>201</v>
      </c>
      <c r="B32" s="76" t="s">
        <v>20</v>
      </c>
      <c r="C32" s="76" t="s">
        <v>87</v>
      </c>
      <c r="I32" s="2">
        <v>40.56</v>
      </c>
      <c r="J32" s="2">
        <v>0</v>
      </c>
      <c r="K32" s="2">
        <v>35.56</v>
      </c>
      <c r="L32" s="2">
        <v>5</v>
      </c>
      <c r="M32" s="2">
        <v>1931</v>
      </c>
      <c r="N32" s="2">
        <v>1306</v>
      </c>
      <c r="O32" s="2">
        <v>423</v>
      </c>
      <c r="P32" s="2">
        <v>39482</v>
      </c>
      <c r="Q32" s="17"/>
      <c r="R32" s="17">
        <v>87951</v>
      </c>
      <c r="T32" s="6">
        <f t="shared" si="2"/>
        <v>0</v>
      </c>
      <c r="U32" s="6">
        <f t="shared" si="3"/>
        <v>0</v>
      </c>
      <c r="V32" s="6">
        <f t="shared" si="4"/>
        <v>0</v>
      </c>
      <c r="W32" s="6">
        <f t="shared" si="5"/>
        <v>0</v>
      </c>
      <c r="X32" s="6">
        <f t="shared" si="6"/>
        <v>0</v>
      </c>
      <c r="Y32" s="6">
        <f t="shared" si="7"/>
        <v>0.004680807799407536</v>
      </c>
      <c r="Z32" s="6">
        <f t="shared" si="8"/>
        <v>0</v>
      </c>
      <c r="AA32" s="6">
        <f t="shared" si="9"/>
        <v>0.0074301423490741895</v>
      </c>
      <c r="AB32" s="6">
        <f t="shared" si="10"/>
        <v>0.0012889056160195495</v>
      </c>
      <c r="AC32" s="6">
        <f t="shared" si="11"/>
        <v>0.002466639688194261</v>
      </c>
      <c r="AD32" s="6">
        <f t="shared" si="12"/>
        <v>0.006167732088074836</v>
      </c>
      <c r="AE32" s="6">
        <f t="shared" si="13"/>
        <v>0.008907213368821807</v>
      </c>
      <c r="AF32" s="6">
        <f t="shared" si="14"/>
        <v>0.0068403276905394305</v>
      </c>
      <c r="AG32" s="6">
        <f t="shared" si="15"/>
        <v>0</v>
      </c>
      <c r="AH32" s="6"/>
      <c r="AI32" s="6"/>
      <c r="AJ32" s="6"/>
      <c r="AK32" s="6">
        <f t="shared" si="16"/>
        <v>0.004317185888134549</v>
      </c>
      <c r="AL32" s="6">
        <f t="shared" si="17"/>
        <v>0.0037150711745370948</v>
      </c>
      <c r="AM32" s="6">
        <f t="shared" si="18"/>
        <v>0.002340403899703768</v>
      </c>
      <c r="AN32" s="6">
        <f t="shared" si="19"/>
        <v>0.0037150711745370948</v>
      </c>
      <c r="AO32" s="11">
        <f t="shared" si="20"/>
        <v>0.00024489278268001875</v>
      </c>
      <c r="AP32" s="11">
        <f t="shared" si="21"/>
        <v>0</v>
      </c>
    </row>
    <row r="33" spans="1:42" ht="11.25">
      <c r="A33" s="39" t="s">
        <v>203</v>
      </c>
      <c r="B33" s="76" t="s">
        <v>21</v>
      </c>
      <c r="C33" s="121" t="s">
        <v>90</v>
      </c>
      <c r="I33" s="2">
        <v>21.5</v>
      </c>
      <c r="J33" s="2">
        <v>0</v>
      </c>
      <c r="K33" s="2">
        <v>9</v>
      </c>
      <c r="L33" s="2">
        <v>12.5</v>
      </c>
      <c r="M33" s="2">
        <v>2009</v>
      </c>
      <c r="N33" s="2">
        <v>53</v>
      </c>
      <c r="O33" s="2">
        <v>389</v>
      </c>
      <c r="P33" s="2">
        <v>6467</v>
      </c>
      <c r="Q33" s="17"/>
      <c r="R33" s="17">
        <v>1262078</v>
      </c>
      <c r="T33" s="6">
        <f t="shared" si="2"/>
        <v>0</v>
      </c>
      <c r="U33" s="6">
        <f t="shared" si="3"/>
        <v>0</v>
      </c>
      <c r="V33" s="6">
        <f t="shared" si="4"/>
        <v>0</v>
      </c>
      <c r="W33" s="6">
        <f t="shared" si="5"/>
        <v>0</v>
      </c>
      <c r="X33" s="6">
        <f t="shared" si="6"/>
        <v>0</v>
      </c>
      <c r="Y33" s="6">
        <f t="shared" si="7"/>
        <v>0.0024811974281869335</v>
      </c>
      <c r="Z33" s="6">
        <f t="shared" si="8"/>
        <v>0</v>
      </c>
      <c r="AA33" s="6">
        <f t="shared" si="9"/>
        <v>0.0018805197171447609</v>
      </c>
      <c r="AB33" s="6">
        <f t="shared" si="10"/>
        <v>0.003222264040048874</v>
      </c>
      <c r="AC33" s="6">
        <f t="shared" si="11"/>
        <v>0.0025662760919638898</v>
      </c>
      <c r="AD33" s="6">
        <f t="shared" si="12"/>
        <v>0.0002502984691178915</v>
      </c>
      <c r="AE33" s="6">
        <f t="shared" si="13"/>
        <v>0.008191267140594994</v>
      </c>
      <c r="AF33" s="6">
        <f t="shared" si="14"/>
        <v>0.0011204194107370068</v>
      </c>
      <c r="AG33" s="6">
        <f t="shared" si="15"/>
        <v>0</v>
      </c>
      <c r="AH33" s="6"/>
      <c r="AI33" s="6"/>
      <c r="AJ33" s="6"/>
      <c r="AK33" s="6">
        <f t="shared" si="16"/>
        <v>0.0014082872805408907</v>
      </c>
      <c r="AL33" s="6">
        <f t="shared" si="17"/>
        <v>0.0009402598585723804</v>
      </c>
      <c r="AM33" s="6">
        <f t="shared" si="18"/>
        <v>0.0012405987140934667</v>
      </c>
      <c r="AN33" s="6">
        <f t="shared" si="19"/>
        <v>0.0009402598585723804</v>
      </c>
      <c r="AO33" s="11">
        <f t="shared" si="20"/>
        <v>0.003514158945085703</v>
      </c>
      <c r="AP33" s="11">
        <f t="shared" si="21"/>
        <v>0</v>
      </c>
    </row>
    <row r="34" spans="1:42" ht="11.25">
      <c r="A34" s="39" t="s">
        <v>203</v>
      </c>
      <c r="B34" s="76" t="s">
        <v>22</v>
      </c>
      <c r="C34" s="76" t="s">
        <v>252</v>
      </c>
      <c r="I34" s="2">
        <v>8</v>
      </c>
      <c r="J34" s="2">
        <v>0</v>
      </c>
      <c r="K34" s="2">
        <v>5</v>
      </c>
      <c r="L34" s="2">
        <v>3</v>
      </c>
      <c r="M34" s="2">
        <v>438</v>
      </c>
      <c r="N34" s="2">
        <v>0</v>
      </c>
      <c r="O34" s="2">
        <v>1</v>
      </c>
      <c r="P34" s="2">
        <v>1643</v>
      </c>
      <c r="Q34" s="17"/>
      <c r="R34" s="17">
        <v>432297</v>
      </c>
      <c r="T34" s="6">
        <f t="shared" si="2"/>
        <v>0</v>
      </c>
      <c r="U34" s="6">
        <f t="shared" si="3"/>
        <v>0</v>
      </c>
      <c r="V34" s="6">
        <f t="shared" si="4"/>
        <v>0</v>
      </c>
      <c r="W34" s="6">
        <f t="shared" si="5"/>
        <v>0</v>
      </c>
      <c r="X34" s="6">
        <f t="shared" si="6"/>
        <v>0</v>
      </c>
      <c r="Y34" s="6">
        <f t="shared" si="7"/>
        <v>0.0009232362523486264</v>
      </c>
      <c r="Z34" s="6">
        <f t="shared" si="8"/>
        <v>0</v>
      </c>
      <c r="AA34" s="6">
        <f t="shared" si="9"/>
        <v>0.0010447331761915337</v>
      </c>
      <c r="AB34" s="6">
        <f t="shared" si="10"/>
        <v>0.0007733433696117298</v>
      </c>
      <c r="AC34" s="6">
        <f t="shared" si="11"/>
        <v>0.0005594967288602208</v>
      </c>
      <c r="AD34" s="6">
        <f t="shared" si="12"/>
        <v>0</v>
      </c>
      <c r="AE34" s="6">
        <f t="shared" si="13"/>
        <v>2.1057242006670937E-05</v>
      </c>
      <c r="AF34" s="6">
        <f t="shared" si="14"/>
        <v>0.0002846527125159892</v>
      </c>
      <c r="AG34" s="6">
        <f t="shared" si="15"/>
        <v>0</v>
      </c>
      <c r="AH34" s="6"/>
      <c r="AI34" s="6"/>
      <c r="AJ34" s="6"/>
      <c r="AK34" s="6">
        <f t="shared" si="16"/>
        <v>0.0002797483644301104</v>
      </c>
      <c r="AL34" s="6">
        <f t="shared" si="17"/>
        <v>0.0005223665880957669</v>
      </c>
      <c r="AM34" s="6">
        <f t="shared" si="18"/>
        <v>0.0004616181261743132</v>
      </c>
      <c r="AN34" s="6">
        <f t="shared" si="19"/>
        <v>0.0005223665880957669</v>
      </c>
      <c r="AO34" s="11">
        <f t="shared" si="20"/>
        <v>0.0012036976870555658</v>
      </c>
      <c r="AP34" s="11">
        <f t="shared" si="21"/>
        <v>0</v>
      </c>
    </row>
    <row r="35" spans="1:42" ht="11.25">
      <c r="A35" s="39" t="s">
        <v>203</v>
      </c>
      <c r="B35" s="76" t="s">
        <v>23</v>
      </c>
      <c r="C35" s="122" t="s">
        <v>95</v>
      </c>
      <c r="I35" s="2">
        <v>16.97</v>
      </c>
      <c r="J35" s="2">
        <v>0</v>
      </c>
      <c r="K35" s="2">
        <v>13.17</v>
      </c>
      <c r="L35" s="2">
        <v>3.8</v>
      </c>
      <c r="M35" s="2">
        <v>1222</v>
      </c>
      <c r="N35" s="2">
        <v>0</v>
      </c>
      <c r="O35" s="2">
        <v>10</v>
      </c>
      <c r="P35" s="2">
        <v>1269</v>
      </c>
      <c r="Q35" s="17"/>
      <c r="R35" s="17">
        <v>1421491</v>
      </c>
      <c r="T35" s="6">
        <f t="shared" si="2"/>
        <v>0</v>
      </c>
      <c r="U35" s="6">
        <f t="shared" si="3"/>
        <v>0</v>
      </c>
      <c r="V35" s="6">
        <f t="shared" si="4"/>
        <v>0</v>
      </c>
      <c r="W35" s="6">
        <f t="shared" si="5"/>
        <v>0</v>
      </c>
      <c r="X35" s="6">
        <f t="shared" si="6"/>
        <v>0</v>
      </c>
      <c r="Y35" s="6">
        <f t="shared" si="7"/>
        <v>0.0019584149002945237</v>
      </c>
      <c r="Z35" s="6">
        <f t="shared" si="8"/>
        <v>0</v>
      </c>
      <c r="AA35" s="6">
        <f t="shared" si="9"/>
        <v>0.0027518271860885</v>
      </c>
      <c r="AB35" s="6">
        <f t="shared" si="10"/>
        <v>0.0009795682681748576</v>
      </c>
      <c r="AC35" s="6">
        <f t="shared" si="11"/>
        <v>0.0015609703257241777</v>
      </c>
      <c r="AD35" s="6">
        <f t="shared" si="12"/>
        <v>0</v>
      </c>
      <c r="AE35" s="6">
        <f t="shared" si="13"/>
        <v>0.00021057242006670938</v>
      </c>
      <c r="AF35" s="6">
        <f t="shared" si="14"/>
        <v>0.0002198565381514244</v>
      </c>
      <c r="AG35" s="6">
        <f t="shared" si="15"/>
        <v>0</v>
      </c>
      <c r="AH35" s="6"/>
      <c r="AI35" s="6"/>
      <c r="AJ35" s="6"/>
      <c r="AK35" s="6">
        <f t="shared" si="16"/>
        <v>0.0007804851628620889</v>
      </c>
      <c r="AL35" s="6">
        <f t="shared" si="17"/>
        <v>0.00137591359304425</v>
      </c>
      <c r="AM35" s="6">
        <f t="shared" si="18"/>
        <v>0.0009792074501472619</v>
      </c>
      <c r="AN35" s="6">
        <f t="shared" si="19"/>
        <v>0.00137591359304425</v>
      </c>
      <c r="AO35" s="11">
        <f t="shared" si="20"/>
        <v>0.00395803216045983</v>
      </c>
      <c r="AP35" s="11">
        <f t="shared" si="21"/>
        <v>0</v>
      </c>
    </row>
    <row r="36" spans="1:42" ht="11.25">
      <c r="A36" s="39" t="s">
        <v>203</v>
      </c>
      <c r="B36" s="76" t="s">
        <v>24</v>
      </c>
      <c r="C36" s="122" t="s">
        <v>98</v>
      </c>
      <c r="I36" s="2">
        <v>33.17</v>
      </c>
      <c r="J36" s="2">
        <v>0</v>
      </c>
      <c r="K36" s="2">
        <v>26.5</v>
      </c>
      <c r="L36" s="2">
        <v>6.67</v>
      </c>
      <c r="M36" s="2">
        <v>1541</v>
      </c>
      <c r="N36" s="2">
        <v>0</v>
      </c>
      <c r="O36" s="2">
        <v>5</v>
      </c>
      <c r="P36" s="2">
        <v>6685</v>
      </c>
      <c r="Q36" s="17"/>
      <c r="R36" s="17">
        <v>1276135</v>
      </c>
      <c r="T36" s="6">
        <f t="shared" si="2"/>
        <v>0</v>
      </c>
      <c r="U36" s="6">
        <f t="shared" si="3"/>
        <v>0</v>
      </c>
      <c r="V36" s="6">
        <f t="shared" si="4"/>
        <v>0</v>
      </c>
      <c r="W36" s="6">
        <f t="shared" si="5"/>
        <v>0</v>
      </c>
      <c r="X36" s="6">
        <f t="shared" si="6"/>
        <v>0</v>
      </c>
      <c r="Y36" s="6">
        <f t="shared" si="7"/>
        <v>0.0038279683113004925</v>
      </c>
      <c r="Z36" s="6">
        <f t="shared" si="8"/>
        <v>0</v>
      </c>
      <c r="AA36" s="6">
        <f t="shared" si="9"/>
        <v>0.0055370858338151295</v>
      </c>
      <c r="AB36" s="6">
        <f t="shared" si="10"/>
        <v>0.0017194000917700792</v>
      </c>
      <c r="AC36" s="6">
        <f t="shared" si="11"/>
        <v>0.0019684576693461196</v>
      </c>
      <c r="AD36" s="6">
        <f t="shared" si="12"/>
        <v>0</v>
      </c>
      <c r="AE36" s="6">
        <f t="shared" si="13"/>
        <v>0.00010528621003335469</v>
      </c>
      <c r="AF36" s="6">
        <f t="shared" si="14"/>
        <v>0.0011581883038158172</v>
      </c>
      <c r="AG36" s="6">
        <f t="shared" si="15"/>
        <v>0</v>
      </c>
      <c r="AH36" s="6"/>
      <c r="AI36" s="6"/>
      <c r="AJ36" s="6"/>
      <c r="AK36" s="6">
        <f t="shared" si="16"/>
        <v>0.0009842288346730598</v>
      </c>
      <c r="AL36" s="6">
        <f t="shared" si="17"/>
        <v>0.0027685429169075648</v>
      </c>
      <c r="AM36" s="6">
        <f t="shared" si="18"/>
        <v>0.0019139841556502462</v>
      </c>
      <c r="AN36" s="6">
        <f t="shared" si="19"/>
        <v>0.0027685429169075648</v>
      </c>
      <c r="AO36" s="11">
        <f t="shared" si="20"/>
        <v>0.003553299578462618</v>
      </c>
      <c r="AP36" s="11">
        <f t="shared" si="21"/>
        <v>0</v>
      </c>
    </row>
    <row r="37" spans="1:42" ht="11.25">
      <c r="A37" s="39" t="s">
        <v>203</v>
      </c>
      <c r="B37" s="17" t="s">
        <v>25</v>
      </c>
      <c r="C37" s="14" t="s">
        <v>99</v>
      </c>
      <c r="I37" s="2">
        <v>1.75</v>
      </c>
      <c r="J37" s="2">
        <v>0</v>
      </c>
      <c r="K37" s="2">
        <v>0.5</v>
      </c>
      <c r="L37" s="2">
        <v>1.25</v>
      </c>
      <c r="M37" s="2">
        <v>269</v>
      </c>
      <c r="N37" s="2">
        <v>0</v>
      </c>
      <c r="O37" s="2">
        <v>29</v>
      </c>
      <c r="Q37" s="17"/>
      <c r="R37" s="17">
        <v>3399117</v>
      </c>
      <c r="T37" s="6">
        <f t="shared" si="2"/>
        <v>0</v>
      </c>
      <c r="U37" s="6">
        <f t="shared" si="3"/>
        <v>0</v>
      </c>
      <c r="V37" s="6">
        <f t="shared" si="4"/>
        <v>0</v>
      </c>
      <c r="W37" s="6">
        <f t="shared" si="5"/>
        <v>0</v>
      </c>
      <c r="X37" s="6">
        <f t="shared" si="6"/>
        <v>0</v>
      </c>
      <c r="Y37" s="6">
        <f t="shared" si="7"/>
        <v>0.00020195793020126202</v>
      </c>
      <c r="Z37" s="6">
        <f t="shared" si="8"/>
        <v>0</v>
      </c>
      <c r="AA37" s="6">
        <f t="shared" si="9"/>
        <v>0.00010447331761915339</v>
      </c>
      <c r="AB37" s="6">
        <f t="shared" si="10"/>
        <v>0.0003222264040048874</v>
      </c>
      <c r="AC37" s="6">
        <f t="shared" si="11"/>
        <v>0.00034361785402602606</v>
      </c>
      <c r="AD37" s="6">
        <f t="shared" si="12"/>
        <v>0</v>
      </c>
      <c r="AE37" s="6">
        <f t="shared" si="13"/>
        <v>0.0006106600181934572</v>
      </c>
      <c r="AF37" s="6">
        <f t="shared" si="14"/>
        <v>0</v>
      </c>
      <c r="AG37" s="6">
        <f t="shared" si="15"/>
        <v>0</v>
      </c>
      <c r="AH37" s="6"/>
      <c r="AI37" s="6"/>
      <c r="AJ37" s="6"/>
      <c r="AK37" s="6">
        <f t="shared" si="16"/>
        <v>0.00017180892701301303</v>
      </c>
      <c r="AL37" s="6">
        <f t="shared" si="17"/>
        <v>5.2236658809576696E-05</v>
      </c>
      <c r="AM37" s="6">
        <f t="shared" si="18"/>
        <v>0.00010097896510063101</v>
      </c>
      <c r="AN37" s="6">
        <f t="shared" si="19"/>
        <v>5.2236658809576696E-05</v>
      </c>
      <c r="AO37" s="11">
        <f t="shared" si="20"/>
        <v>0.009464579376982151</v>
      </c>
      <c r="AP37" s="11">
        <f t="shared" si="21"/>
        <v>0</v>
      </c>
    </row>
    <row r="38" spans="1:42" ht="11.25">
      <c r="A38" s="39" t="s">
        <v>203</v>
      </c>
      <c r="B38" s="76" t="s">
        <v>26</v>
      </c>
      <c r="C38" s="54" t="s">
        <v>100</v>
      </c>
      <c r="D38" s="2">
        <v>0</v>
      </c>
      <c r="I38" s="2">
        <v>0</v>
      </c>
      <c r="J38" s="2">
        <v>0</v>
      </c>
      <c r="K38" s="2">
        <v>0</v>
      </c>
      <c r="L38" s="2">
        <v>0</v>
      </c>
      <c r="M38" s="2">
        <v>1942</v>
      </c>
      <c r="N38" s="2">
        <v>0</v>
      </c>
      <c r="O38" s="2">
        <v>0</v>
      </c>
      <c r="P38" s="2">
        <v>0</v>
      </c>
      <c r="Q38" s="17"/>
      <c r="R38" s="17">
        <f>163365</f>
        <v>163365</v>
      </c>
      <c r="T38" s="6">
        <f t="shared" si="2"/>
        <v>0</v>
      </c>
      <c r="U38" s="6">
        <f t="shared" si="3"/>
        <v>0</v>
      </c>
      <c r="V38" s="6">
        <f t="shared" si="4"/>
        <v>0</v>
      </c>
      <c r="W38" s="6">
        <f t="shared" si="5"/>
        <v>0</v>
      </c>
      <c r="X38" s="6">
        <f t="shared" si="6"/>
        <v>0</v>
      </c>
      <c r="Y38" s="6">
        <f t="shared" si="7"/>
        <v>0</v>
      </c>
      <c r="Z38" s="6">
        <f t="shared" si="8"/>
        <v>0</v>
      </c>
      <c r="AA38" s="6">
        <f t="shared" si="9"/>
        <v>0</v>
      </c>
      <c r="AB38" s="6">
        <f t="shared" si="10"/>
        <v>0</v>
      </c>
      <c r="AC38" s="6">
        <f t="shared" si="11"/>
        <v>0.002480690975905363</v>
      </c>
      <c r="AD38" s="6">
        <f t="shared" si="12"/>
        <v>0</v>
      </c>
      <c r="AE38" s="6">
        <f t="shared" si="13"/>
        <v>0</v>
      </c>
      <c r="AF38" s="6">
        <f t="shared" si="14"/>
        <v>0</v>
      </c>
      <c r="AG38" s="6">
        <f t="shared" si="15"/>
        <v>0</v>
      </c>
      <c r="AH38" s="6"/>
      <c r="AI38" s="6"/>
      <c r="AJ38" s="6"/>
      <c r="AK38" s="6">
        <f t="shared" si="16"/>
        <v>0.0012403454879526814</v>
      </c>
      <c r="AL38" s="6">
        <f t="shared" si="17"/>
        <v>0</v>
      </c>
      <c r="AM38" s="6">
        <f t="shared" si="18"/>
        <v>0</v>
      </c>
      <c r="AN38" s="6">
        <f t="shared" si="19"/>
        <v>0</v>
      </c>
      <c r="AO38" s="11">
        <f t="shared" si="20"/>
        <v>0.00045487725486374525</v>
      </c>
      <c r="AP38" s="11">
        <f t="shared" si="21"/>
        <v>0</v>
      </c>
    </row>
    <row r="39" spans="1:42" ht="11.25">
      <c r="A39" s="39" t="s">
        <v>203</v>
      </c>
      <c r="B39" s="76" t="s">
        <v>27</v>
      </c>
      <c r="C39" s="61" t="s">
        <v>103</v>
      </c>
      <c r="I39" s="2">
        <v>18.5</v>
      </c>
      <c r="J39" s="2">
        <v>0</v>
      </c>
      <c r="K39" s="2">
        <v>9.5</v>
      </c>
      <c r="L39" s="2">
        <v>9</v>
      </c>
      <c r="M39" s="124">
        <f>3948-SUM(M85:M87)</f>
        <v>1551.755</v>
      </c>
      <c r="N39" s="2">
        <v>0</v>
      </c>
      <c r="O39" s="2">
        <v>112</v>
      </c>
      <c r="P39" s="2">
        <v>3431</v>
      </c>
      <c r="Q39" s="17"/>
      <c r="R39" s="17">
        <v>1589919</v>
      </c>
      <c r="T39" s="6">
        <f t="shared" si="2"/>
        <v>0</v>
      </c>
      <c r="U39" s="6">
        <f t="shared" si="3"/>
        <v>0</v>
      </c>
      <c r="V39" s="6">
        <f t="shared" si="4"/>
        <v>0</v>
      </c>
      <c r="W39" s="6">
        <f t="shared" si="5"/>
        <v>0</v>
      </c>
      <c r="X39" s="6">
        <f t="shared" si="6"/>
        <v>0</v>
      </c>
      <c r="Y39" s="6">
        <f t="shared" si="7"/>
        <v>0.0021349838335561985</v>
      </c>
      <c r="Z39" s="6">
        <f t="shared" si="8"/>
        <v>0</v>
      </c>
      <c r="AA39" s="6">
        <f t="shared" si="9"/>
        <v>0.0019849930347639144</v>
      </c>
      <c r="AB39" s="6">
        <f t="shared" si="10"/>
        <v>0.0023200301088351894</v>
      </c>
      <c r="AC39" s="6">
        <f t="shared" si="11"/>
        <v>0.001982195996558201</v>
      </c>
      <c r="AD39" s="6">
        <f t="shared" si="12"/>
        <v>0</v>
      </c>
      <c r="AE39" s="6">
        <f t="shared" si="13"/>
        <v>0.002358411104747145</v>
      </c>
      <c r="AF39" s="6">
        <f t="shared" si="14"/>
        <v>0.0005944269364834807</v>
      </c>
      <c r="AG39" s="6">
        <f t="shared" si="15"/>
        <v>0</v>
      </c>
      <c r="AH39" s="6"/>
      <c r="AI39" s="6"/>
      <c r="AJ39" s="6"/>
      <c r="AK39" s="6">
        <f t="shared" si="16"/>
        <v>0.0009910979982791005</v>
      </c>
      <c r="AL39" s="6">
        <f t="shared" si="17"/>
        <v>0.0009924965173819572</v>
      </c>
      <c r="AM39" s="6">
        <f t="shared" si="18"/>
        <v>0.0010674919167780992</v>
      </c>
      <c r="AN39" s="6">
        <f t="shared" si="19"/>
        <v>0.0009924965173819572</v>
      </c>
      <c r="AO39" s="11">
        <f t="shared" si="20"/>
        <v>0.004427006948708175</v>
      </c>
      <c r="AP39" s="11">
        <f t="shared" si="21"/>
        <v>0</v>
      </c>
    </row>
    <row r="40" spans="1:42" ht="11.25">
      <c r="A40" s="39" t="s">
        <v>203</v>
      </c>
      <c r="B40" s="78" t="s">
        <v>28</v>
      </c>
      <c r="C40" s="17" t="s">
        <v>110</v>
      </c>
      <c r="I40" s="2">
        <v>4.5</v>
      </c>
      <c r="J40" s="2">
        <v>0</v>
      </c>
      <c r="K40" s="2">
        <v>2.5</v>
      </c>
      <c r="L40" s="2">
        <v>2</v>
      </c>
      <c r="M40" s="2">
        <v>191</v>
      </c>
      <c r="N40" s="2">
        <v>0</v>
      </c>
      <c r="O40" s="2">
        <v>0</v>
      </c>
      <c r="P40" s="2">
        <v>698</v>
      </c>
      <c r="Q40" s="17"/>
      <c r="R40" s="17">
        <v>215608</v>
      </c>
      <c r="T40" s="6">
        <f t="shared" si="2"/>
        <v>0</v>
      </c>
      <c r="U40" s="6">
        <f t="shared" si="3"/>
        <v>0</v>
      </c>
      <c r="V40" s="6">
        <f t="shared" si="4"/>
        <v>0</v>
      </c>
      <c r="W40" s="6">
        <f t="shared" si="5"/>
        <v>0</v>
      </c>
      <c r="X40" s="6">
        <f t="shared" si="6"/>
        <v>0</v>
      </c>
      <c r="Y40" s="6">
        <f t="shared" si="7"/>
        <v>0.0005193203919461024</v>
      </c>
      <c r="Z40" s="6">
        <f t="shared" si="8"/>
        <v>0</v>
      </c>
      <c r="AA40" s="6">
        <f t="shared" si="9"/>
        <v>0.0005223665880957669</v>
      </c>
      <c r="AB40" s="6">
        <f t="shared" si="10"/>
        <v>0.0005155622464078198</v>
      </c>
      <c r="AC40" s="6">
        <f t="shared" si="11"/>
        <v>0.00024398145025639767</v>
      </c>
      <c r="AD40" s="6">
        <f t="shared" si="12"/>
        <v>0</v>
      </c>
      <c r="AE40" s="6">
        <f t="shared" si="13"/>
        <v>0</v>
      </c>
      <c r="AF40" s="6">
        <f t="shared" si="14"/>
        <v>0.00012092975857343911</v>
      </c>
      <c r="AG40" s="6">
        <f t="shared" si="15"/>
        <v>0</v>
      </c>
      <c r="AH40" s="6"/>
      <c r="AI40" s="6"/>
      <c r="AJ40" s="6"/>
      <c r="AK40" s="6">
        <f t="shared" si="16"/>
        <v>0.00012199072512819884</v>
      </c>
      <c r="AL40" s="6">
        <f t="shared" si="17"/>
        <v>0.00026118329404788344</v>
      </c>
      <c r="AM40" s="6">
        <f t="shared" si="18"/>
        <v>0.0002596601959730512</v>
      </c>
      <c r="AN40" s="6">
        <f t="shared" si="19"/>
        <v>0.00026118329404788344</v>
      </c>
      <c r="AO40" s="11">
        <f t="shared" si="20"/>
        <v>0.0006003438629245089</v>
      </c>
      <c r="AP40" s="11">
        <f t="shared" si="21"/>
        <v>0</v>
      </c>
    </row>
    <row r="41" spans="1:42" ht="11.25">
      <c r="A41" s="39" t="s">
        <v>203</v>
      </c>
      <c r="B41" s="78" t="s">
        <v>29</v>
      </c>
      <c r="C41" s="17" t="s">
        <v>113</v>
      </c>
      <c r="I41" s="2">
        <v>8.8</v>
      </c>
      <c r="J41" s="2">
        <v>0</v>
      </c>
      <c r="K41" s="2">
        <v>7.8</v>
      </c>
      <c r="L41" s="2">
        <v>1</v>
      </c>
      <c r="M41" s="2">
        <v>1506</v>
      </c>
      <c r="N41" s="2">
        <v>247</v>
      </c>
      <c r="O41" s="2">
        <v>0</v>
      </c>
      <c r="Q41" s="17"/>
      <c r="R41" s="17">
        <v>441282</v>
      </c>
      <c r="T41" s="6">
        <f t="shared" si="2"/>
        <v>0</v>
      </c>
      <c r="U41" s="6">
        <f t="shared" si="3"/>
        <v>0</v>
      </c>
      <c r="V41" s="6">
        <f t="shared" si="4"/>
        <v>0</v>
      </c>
      <c r="W41" s="6">
        <f t="shared" si="5"/>
        <v>0</v>
      </c>
      <c r="X41" s="6">
        <f t="shared" si="6"/>
        <v>0</v>
      </c>
      <c r="Y41" s="6">
        <f t="shared" si="7"/>
        <v>0.0010155598775834892</v>
      </c>
      <c r="Z41" s="6">
        <f t="shared" si="8"/>
        <v>0</v>
      </c>
      <c r="AA41" s="6">
        <f t="shared" si="9"/>
        <v>0.0016297837548587928</v>
      </c>
      <c r="AB41" s="6">
        <f t="shared" si="10"/>
        <v>0.0002577811232039099</v>
      </c>
      <c r="AC41" s="6">
        <f t="shared" si="11"/>
        <v>0.0019237490266289785</v>
      </c>
      <c r="AD41" s="6">
        <f t="shared" si="12"/>
        <v>0.0011664853183418718</v>
      </c>
      <c r="AE41" s="6">
        <f t="shared" si="13"/>
        <v>0</v>
      </c>
      <c r="AF41" s="6">
        <f t="shared" si="14"/>
        <v>0</v>
      </c>
      <c r="AG41" s="6">
        <f t="shared" si="15"/>
        <v>0</v>
      </c>
      <c r="AH41" s="6"/>
      <c r="AI41" s="6"/>
      <c r="AJ41" s="6"/>
      <c r="AK41" s="6">
        <f t="shared" si="16"/>
        <v>0.0015451171724854252</v>
      </c>
      <c r="AL41" s="6">
        <f t="shared" si="17"/>
        <v>0.0008148918774293964</v>
      </c>
      <c r="AM41" s="6">
        <f t="shared" si="18"/>
        <v>0.0005077799387917446</v>
      </c>
      <c r="AN41" s="6">
        <f t="shared" si="19"/>
        <v>0.0008148918774293964</v>
      </c>
      <c r="AO41" s="11">
        <f t="shared" si="20"/>
        <v>0.0012287157272413507</v>
      </c>
      <c r="AP41" s="11">
        <f t="shared" si="21"/>
        <v>0</v>
      </c>
    </row>
    <row r="42" spans="1:42" ht="11.25">
      <c r="A42" s="39" t="s">
        <v>203</v>
      </c>
      <c r="B42" s="17" t="s">
        <v>212</v>
      </c>
      <c r="C42" s="17" t="s">
        <v>125</v>
      </c>
      <c r="D42" s="2">
        <v>0</v>
      </c>
      <c r="I42" s="2">
        <v>93.95760000000001</v>
      </c>
      <c r="J42" s="2">
        <v>0</v>
      </c>
      <c r="K42" s="2">
        <v>54.428000000000004</v>
      </c>
      <c r="L42" s="2">
        <v>39.5296</v>
      </c>
      <c r="M42" s="2">
        <v>3072.52</v>
      </c>
      <c r="N42" s="2">
        <v>33.88</v>
      </c>
      <c r="O42" s="2">
        <v>7.92</v>
      </c>
      <c r="P42" s="2">
        <v>25146.88</v>
      </c>
      <c r="Q42" s="17"/>
      <c r="R42" s="17">
        <v>1740348.28</v>
      </c>
      <c r="T42" s="6">
        <f t="shared" si="2"/>
        <v>0</v>
      </c>
      <c r="U42" s="6">
        <f t="shared" si="3"/>
        <v>0</v>
      </c>
      <c r="V42" s="6">
        <f t="shared" si="4"/>
        <v>0</v>
      </c>
      <c r="W42" s="6">
        <f t="shared" si="5"/>
        <v>0</v>
      </c>
      <c r="X42" s="6">
        <f t="shared" si="6"/>
        <v>0</v>
      </c>
      <c r="Y42" s="6">
        <f t="shared" si="7"/>
        <v>0.010843132812958914</v>
      </c>
      <c r="Z42" s="6">
        <f t="shared" si="8"/>
        <v>0</v>
      </c>
      <c r="AA42" s="6">
        <f t="shared" si="9"/>
        <v>0.011372547462750562</v>
      </c>
      <c r="AB42" s="6">
        <f t="shared" si="10"/>
        <v>0.010189984687801279</v>
      </c>
      <c r="AC42" s="6">
        <f t="shared" si="11"/>
        <v>0.003924805683464853</v>
      </c>
      <c r="AD42" s="6">
        <f t="shared" si="12"/>
        <v>0.00016000211573045594</v>
      </c>
      <c r="AE42" s="6">
        <f t="shared" si="13"/>
        <v>0.00016677335669283382</v>
      </c>
      <c r="AF42" s="6">
        <f t="shared" si="14"/>
        <v>0.0043567423026865965</v>
      </c>
      <c r="AG42" s="6">
        <f t="shared" si="15"/>
        <v>0</v>
      </c>
      <c r="AH42" s="6"/>
      <c r="AI42" s="6"/>
      <c r="AJ42" s="6"/>
      <c r="AK42" s="6">
        <f t="shared" si="16"/>
        <v>0.0020424038995976545</v>
      </c>
      <c r="AL42" s="6">
        <f t="shared" si="17"/>
        <v>0.005686273731375281</v>
      </c>
      <c r="AM42" s="6">
        <f t="shared" si="18"/>
        <v>0.005421566406479457</v>
      </c>
      <c r="AN42" s="6">
        <f t="shared" si="19"/>
        <v>0.005686273731375281</v>
      </c>
      <c r="AO42" s="11">
        <f t="shared" si="20"/>
        <v>0.00484586568795789</v>
      </c>
      <c r="AP42" s="11">
        <f t="shared" si="21"/>
        <v>0</v>
      </c>
    </row>
    <row r="43" spans="1:42" ht="11.25">
      <c r="A43" s="39" t="s">
        <v>203</v>
      </c>
      <c r="B43" s="17" t="s">
        <v>213</v>
      </c>
      <c r="C43" s="17" t="s">
        <v>126</v>
      </c>
      <c r="D43" s="2">
        <v>0</v>
      </c>
      <c r="I43" s="2">
        <v>34.1664</v>
      </c>
      <c r="J43" s="2">
        <v>0</v>
      </c>
      <c r="K43" s="2">
        <v>19.792</v>
      </c>
      <c r="L43" s="2">
        <v>14.374400000000001</v>
      </c>
      <c r="M43" s="2">
        <v>1117.28</v>
      </c>
      <c r="N43" s="2">
        <v>12.32</v>
      </c>
      <c r="O43" s="2">
        <v>2.88</v>
      </c>
      <c r="P43" s="2">
        <v>9144.32</v>
      </c>
      <c r="Q43" s="17"/>
      <c r="R43" s="17">
        <v>632853.92</v>
      </c>
      <c r="T43" s="6">
        <f t="shared" si="2"/>
        <v>0</v>
      </c>
      <c r="U43" s="6">
        <f t="shared" si="3"/>
        <v>0</v>
      </c>
      <c r="V43" s="6">
        <f t="shared" si="4"/>
        <v>0</v>
      </c>
      <c r="W43" s="6">
        <f t="shared" si="5"/>
        <v>0</v>
      </c>
      <c r="X43" s="6">
        <f t="shared" si="6"/>
        <v>0</v>
      </c>
      <c r="Y43" s="6">
        <f t="shared" si="7"/>
        <v>0.003942957386530514</v>
      </c>
      <c r="Z43" s="6">
        <f t="shared" si="8"/>
        <v>0</v>
      </c>
      <c r="AA43" s="6">
        <f t="shared" si="9"/>
        <v>0.004135471804636568</v>
      </c>
      <c r="AB43" s="6">
        <f t="shared" si="10"/>
        <v>0.0037054489773822833</v>
      </c>
      <c r="AC43" s="6">
        <f t="shared" si="11"/>
        <v>0.001427202066714492</v>
      </c>
      <c r="AD43" s="6">
        <f t="shared" si="12"/>
        <v>5.818258753834761E-05</v>
      </c>
      <c r="AE43" s="6">
        <f t="shared" si="13"/>
        <v>6.06448569792123E-05</v>
      </c>
      <c r="AF43" s="6">
        <f t="shared" si="14"/>
        <v>0.0015842699282496715</v>
      </c>
      <c r="AG43" s="6">
        <f t="shared" si="15"/>
        <v>0</v>
      </c>
      <c r="AH43" s="6"/>
      <c r="AI43" s="6"/>
      <c r="AJ43" s="6"/>
      <c r="AK43" s="6">
        <f t="shared" si="16"/>
        <v>0.0007426923271264198</v>
      </c>
      <c r="AL43" s="6">
        <f t="shared" si="17"/>
        <v>0.002067735902318284</v>
      </c>
      <c r="AM43" s="6">
        <f t="shared" si="18"/>
        <v>0.001971478693265257</v>
      </c>
      <c r="AN43" s="6">
        <f t="shared" si="19"/>
        <v>0.002067735902318284</v>
      </c>
      <c r="AO43" s="11">
        <f t="shared" si="20"/>
        <v>0.0017621329774392329</v>
      </c>
      <c r="AP43" s="11">
        <f t="shared" si="21"/>
        <v>0</v>
      </c>
    </row>
    <row r="44" spans="1:42" ht="11.25">
      <c r="A44" s="39" t="s">
        <v>203</v>
      </c>
      <c r="B44" s="17" t="s">
        <v>214</v>
      </c>
      <c r="C44" s="17" t="s">
        <v>129</v>
      </c>
      <c r="D44" s="2">
        <v>0</v>
      </c>
      <c r="I44" s="2">
        <v>85.416</v>
      </c>
      <c r="J44" s="2">
        <v>0</v>
      </c>
      <c r="K44" s="2">
        <v>49.48</v>
      </c>
      <c r="L44" s="2">
        <v>35.936</v>
      </c>
      <c r="M44" s="2">
        <v>2793.2</v>
      </c>
      <c r="N44" s="2">
        <v>30.8</v>
      </c>
      <c r="O44" s="2">
        <v>7.2</v>
      </c>
      <c r="P44" s="2">
        <v>22860.8</v>
      </c>
      <c r="Q44" s="17"/>
      <c r="R44" s="17">
        <v>1582134.8</v>
      </c>
      <c r="T44" s="6">
        <f t="shared" si="2"/>
        <v>0</v>
      </c>
      <c r="U44" s="6">
        <f t="shared" si="3"/>
        <v>0</v>
      </c>
      <c r="V44" s="6">
        <f t="shared" si="4"/>
        <v>0</v>
      </c>
      <c r="W44" s="6">
        <f t="shared" si="5"/>
        <v>0</v>
      </c>
      <c r="X44" s="6">
        <f t="shared" si="6"/>
        <v>0</v>
      </c>
      <c r="Y44" s="6">
        <f t="shared" si="7"/>
        <v>0.009857393466326284</v>
      </c>
      <c r="Z44" s="6">
        <f t="shared" si="8"/>
        <v>0</v>
      </c>
      <c r="AA44" s="6">
        <f t="shared" si="9"/>
        <v>0.010338679511591418</v>
      </c>
      <c r="AB44" s="6">
        <f t="shared" si="10"/>
        <v>0.009263622443455707</v>
      </c>
      <c r="AC44" s="6">
        <f t="shared" si="11"/>
        <v>0.00356800516678623</v>
      </c>
      <c r="AD44" s="6">
        <f t="shared" si="12"/>
        <v>0.00014545646884586903</v>
      </c>
      <c r="AE44" s="6">
        <f t="shared" si="13"/>
        <v>0.00015161214244803075</v>
      </c>
      <c r="AF44" s="6">
        <f t="shared" si="14"/>
        <v>0.003960674820624179</v>
      </c>
      <c r="AG44" s="6">
        <f t="shared" si="15"/>
        <v>0</v>
      </c>
      <c r="AH44" s="6"/>
      <c r="AI44" s="6"/>
      <c r="AJ44" s="6"/>
      <c r="AK44" s="6">
        <f t="shared" si="16"/>
        <v>0.0018567308178160497</v>
      </c>
      <c r="AL44" s="6">
        <f t="shared" si="17"/>
        <v>0.005169339755795709</v>
      </c>
      <c r="AM44" s="6">
        <f t="shared" si="18"/>
        <v>0.004928696733163142</v>
      </c>
      <c r="AN44" s="6">
        <f t="shared" si="19"/>
        <v>0.005169339755795709</v>
      </c>
      <c r="AO44" s="11">
        <f t="shared" si="20"/>
        <v>0.004405332443598082</v>
      </c>
      <c r="AP44" s="11">
        <f t="shared" si="21"/>
        <v>0</v>
      </c>
    </row>
    <row r="45" spans="1:42" ht="11.25">
      <c r="A45" s="39" t="s">
        <v>203</v>
      </c>
      <c r="B45" s="78" t="s">
        <v>253</v>
      </c>
      <c r="C45" s="17" t="s">
        <v>254</v>
      </c>
      <c r="I45" s="2">
        <v>0</v>
      </c>
      <c r="Q45" s="17"/>
      <c r="R45" s="17">
        <v>366202</v>
      </c>
      <c r="T45" s="6">
        <f t="shared" si="2"/>
        <v>0</v>
      </c>
      <c r="U45" s="6">
        <f t="shared" si="3"/>
        <v>0</v>
      </c>
      <c r="V45" s="6">
        <f t="shared" si="4"/>
        <v>0</v>
      </c>
      <c r="W45" s="6">
        <f t="shared" si="5"/>
        <v>0</v>
      </c>
      <c r="X45" s="6">
        <f t="shared" si="6"/>
        <v>0</v>
      </c>
      <c r="Y45" s="6">
        <f t="shared" si="7"/>
        <v>0</v>
      </c>
      <c r="Z45" s="6">
        <f t="shared" si="8"/>
        <v>0</v>
      </c>
      <c r="AA45" s="6">
        <f t="shared" si="9"/>
        <v>0</v>
      </c>
      <c r="AB45" s="6">
        <f t="shared" si="10"/>
        <v>0</v>
      </c>
      <c r="AC45" s="6">
        <f t="shared" si="11"/>
        <v>0</v>
      </c>
      <c r="AD45" s="6">
        <f t="shared" si="12"/>
        <v>0</v>
      </c>
      <c r="AE45" s="6">
        <f t="shared" si="13"/>
        <v>0</v>
      </c>
      <c r="AF45" s="6">
        <f t="shared" si="14"/>
        <v>0</v>
      </c>
      <c r="AG45" s="6">
        <f t="shared" si="15"/>
        <v>0</v>
      </c>
      <c r="AH45" s="6"/>
      <c r="AI45" s="6"/>
      <c r="AJ45" s="6"/>
      <c r="AK45" s="6">
        <f t="shared" si="16"/>
        <v>0</v>
      </c>
      <c r="AL45" s="6">
        <f t="shared" si="17"/>
        <v>0</v>
      </c>
      <c r="AM45" s="6">
        <f t="shared" si="18"/>
        <v>0</v>
      </c>
      <c r="AN45" s="6">
        <f t="shared" si="19"/>
        <v>0</v>
      </c>
      <c r="AO45" s="11">
        <f t="shared" si="20"/>
        <v>0.0010196612523221819</v>
      </c>
      <c r="AP45" s="11">
        <f t="shared" si="21"/>
        <v>0</v>
      </c>
    </row>
    <row r="46" spans="1:42" ht="11.25">
      <c r="A46" s="39" t="s">
        <v>203</v>
      </c>
      <c r="B46" s="76" t="s">
        <v>30</v>
      </c>
      <c r="C46" s="17" t="s">
        <v>114</v>
      </c>
      <c r="I46" s="2">
        <v>6.8</v>
      </c>
      <c r="J46" s="2">
        <v>0</v>
      </c>
      <c r="L46" s="2">
        <v>6.8</v>
      </c>
      <c r="M46" s="2">
        <v>1605</v>
      </c>
      <c r="N46" s="2">
        <v>1533</v>
      </c>
      <c r="O46" s="2">
        <v>0</v>
      </c>
      <c r="P46" s="2">
        <v>3750</v>
      </c>
      <c r="Q46" s="17"/>
      <c r="R46" s="17"/>
      <c r="T46" s="6">
        <f t="shared" si="2"/>
        <v>0</v>
      </c>
      <c r="U46" s="6">
        <f t="shared" si="3"/>
        <v>0</v>
      </c>
      <c r="V46" s="6">
        <f t="shared" si="4"/>
        <v>0</v>
      </c>
      <c r="W46" s="6">
        <f t="shared" si="5"/>
        <v>0</v>
      </c>
      <c r="X46" s="6">
        <f t="shared" si="6"/>
        <v>0</v>
      </c>
      <c r="Y46" s="6">
        <f t="shared" si="7"/>
        <v>0.0007847508144963324</v>
      </c>
      <c r="Z46" s="6">
        <f t="shared" si="8"/>
        <v>0</v>
      </c>
      <c r="AA46" s="6">
        <f t="shared" si="9"/>
        <v>0</v>
      </c>
      <c r="AB46" s="6">
        <f t="shared" si="10"/>
        <v>0.0017529116377865874</v>
      </c>
      <c r="AC46" s="6">
        <f t="shared" si="11"/>
        <v>0.0020502106160288913</v>
      </c>
      <c r="AD46" s="6">
        <f t="shared" si="12"/>
        <v>0.007239765153919391</v>
      </c>
      <c r="AE46" s="6">
        <f t="shared" si="13"/>
        <v>0</v>
      </c>
      <c r="AF46" s="6">
        <f t="shared" si="14"/>
        <v>0.0006496942616767861</v>
      </c>
      <c r="AG46" s="6">
        <f t="shared" si="15"/>
        <v>0</v>
      </c>
      <c r="AH46" s="6"/>
      <c r="AI46" s="6"/>
      <c r="AJ46" s="6"/>
      <c r="AK46" s="6">
        <f t="shared" si="16"/>
        <v>0.004644987884974141</v>
      </c>
      <c r="AL46" s="6">
        <f t="shared" si="17"/>
        <v>0</v>
      </c>
      <c r="AM46" s="6">
        <f t="shared" si="18"/>
        <v>0.0003923754072481662</v>
      </c>
      <c r="AN46" s="6">
        <f t="shared" si="19"/>
        <v>0</v>
      </c>
      <c r="AO46" s="11">
        <f t="shared" si="20"/>
        <v>0</v>
      </c>
      <c r="AP46" s="11">
        <f t="shared" si="21"/>
        <v>0</v>
      </c>
    </row>
    <row r="47" spans="1:42" ht="11.25">
      <c r="A47" s="39" t="s">
        <v>203</v>
      </c>
      <c r="B47" s="76" t="s">
        <v>31</v>
      </c>
      <c r="C47" s="17" t="s">
        <v>117</v>
      </c>
      <c r="I47" s="2">
        <v>2</v>
      </c>
      <c r="J47" s="2">
        <v>0</v>
      </c>
      <c r="L47" s="2">
        <v>2</v>
      </c>
      <c r="M47" s="2">
        <v>662</v>
      </c>
      <c r="N47" s="2">
        <v>217</v>
      </c>
      <c r="O47" s="2">
        <v>77</v>
      </c>
      <c r="P47" s="2">
        <v>1500</v>
      </c>
      <c r="Q47" s="17"/>
      <c r="R47" s="103">
        <v>293710</v>
      </c>
      <c r="T47" s="6">
        <f t="shared" si="2"/>
        <v>0</v>
      </c>
      <c r="U47" s="6">
        <f t="shared" si="3"/>
        <v>0</v>
      </c>
      <c r="V47" s="6">
        <f t="shared" si="4"/>
        <v>0</v>
      </c>
      <c r="W47" s="6">
        <f t="shared" si="5"/>
        <v>0</v>
      </c>
      <c r="X47" s="6">
        <f t="shared" si="6"/>
        <v>0</v>
      </c>
      <c r="Y47" s="6">
        <f t="shared" si="7"/>
        <v>0.0002308090630871566</v>
      </c>
      <c r="Z47" s="6">
        <f t="shared" si="8"/>
        <v>0</v>
      </c>
      <c r="AA47" s="6">
        <f t="shared" si="9"/>
        <v>0</v>
      </c>
      <c r="AB47" s="6">
        <f t="shared" si="10"/>
        <v>0.0005155622464078198</v>
      </c>
      <c r="AC47" s="6">
        <f t="shared" si="11"/>
        <v>0.0008456320422499228</v>
      </c>
      <c r="AD47" s="6">
        <f t="shared" si="12"/>
        <v>0.0010248069395958955</v>
      </c>
      <c r="AE47" s="6">
        <f t="shared" si="13"/>
        <v>0.0016214076345136622</v>
      </c>
      <c r="AF47" s="6">
        <f t="shared" si="14"/>
        <v>0.0002598777046707144</v>
      </c>
      <c r="AG47" s="6">
        <f t="shared" si="15"/>
        <v>0</v>
      </c>
      <c r="AH47" s="6"/>
      <c r="AI47" s="6"/>
      <c r="AJ47" s="6"/>
      <c r="AK47" s="6">
        <f t="shared" si="16"/>
        <v>0.0009352194909229091</v>
      </c>
      <c r="AL47" s="6">
        <f t="shared" si="17"/>
        <v>0</v>
      </c>
      <c r="AM47" s="6">
        <f t="shared" si="18"/>
        <v>0.0001154045315435783</v>
      </c>
      <c r="AN47" s="6">
        <f t="shared" si="19"/>
        <v>0</v>
      </c>
      <c r="AO47" s="11">
        <f t="shared" si="20"/>
        <v>0.0008178128639918625</v>
      </c>
      <c r="AP47" s="11">
        <f t="shared" si="21"/>
        <v>0</v>
      </c>
    </row>
    <row r="48" spans="1:42" ht="11.25">
      <c r="A48" s="39" t="s">
        <v>203</v>
      </c>
      <c r="B48" s="76" t="s">
        <v>32</v>
      </c>
      <c r="C48" s="17" t="s">
        <v>118</v>
      </c>
      <c r="I48" s="2">
        <v>2</v>
      </c>
      <c r="J48" s="2">
        <v>0</v>
      </c>
      <c r="L48" s="2">
        <v>2</v>
      </c>
      <c r="M48" s="2">
        <v>424</v>
      </c>
      <c r="N48" s="2">
        <v>0</v>
      </c>
      <c r="O48" s="2">
        <v>0</v>
      </c>
      <c r="P48" s="2">
        <v>3135</v>
      </c>
      <c r="Q48" s="17"/>
      <c r="R48" s="103">
        <v>629326</v>
      </c>
      <c r="T48" s="6">
        <f t="shared" si="2"/>
        <v>0</v>
      </c>
      <c r="U48" s="6">
        <f t="shared" si="3"/>
        <v>0</v>
      </c>
      <c r="V48" s="6">
        <f t="shared" si="4"/>
        <v>0</v>
      </c>
      <c r="W48" s="6">
        <f t="shared" si="5"/>
        <v>0</v>
      </c>
      <c r="X48" s="6">
        <f t="shared" si="6"/>
        <v>0</v>
      </c>
      <c r="Y48" s="6">
        <f t="shared" si="7"/>
        <v>0.0002308090630871566</v>
      </c>
      <c r="Z48" s="6">
        <f t="shared" si="8"/>
        <v>0</v>
      </c>
      <c r="AA48" s="6">
        <f t="shared" si="9"/>
        <v>0</v>
      </c>
      <c r="AB48" s="6">
        <f t="shared" si="10"/>
        <v>0.0005155622464078198</v>
      </c>
      <c r="AC48" s="6">
        <f t="shared" si="11"/>
        <v>0.0005416132717733645</v>
      </c>
      <c r="AD48" s="6">
        <f t="shared" si="12"/>
        <v>0</v>
      </c>
      <c r="AE48" s="6">
        <f t="shared" si="13"/>
        <v>0</v>
      </c>
      <c r="AF48" s="6">
        <f t="shared" si="14"/>
        <v>0.0005431444027617931</v>
      </c>
      <c r="AG48" s="6">
        <f t="shared" si="15"/>
        <v>0</v>
      </c>
      <c r="AH48" s="6"/>
      <c r="AI48" s="6"/>
      <c r="AJ48" s="6"/>
      <c r="AK48" s="6">
        <f t="shared" si="16"/>
        <v>0.00027080663588668224</v>
      </c>
      <c r="AL48" s="6">
        <f t="shared" si="17"/>
        <v>0</v>
      </c>
      <c r="AM48" s="6">
        <f t="shared" si="18"/>
        <v>0.0001154045315435783</v>
      </c>
      <c r="AN48" s="6">
        <f t="shared" si="19"/>
        <v>0</v>
      </c>
      <c r="AO48" s="11">
        <f t="shared" si="20"/>
        <v>0.001752309756033308</v>
      </c>
      <c r="AP48" s="11">
        <f t="shared" si="21"/>
        <v>0</v>
      </c>
    </row>
    <row r="49" spans="1:42" ht="11.25">
      <c r="A49" s="39" t="s">
        <v>203</v>
      </c>
      <c r="B49" s="76" t="s">
        <v>33</v>
      </c>
      <c r="C49" s="17" t="s">
        <v>119</v>
      </c>
      <c r="I49" s="2">
        <v>77.25</v>
      </c>
      <c r="J49" s="2">
        <v>0</v>
      </c>
      <c r="L49" s="2">
        <v>77.25</v>
      </c>
      <c r="M49" s="2">
        <v>4711</v>
      </c>
      <c r="N49" s="2">
        <v>2</v>
      </c>
      <c r="O49" s="2">
        <v>5</v>
      </c>
      <c r="P49" s="2">
        <v>21089</v>
      </c>
      <c r="Q49" s="17"/>
      <c r="R49" s="103">
        <v>4063853</v>
      </c>
      <c r="T49" s="6">
        <f t="shared" si="2"/>
        <v>0</v>
      </c>
      <c r="U49" s="6">
        <f t="shared" si="3"/>
        <v>0</v>
      </c>
      <c r="V49" s="6">
        <f t="shared" si="4"/>
        <v>0</v>
      </c>
      <c r="W49" s="6">
        <f t="shared" si="5"/>
        <v>0</v>
      </c>
      <c r="X49" s="6">
        <f t="shared" si="6"/>
        <v>0</v>
      </c>
      <c r="Y49" s="6">
        <f t="shared" si="7"/>
        <v>0.008915000061741424</v>
      </c>
      <c r="Z49" s="6">
        <f t="shared" si="8"/>
        <v>0</v>
      </c>
      <c r="AA49" s="6">
        <f t="shared" si="9"/>
        <v>0</v>
      </c>
      <c r="AB49" s="6">
        <f t="shared" si="10"/>
        <v>0.019913591767502042</v>
      </c>
      <c r="AC49" s="6">
        <f t="shared" si="11"/>
        <v>0.00601778330972717</v>
      </c>
      <c r="AD49" s="6">
        <f t="shared" si="12"/>
        <v>9.445225249731755E-06</v>
      </c>
      <c r="AE49" s="6">
        <f t="shared" si="13"/>
        <v>0.00010528621003335469</v>
      </c>
      <c r="AF49" s="6">
        <f t="shared" si="14"/>
        <v>0.0036537072758671307</v>
      </c>
      <c r="AG49" s="6">
        <f t="shared" si="15"/>
        <v>0</v>
      </c>
      <c r="AH49" s="6"/>
      <c r="AI49" s="6"/>
      <c r="AJ49" s="6"/>
      <c r="AK49" s="6">
        <f t="shared" si="16"/>
        <v>0.0030136142674884506</v>
      </c>
      <c r="AL49" s="6">
        <f t="shared" si="17"/>
        <v>0</v>
      </c>
      <c r="AM49" s="6">
        <f t="shared" si="18"/>
        <v>0.004457500030870712</v>
      </c>
      <c r="AN49" s="6">
        <f t="shared" si="19"/>
        <v>0</v>
      </c>
      <c r="AO49" s="11">
        <f t="shared" si="20"/>
        <v>0.011315485549596277</v>
      </c>
      <c r="AP49" s="11">
        <f t="shared" si="21"/>
        <v>0</v>
      </c>
    </row>
    <row r="50" spans="1:42" ht="11.25">
      <c r="A50" s="39" t="s">
        <v>203</v>
      </c>
      <c r="B50" s="76" t="s">
        <v>34</v>
      </c>
      <c r="C50" s="17" t="s">
        <v>122</v>
      </c>
      <c r="I50" s="2">
        <v>32.05</v>
      </c>
      <c r="J50" s="2">
        <v>0</v>
      </c>
      <c r="L50" s="2">
        <v>32.05</v>
      </c>
      <c r="M50" s="2">
        <v>3307</v>
      </c>
      <c r="N50" s="2">
        <v>0</v>
      </c>
      <c r="O50" s="2">
        <v>20</v>
      </c>
      <c r="P50" s="2">
        <v>16667</v>
      </c>
      <c r="Q50" s="17"/>
      <c r="R50" s="103">
        <v>1571657</v>
      </c>
      <c r="T50" s="6">
        <f t="shared" si="2"/>
        <v>0</v>
      </c>
      <c r="U50" s="6">
        <f t="shared" si="3"/>
        <v>0</v>
      </c>
      <c r="V50" s="6">
        <f t="shared" si="4"/>
        <v>0</v>
      </c>
      <c r="W50" s="6">
        <f t="shared" si="5"/>
        <v>0</v>
      </c>
      <c r="X50" s="6">
        <f t="shared" si="6"/>
        <v>0</v>
      </c>
      <c r="Y50" s="6">
        <f t="shared" si="7"/>
        <v>0.0036987152359716845</v>
      </c>
      <c r="Z50" s="6">
        <f t="shared" si="8"/>
        <v>0</v>
      </c>
      <c r="AA50" s="6">
        <f t="shared" si="9"/>
        <v>0</v>
      </c>
      <c r="AB50" s="6">
        <f t="shared" si="10"/>
        <v>0.008261884998685312</v>
      </c>
      <c r="AC50" s="6">
        <f t="shared" si="11"/>
        <v>0.004224328041873859</v>
      </c>
      <c r="AD50" s="6">
        <f t="shared" si="12"/>
        <v>0</v>
      </c>
      <c r="AE50" s="6">
        <f t="shared" si="13"/>
        <v>0.00042114484013341876</v>
      </c>
      <c r="AF50" s="6">
        <f t="shared" si="14"/>
        <v>0.0028875878024978647</v>
      </c>
      <c r="AG50" s="6">
        <f t="shared" si="15"/>
        <v>0</v>
      </c>
      <c r="AH50" s="6"/>
      <c r="AI50" s="6"/>
      <c r="AJ50" s="6"/>
      <c r="AK50" s="6">
        <f t="shared" si="16"/>
        <v>0.0021121640209369294</v>
      </c>
      <c r="AL50" s="6">
        <f t="shared" si="17"/>
        <v>0</v>
      </c>
      <c r="AM50" s="6">
        <f t="shared" si="18"/>
        <v>0.0018493576179858422</v>
      </c>
      <c r="AN50" s="6">
        <f t="shared" si="19"/>
        <v>0</v>
      </c>
      <c r="AO50" s="11">
        <f t="shared" si="20"/>
        <v>0.0043761578168358545</v>
      </c>
      <c r="AP50" s="11">
        <f t="shared" si="21"/>
        <v>0</v>
      </c>
    </row>
    <row r="51" spans="1:42" ht="11.25">
      <c r="A51" s="39" t="s">
        <v>203</v>
      </c>
      <c r="B51" s="76" t="s">
        <v>35</v>
      </c>
      <c r="C51" s="17" t="s">
        <v>123</v>
      </c>
      <c r="I51" s="2">
        <v>1.57</v>
      </c>
      <c r="J51" s="2">
        <v>0</v>
      </c>
      <c r="L51" s="2">
        <v>1.57</v>
      </c>
      <c r="M51" s="2">
        <v>342</v>
      </c>
      <c r="N51" s="2">
        <v>0</v>
      </c>
      <c r="O51" s="2">
        <v>0</v>
      </c>
      <c r="P51" s="2">
        <v>1653</v>
      </c>
      <c r="Q51" s="17"/>
      <c r="R51" s="17">
        <v>353971</v>
      </c>
      <c r="T51" s="6">
        <f t="shared" si="2"/>
        <v>0</v>
      </c>
      <c r="U51" s="6">
        <f t="shared" si="3"/>
        <v>0</v>
      </c>
      <c r="V51" s="6">
        <f t="shared" si="4"/>
        <v>0</v>
      </c>
      <c r="W51" s="6">
        <f t="shared" si="5"/>
        <v>0</v>
      </c>
      <c r="X51" s="6">
        <f t="shared" si="6"/>
        <v>0</v>
      </c>
      <c r="Y51" s="6">
        <f t="shared" si="7"/>
        <v>0.00018118511452341795</v>
      </c>
      <c r="Z51" s="6">
        <f t="shared" si="8"/>
        <v>0</v>
      </c>
      <c r="AA51" s="6">
        <f t="shared" si="9"/>
        <v>0</v>
      </c>
      <c r="AB51" s="6">
        <f t="shared" si="10"/>
        <v>0.0004047163634301386</v>
      </c>
      <c r="AC51" s="6">
        <f t="shared" si="11"/>
        <v>0.00043686730883606286</v>
      </c>
      <c r="AD51" s="6">
        <f t="shared" si="12"/>
        <v>0</v>
      </c>
      <c r="AE51" s="6">
        <f t="shared" si="13"/>
        <v>0</v>
      </c>
      <c r="AF51" s="6">
        <f t="shared" si="14"/>
        <v>0.0002863852305471273</v>
      </c>
      <c r="AG51" s="6">
        <f t="shared" si="15"/>
        <v>0</v>
      </c>
      <c r="AH51" s="6"/>
      <c r="AI51" s="6"/>
      <c r="AJ51" s="6"/>
      <c r="AK51" s="6">
        <f t="shared" si="16"/>
        <v>0.00021843365441803143</v>
      </c>
      <c r="AL51" s="6">
        <f t="shared" si="17"/>
        <v>0</v>
      </c>
      <c r="AM51" s="6">
        <f t="shared" si="18"/>
        <v>9.059255726170898E-05</v>
      </c>
      <c r="AN51" s="6">
        <f t="shared" si="19"/>
        <v>0</v>
      </c>
      <c r="AO51" s="11">
        <f t="shared" si="20"/>
        <v>0.0009856049752479097</v>
      </c>
      <c r="AP51" s="11">
        <f t="shared" si="21"/>
        <v>0</v>
      </c>
    </row>
    <row r="52" spans="1:42" ht="11.25">
      <c r="A52" s="39" t="s">
        <v>203</v>
      </c>
      <c r="B52" s="76" t="s">
        <v>36</v>
      </c>
      <c r="C52" s="61" t="s">
        <v>124</v>
      </c>
      <c r="I52" s="2">
        <v>9.5</v>
      </c>
      <c r="J52" s="2">
        <v>0</v>
      </c>
      <c r="L52" s="2">
        <v>9.5</v>
      </c>
      <c r="M52" s="2">
        <v>2116</v>
      </c>
      <c r="N52" s="2">
        <v>0</v>
      </c>
      <c r="O52" s="2">
        <v>0</v>
      </c>
      <c r="P52" s="2">
        <v>18194</v>
      </c>
      <c r="Q52" s="17"/>
      <c r="R52" s="17">
        <v>1175285</v>
      </c>
      <c r="T52" s="6">
        <f t="shared" si="2"/>
        <v>0</v>
      </c>
      <c r="U52" s="6">
        <f t="shared" si="3"/>
        <v>0</v>
      </c>
      <c r="V52" s="6">
        <f t="shared" si="4"/>
        <v>0</v>
      </c>
      <c r="W52" s="6">
        <f t="shared" si="5"/>
        <v>0</v>
      </c>
      <c r="X52" s="6">
        <f t="shared" si="6"/>
        <v>0</v>
      </c>
      <c r="Y52" s="6">
        <f t="shared" si="7"/>
        <v>0.001096343049663994</v>
      </c>
      <c r="Z52" s="6">
        <f t="shared" si="8"/>
        <v>0</v>
      </c>
      <c r="AA52" s="6">
        <f t="shared" si="9"/>
        <v>0</v>
      </c>
      <c r="AB52" s="6">
        <f t="shared" si="10"/>
        <v>0.0024489206704371444</v>
      </c>
      <c r="AC52" s="6">
        <f t="shared" si="11"/>
        <v>0.002702956799699149</v>
      </c>
      <c r="AD52" s="6">
        <f t="shared" si="12"/>
        <v>0</v>
      </c>
      <c r="AE52" s="6">
        <f t="shared" si="13"/>
        <v>0</v>
      </c>
      <c r="AF52" s="6">
        <f t="shared" si="14"/>
        <v>0.003152143305852652</v>
      </c>
      <c r="AG52" s="6">
        <f t="shared" si="15"/>
        <v>0</v>
      </c>
      <c r="AH52" s="6"/>
      <c r="AI52" s="6"/>
      <c r="AJ52" s="6"/>
      <c r="AK52" s="6">
        <f t="shared" si="16"/>
        <v>0.0013514783998495746</v>
      </c>
      <c r="AL52" s="6">
        <f t="shared" si="17"/>
        <v>0</v>
      </c>
      <c r="AM52" s="6">
        <f t="shared" si="18"/>
        <v>0.000548171524831997</v>
      </c>
      <c r="AN52" s="6">
        <f t="shared" si="19"/>
        <v>0</v>
      </c>
      <c r="AO52" s="11">
        <f t="shared" si="20"/>
        <v>0.003272490524179211</v>
      </c>
      <c r="AP52" s="11">
        <f t="shared" si="21"/>
        <v>0</v>
      </c>
    </row>
    <row r="53" spans="1:42" ht="11.25">
      <c r="A53" s="39" t="s">
        <v>203</v>
      </c>
      <c r="B53" s="78" t="s">
        <v>259</v>
      </c>
      <c r="C53" s="17" t="s">
        <v>143</v>
      </c>
      <c r="I53" s="2">
        <v>0</v>
      </c>
      <c r="Q53" s="17"/>
      <c r="R53" s="17"/>
      <c r="T53" s="6">
        <f t="shared" si="2"/>
        <v>0</v>
      </c>
      <c r="U53" s="6">
        <f t="shared" si="3"/>
        <v>0</v>
      </c>
      <c r="V53" s="6">
        <f t="shared" si="4"/>
        <v>0</v>
      </c>
      <c r="W53" s="6">
        <f t="shared" si="5"/>
        <v>0</v>
      </c>
      <c r="X53" s="6">
        <f t="shared" si="6"/>
        <v>0</v>
      </c>
      <c r="Y53" s="6">
        <f t="shared" si="7"/>
        <v>0</v>
      </c>
      <c r="Z53" s="6">
        <f t="shared" si="8"/>
        <v>0</v>
      </c>
      <c r="AA53" s="6">
        <f t="shared" si="9"/>
        <v>0</v>
      </c>
      <c r="AB53" s="6">
        <f t="shared" si="10"/>
        <v>0</v>
      </c>
      <c r="AC53" s="6">
        <f t="shared" si="11"/>
        <v>0</v>
      </c>
      <c r="AD53" s="6">
        <f t="shared" si="12"/>
        <v>0</v>
      </c>
      <c r="AE53" s="6">
        <f t="shared" si="13"/>
        <v>0</v>
      </c>
      <c r="AF53" s="6">
        <f t="shared" si="14"/>
        <v>0</v>
      </c>
      <c r="AG53" s="6">
        <f t="shared" si="15"/>
        <v>0</v>
      </c>
      <c r="AH53" s="6"/>
      <c r="AI53" s="6"/>
      <c r="AJ53" s="6"/>
      <c r="AK53" s="6">
        <f t="shared" si="16"/>
        <v>0</v>
      </c>
      <c r="AL53" s="6">
        <f t="shared" si="17"/>
        <v>0</v>
      </c>
      <c r="AM53" s="6">
        <f t="shared" si="18"/>
        <v>0</v>
      </c>
      <c r="AN53" s="6">
        <f t="shared" si="19"/>
        <v>0</v>
      </c>
      <c r="AO53" s="11">
        <f t="shared" si="20"/>
        <v>0</v>
      </c>
      <c r="AP53" s="11">
        <f t="shared" si="21"/>
        <v>0</v>
      </c>
    </row>
    <row r="54" spans="1:42" ht="11.25">
      <c r="A54" s="39" t="s">
        <v>203</v>
      </c>
      <c r="B54" s="78" t="s">
        <v>255</v>
      </c>
      <c r="C54" s="17" t="s">
        <v>147</v>
      </c>
      <c r="I54" s="2">
        <v>3</v>
      </c>
      <c r="J54" s="2">
        <v>0.57</v>
      </c>
      <c r="L54" s="2">
        <v>3</v>
      </c>
      <c r="M54" s="2">
        <v>802</v>
      </c>
      <c r="N54" s="2">
        <v>0</v>
      </c>
      <c r="O54" s="2">
        <v>141</v>
      </c>
      <c r="P54" s="2">
        <v>4112</v>
      </c>
      <c r="Q54" s="17"/>
      <c r="R54" s="17">
        <v>453645</v>
      </c>
      <c r="T54" s="6">
        <f t="shared" si="2"/>
        <v>0</v>
      </c>
      <c r="U54" s="6">
        <f t="shared" si="3"/>
        <v>0</v>
      </c>
      <c r="V54" s="6">
        <f t="shared" si="4"/>
        <v>0</v>
      </c>
      <c r="W54" s="6">
        <f t="shared" si="5"/>
        <v>0</v>
      </c>
      <c r="X54" s="6">
        <f t="shared" si="6"/>
        <v>0</v>
      </c>
      <c r="Y54" s="6">
        <f t="shared" si="7"/>
        <v>0.0003462135946307349</v>
      </c>
      <c r="Z54" s="6">
        <f t="shared" si="8"/>
        <v>0.000314635519590201</v>
      </c>
      <c r="AA54" s="6">
        <f t="shared" si="9"/>
        <v>0</v>
      </c>
      <c r="AB54" s="6">
        <f t="shared" si="10"/>
        <v>0.0007733433696117298</v>
      </c>
      <c r="AC54" s="6">
        <f t="shared" si="11"/>
        <v>0.0010244666131184865</v>
      </c>
      <c r="AD54" s="6">
        <f t="shared" si="12"/>
        <v>0</v>
      </c>
      <c r="AE54" s="6">
        <f t="shared" si="13"/>
        <v>0.0029690711229406024</v>
      </c>
      <c r="AF54" s="6">
        <f t="shared" si="14"/>
        <v>0.0007124114144039851</v>
      </c>
      <c r="AG54" s="6">
        <f t="shared" si="15"/>
        <v>0</v>
      </c>
      <c r="AH54" s="6"/>
      <c r="AI54" s="6"/>
      <c r="AJ54" s="6"/>
      <c r="AK54" s="6">
        <f t="shared" si="16"/>
        <v>0.0005122333065592432</v>
      </c>
      <c r="AL54" s="6">
        <f t="shared" si="17"/>
        <v>0</v>
      </c>
      <c r="AM54" s="6">
        <f t="shared" si="18"/>
        <v>0.00017310679731536745</v>
      </c>
      <c r="AN54" s="6">
        <f t="shared" si="19"/>
        <v>0</v>
      </c>
      <c r="AO54" s="11">
        <f t="shared" si="20"/>
        <v>0.0012631395481447294</v>
      </c>
      <c r="AP54" s="11">
        <f t="shared" si="21"/>
        <v>0.0001573177597951005</v>
      </c>
    </row>
    <row r="55" spans="1:42" ht="11.25">
      <c r="A55" s="39" t="s">
        <v>203</v>
      </c>
      <c r="B55" s="76" t="s">
        <v>37</v>
      </c>
      <c r="C55" s="17" t="s">
        <v>273</v>
      </c>
      <c r="I55" s="2">
        <v>4</v>
      </c>
      <c r="J55" s="2">
        <v>0</v>
      </c>
      <c r="L55" s="2">
        <v>4</v>
      </c>
      <c r="M55" s="2">
        <v>552</v>
      </c>
      <c r="N55" s="2">
        <v>9</v>
      </c>
      <c r="O55" s="2">
        <v>0</v>
      </c>
      <c r="P55" s="2">
        <v>2624</v>
      </c>
      <c r="Q55" s="17"/>
      <c r="R55" s="17">
        <v>419532</v>
      </c>
      <c r="T55" s="6">
        <f t="shared" si="2"/>
        <v>0</v>
      </c>
      <c r="U55" s="6">
        <f t="shared" si="3"/>
        <v>0</v>
      </c>
      <c r="V55" s="6">
        <f t="shared" si="4"/>
        <v>0</v>
      </c>
      <c r="W55" s="6">
        <f t="shared" si="5"/>
        <v>0</v>
      </c>
      <c r="X55" s="6">
        <f t="shared" si="6"/>
        <v>0</v>
      </c>
      <c r="Y55" s="6">
        <f t="shared" si="7"/>
        <v>0.0004616181261743132</v>
      </c>
      <c r="Z55" s="6">
        <f t="shared" si="8"/>
        <v>0</v>
      </c>
      <c r="AA55" s="6">
        <f t="shared" si="9"/>
        <v>0</v>
      </c>
      <c r="AB55" s="6">
        <f t="shared" si="10"/>
        <v>0.0010311244928156397</v>
      </c>
      <c r="AC55" s="6">
        <f t="shared" si="11"/>
        <v>0.0007051191651389084</v>
      </c>
      <c r="AD55" s="6">
        <f t="shared" si="12"/>
        <v>4.25035136237929E-05</v>
      </c>
      <c r="AE55" s="6">
        <f t="shared" si="13"/>
        <v>0</v>
      </c>
      <c r="AF55" s="6">
        <f t="shared" si="14"/>
        <v>0.00045461273137063643</v>
      </c>
      <c r="AG55" s="6">
        <f t="shared" si="15"/>
        <v>0</v>
      </c>
      <c r="AH55" s="6"/>
      <c r="AI55" s="6"/>
      <c r="AJ55" s="6"/>
      <c r="AK55" s="6">
        <f t="shared" si="16"/>
        <v>0.00037381133938135065</v>
      </c>
      <c r="AL55" s="6">
        <f t="shared" si="17"/>
        <v>0</v>
      </c>
      <c r="AM55" s="6">
        <f t="shared" si="18"/>
        <v>0.0002308090630871566</v>
      </c>
      <c r="AN55" s="6">
        <f t="shared" si="19"/>
        <v>0</v>
      </c>
      <c r="AO55" s="11">
        <f t="shared" si="20"/>
        <v>0.00116815452812718</v>
      </c>
      <c r="AP55" s="11">
        <f t="shared" si="21"/>
        <v>0</v>
      </c>
    </row>
    <row r="56" spans="1:42" ht="11.25">
      <c r="A56" s="39" t="s">
        <v>203</v>
      </c>
      <c r="B56" s="76" t="s">
        <v>38</v>
      </c>
      <c r="C56" s="17" t="s">
        <v>135</v>
      </c>
      <c r="I56" s="2">
        <v>1</v>
      </c>
      <c r="J56" s="2">
        <v>0</v>
      </c>
      <c r="L56" s="2">
        <v>1</v>
      </c>
      <c r="M56" s="2">
        <v>53</v>
      </c>
      <c r="N56" s="2">
        <v>0</v>
      </c>
      <c r="O56" s="2">
        <v>0</v>
      </c>
      <c r="Q56" s="17"/>
      <c r="R56" s="17">
        <v>41534</v>
      </c>
      <c r="T56" s="6">
        <f t="shared" si="2"/>
        <v>0</v>
      </c>
      <c r="U56" s="6">
        <f t="shared" si="3"/>
        <v>0</v>
      </c>
      <c r="V56" s="6">
        <f t="shared" si="4"/>
        <v>0</v>
      </c>
      <c r="W56" s="6">
        <f t="shared" si="5"/>
        <v>0</v>
      </c>
      <c r="X56" s="6">
        <f t="shared" si="6"/>
        <v>0</v>
      </c>
      <c r="Y56" s="6">
        <f t="shared" si="7"/>
        <v>0.0001154045315435783</v>
      </c>
      <c r="Z56" s="6">
        <f t="shared" si="8"/>
        <v>0</v>
      </c>
      <c r="AA56" s="6">
        <f t="shared" si="9"/>
        <v>0</v>
      </c>
      <c r="AB56" s="6">
        <f t="shared" si="10"/>
        <v>0.0002577811232039099</v>
      </c>
      <c r="AC56" s="6">
        <f t="shared" si="11"/>
        <v>6.770165897167056E-05</v>
      </c>
      <c r="AD56" s="6">
        <f t="shared" si="12"/>
        <v>0</v>
      </c>
      <c r="AE56" s="6">
        <f t="shared" si="13"/>
        <v>0</v>
      </c>
      <c r="AF56" s="6">
        <f t="shared" si="14"/>
        <v>0</v>
      </c>
      <c r="AG56" s="6">
        <f t="shared" si="15"/>
        <v>0</v>
      </c>
      <c r="AH56" s="6"/>
      <c r="AI56" s="6"/>
      <c r="AJ56" s="6"/>
      <c r="AK56" s="6">
        <f t="shared" si="16"/>
        <v>3.385082948583528E-05</v>
      </c>
      <c r="AL56" s="6">
        <f t="shared" si="17"/>
        <v>0</v>
      </c>
      <c r="AM56" s="6">
        <f t="shared" si="18"/>
        <v>5.770226577178915E-05</v>
      </c>
      <c r="AN56" s="6">
        <f t="shared" si="19"/>
        <v>0</v>
      </c>
      <c r="AO56" s="11">
        <f t="shared" si="20"/>
        <v>0.0001156482227130095</v>
      </c>
      <c r="AP56" s="11">
        <f t="shared" si="21"/>
        <v>0</v>
      </c>
    </row>
    <row r="57" spans="1:42" ht="11.25">
      <c r="A57" s="39" t="s">
        <v>203</v>
      </c>
      <c r="B57" s="76" t="s">
        <v>39</v>
      </c>
      <c r="C57" s="17" t="s">
        <v>136</v>
      </c>
      <c r="I57" s="2">
        <v>3</v>
      </c>
      <c r="J57" s="2">
        <v>0</v>
      </c>
      <c r="L57" s="2">
        <v>3</v>
      </c>
      <c r="M57" s="2">
        <v>2265</v>
      </c>
      <c r="N57" s="2">
        <v>682</v>
      </c>
      <c r="O57" s="2">
        <v>340</v>
      </c>
      <c r="P57" s="2">
        <v>7958</v>
      </c>
      <c r="Q57" s="17"/>
      <c r="R57" s="17">
        <v>666727</v>
      </c>
      <c r="T57" s="6">
        <f t="shared" si="2"/>
        <v>0</v>
      </c>
      <c r="U57" s="6">
        <f t="shared" si="3"/>
        <v>0</v>
      </c>
      <c r="V57" s="6">
        <f t="shared" si="4"/>
        <v>0</v>
      </c>
      <c r="W57" s="6">
        <f t="shared" si="5"/>
        <v>0</v>
      </c>
      <c r="X57" s="6">
        <f t="shared" si="6"/>
        <v>0</v>
      </c>
      <c r="Y57" s="6">
        <f t="shared" si="7"/>
        <v>0.0003462135946307349</v>
      </c>
      <c r="Z57" s="6">
        <f t="shared" si="8"/>
        <v>0</v>
      </c>
      <c r="AA57" s="6">
        <f t="shared" si="9"/>
        <v>0</v>
      </c>
      <c r="AB57" s="6">
        <f t="shared" si="10"/>
        <v>0.0007733433696117298</v>
      </c>
      <c r="AC57" s="6">
        <f t="shared" si="11"/>
        <v>0.0028932878786949775</v>
      </c>
      <c r="AD57" s="6">
        <f t="shared" si="12"/>
        <v>0.0032208218101585284</v>
      </c>
      <c r="AE57" s="6">
        <f t="shared" si="13"/>
        <v>0.007159462282268119</v>
      </c>
      <c r="AF57" s="6">
        <f t="shared" si="14"/>
        <v>0.001378737849179697</v>
      </c>
      <c r="AG57" s="6">
        <f t="shared" si="15"/>
        <v>0</v>
      </c>
      <c r="AH57" s="6"/>
      <c r="AI57" s="6"/>
      <c r="AJ57" s="6"/>
      <c r="AK57" s="6">
        <f t="shared" si="16"/>
        <v>0.003057054844426753</v>
      </c>
      <c r="AL57" s="6">
        <f t="shared" si="17"/>
        <v>0</v>
      </c>
      <c r="AM57" s="6">
        <f t="shared" si="18"/>
        <v>0.00017310679731536745</v>
      </c>
      <c r="AN57" s="6">
        <f t="shared" si="19"/>
        <v>0</v>
      </c>
      <c r="AO57" s="11">
        <f t="shared" si="20"/>
        <v>0.0018564499587031512</v>
      </c>
      <c r="AP57" s="11">
        <f t="shared" si="21"/>
        <v>0</v>
      </c>
    </row>
    <row r="58" spans="1:42" ht="11.25">
      <c r="A58" s="39" t="s">
        <v>203</v>
      </c>
      <c r="B58" s="17" t="s">
        <v>40</v>
      </c>
      <c r="C58" s="17" t="s">
        <v>88</v>
      </c>
      <c r="I58" s="2">
        <v>0</v>
      </c>
      <c r="M58" s="2">
        <v>1473</v>
      </c>
      <c r="N58" s="2">
        <v>0</v>
      </c>
      <c r="O58" s="2">
        <v>0</v>
      </c>
      <c r="Q58" s="17"/>
      <c r="R58" s="17"/>
      <c r="T58" s="6">
        <f t="shared" si="2"/>
        <v>0</v>
      </c>
      <c r="U58" s="6">
        <f t="shared" si="3"/>
        <v>0</v>
      </c>
      <c r="V58" s="6">
        <f t="shared" si="4"/>
        <v>0</v>
      </c>
      <c r="W58" s="6">
        <f t="shared" si="5"/>
        <v>0</v>
      </c>
      <c r="X58" s="6">
        <f t="shared" si="6"/>
        <v>0</v>
      </c>
      <c r="Y58" s="6">
        <f t="shared" si="7"/>
        <v>0</v>
      </c>
      <c r="Z58" s="6">
        <f t="shared" si="8"/>
        <v>0</v>
      </c>
      <c r="AA58" s="6">
        <f t="shared" si="9"/>
        <v>0</v>
      </c>
      <c r="AB58" s="6">
        <f t="shared" si="10"/>
        <v>0</v>
      </c>
      <c r="AC58" s="6">
        <f t="shared" si="11"/>
        <v>0.0018815951634956743</v>
      </c>
      <c r="AD58" s="6">
        <f t="shared" si="12"/>
        <v>0</v>
      </c>
      <c r="AE58" s="6">
        <f t="shared" si="13"/>
        <v>0</v>
      </c>
      <c r="AF58" s="6">
        <f t="shared" si="14"/>
        <v>0</v>
      </c>
      <c r="AG58" s="6">
        <f t="shared" si="15"/>
        <v>0</v>
      </c>
      <c r="AH58" s="6"/>
      <c r="AI58" s="6"/>
      <c r="AJ58" s="6"/>
      <c r="AK58" s="6">
        <f t="shared" si="16"/>
        <v>0.0009407975817478371</v>
      </c>
      <c r="AL58" s="6">
        <f t="shared" si="17"/>
        <v>0</v>
      </c>
      <c r="AM58" s="6">
        <f t="shared" si="18"/>
        <v>0</v>
      </c>
      <c r="AN58" s="6">
        <f t="shared" si="19"/>
        <v>0</v>
      </c>
      <c r="AO58" s="11">
        <f t="shared" si="20"/>
        <v>0</v>
      </c>
      <c r="AP58" s="11">
        <f t="shared" si="21"/>
        <v>0</v>
      </c>
    </row>
    <row r="59" spans="1:42" ht="11.25">
      <c r="A59" s="39" t="s">
        <v>203</v>
      </c>
      <c r="B59" s="78" t="s">
        <v>258</v>
      </c>
      <c r="C59" s="17" t="s">
        <v>148</v>
      </c>
      <c r="I59" s="2">
        <v>0</v>
      </c>
      <c r="J59" s="2">
        <v>0</v>
      </c>
      <c r="L59" s="2">
        <v>0</v>
      </c>
      <c r="M59" s="2">
        <v>65</v>
      </c>
      <c r="N59" s="2">
        <v>30</v>
      </c>
      <c r="O59" s="2">
        <v>1</v>
      </c>
      <c r="Q59" s="17"/>
      <c r="R59" s="17">
        <v>25501</v>
      </c>
      <c r="T59" s="6">
        <f t="shared" si="2"/>
        <v>0</v>
      </c>
      <c r="U59" s="6">
        <f t="shared" si="3"/>
        <v>0</v>
      </c>
      <c r="V59" s="6">
        <f t="shared" si="4"/>
        <v>0</v>
      </c>
      <c r="W59" s="6">
        <f t="shared" si="5"/>
        <v>0</v>
      </c>
      <c r="X59" s="6">
        <f t="shared" si="6"/>
        <v>0</v>
      </c>
      <c r="Y59" s="6">
        <f t="shared" si="7"/>
        <v>0</v>
      </c>
      <c r="Z59" s="6">
        <f t="shared" si="8"/>
        <v>0</v>
      </c>
      <c r="AA59" s="6">
        <f t="shared" si="9"/>
        <v>0</v>
      </c>
      <c r="AB59" s="6">
        <f t="shared" si="10"/>
        <v>0</v>
      </c>
      <c r="AC59" s="6">
        <f t="shared" si="11"/>
        <v>8.303033647469031E-05</v>
      </c>
      <c r="AD59" s="6">
        <f t="shared" si="12"/>
        <v>0.00014167837874597632</v>
      </c>
      <c r="AE59" s="6">
        <f t="shared" si="13"/>
        <v>2.1057242006670937E-05</v>
      </c>
      <c r="AF59" s="6">
        <f t="shared" si="14"/>
        <v>0</v>
      </c>
      <c r="AG59" s="6">
        <f t="shared" si="15"/>
        <v>0</v>
      </c>
      <c r="AH59" s="6"/>
      <c r="AI59" s="6"/>
      <c r="AJ59" s="6"/>
      <c r="AK59" s="6">
        <f t="shared" si="16"/>
        <v>0.00011235435761033332</v>
      </c>
      <c r="AL59" s="6">
        <f t="shared" si="17"/>
        <v>0</v>
      </c>
      <c r="AM59" s="6">
        <f t="shared" si="18"/>
        <v>0</v>
      </c>
      <c r="AN59" s="6">
        <f t="shared" si="19"/>
        <v>0</v>
      </c>
      <c r="AO59" s="11">
        <f t="shared" si="20"/>
        <v>7.100556959128557E-05</v>
      </c>
      <c r="AP59" s="11">
        <f t="shared" si="21"/>
        <v>0</v>
      </c>
    </row>
    <row r="60" spans="1:42" ht="11.25">
      <c r="A60" s="39" t="s">
        <v>203</v>
      </c>
      <c r="B60" s="118" t="s">
        <v>256</v>
      </c>
      <c r="C60" s="17" t="s">
        <v>257</v>
      </c>
      <c r="I60" s="2">
        <v>0</v>
      </c>
      <c r="Q60" s="17"/>
      <c r="R60" s="17"/>
      <c r="T60" s="6">
        <f t="shared" si="2"/>
        <v>0</v>
      </c>
      <c r="U60" s="6">
        <f t="shared" si="3"/>
        <v>0</v>
      </c>
      <c r="V60" s="6">
        <f t="shared" si="4"/>
        <v>0</v>
      </c>
      <c r="W60" s="6">
        <f t="shared" si="5"/>
        <v>0</v>
      </c>
      <c r="X60" s="6">
        <f t="shared" si="6"/>
        <v>0</v>
      </c>
      <c r="Y60" s="6">
        <f t="shared" si="7"/>
        <v>0</v>
      </c>
      <c r="Z60" s="6">
        <f t="shared" si="8"/>
        <v>0</v>
      </c>
      <c r="AA60" s="6">
        <f t="shared" si="9"/>
        <v>0</v>
      </c>
      <c r="AB60" s="6">
        <f t="shared" si="10"/>
        <v>0</v>
      </c>
      <c r="AC60" s="6">
        <f t="shared" si="11"/>
        <v>0</v>
      </c>
      <c r="AD60" s="6">
        <f t="shared" si="12"/>
        <v>0</v>
      </c>
      <c r="AE60" s="6">
        <f t="shared" si="13"/>
        <v>0</v>
      </c>
      <c r="AF60" s="6">
        <f t="shared" si="14"/>
        <v>0</v>
      </c>
      <c r="AG60" s="6">
        <f t="shared" si="15"/>
        <v>0</v>
      </c>
      <c r="AH60" s="6"/>
      <c r="AI60" s="6"/>
      <c r="AJ60" s="6"/>
      <c r="AK60" s="6">
        <f t="shared" si="16"/>
        <v>0</v>
      </c>
      <c r="AL60" s="6">
        <f t="shared" si="17"/>
        <v>0</v>
      </c>
      <c r="AM60" s="6">
        <f t="shared" si="18"/>
        <v>0</v>
      </c>
      <c r="AN60" s="6">
        <f t="shared" si="19"/>
        <v>0</v>
      </c>
      <c r="AO60" s="11">
        <f t="shared" si="20"/>
        <v>0</v>
      </c>
      <c r="AP60" s="11">
        <f t="shared" si="21"/>
        <v>0</v>
      </c>
    </row>
    <row r="61" spans="1:42" ht="11.25">
      <c r="A61" s="39" t="s">
        <v>203</v>
      </c>
      <c r="B61" s="76" t="s">
        <v>41</v>
      </c>
      <c r="C61" s="123" t="s">
        <v>218</v>
      </c>
      <c r="D61" s="2">
        <v>0</v>
      </c>
      <c r="I61" s="2">
        <v>7</v>
      </c>
      <c r="J61" s="2">
        <v>0</v>
      </c>
      <c r="L61" s="2">
        <v>7</v>
      </c>
      <c r="M61" s="2">
        <v>882</v>
      </c>
      <c r="N61" s="2">
        <v>0</v>
      </c>
      <c r="O61" s="2">
        <v>0</v>
      </c>
      <c r="P61" s="2">
        <v>3497</v>
      </c>
      <c r="Q61" s="17"/>
      <c r="R61" s="17">
        <v>878520</v>
      </c>
      <c r="T61" s="6">
        <f t="shared" si="2"/>
        <v>0</v>
      </c>
      <c r="U61" s="6">
        <f t="shared" si="3"/>
        <v>0</v>
      </c>
      <c r="V61" s="6">
        <f t="shared" si="4"/>
        <v>0</v>
      </c>
      <c r="W61" s="6">
        <f t="shared" si="5"/>
        <v>0</v>
      </c>
      <c r="X61" s="6">
        <f t="shared" si="6"/>
        <v>0</v>
      </c>
      <c r="Y61" s="6">
        <f t="shared" si="7"/>
        <v>0.0008078317208050481</v>
      </c>
      <c r="Z61" s="6">
        <f t="shared" si="8"/>
        <v>0</v>
      </c>
      <c r="AA61" s="6">
        <f t="shared" si="9"/>
        <v>0</v>
      </c>
      <c r="AB61" s="6">
        <f t="shared" si="10"/>
        <v>0.0018044678624273695</v>
      </c>
      <c r="AC61" s="6">
        <f t="shared" si="11"/>
        <v>0.0011266577964719516</v>
      </c>
      <c r="AD61" s="6">
        <f t="shared" si="12"/>
        <v>0</v>
      </c>
      <c r="AE61" s="6">
        <f t="shared" si="13"/>
        <v>0</v>
      </c>
      <c r="AF61" s="6">
        <f t="shared" si="14"/>
        <v>0.0006058615554889922</v>
      </c>
      <c r="AG61" s="6">
        <f t="shared" si="15"/>
        <v>0</v>
      </c>
      <c r="AH61" s="6"/>
      <c r="AI61" s="6"/>
      <c r="AJ61" s="6"/>
      <c r="AK61" s="6">
        <f t="shared" si="16"/>
        <v>0.0005633288982359758</v>
      </c>
      <c r="AL61" s="6">
        <f t="shared" si="17"/>
        <v>0</v>
      </c>
      <c r="AM61" s="6">
        <f t="shared" si="18"/>
        <v>0.00040391586040252405</v>
      </c>
      <c r="AN61" s="6">
        <f t="shared" si="19"/>
        <v>0</v>
      </c>
      <c r="AO61" s="11">
        <f t="shared" si="20"/>
        <v>0.002446171248081887</v>
      </c>
      <c r="AP61" s="11">
        <f t="shared" si="21"/>
        <v>0</v>
      </c>
    </row>
    <row r="62" spans="1:42" ht="11.25">
      <c r="A62" s="39" t="s">
        <v>203</v>
      </c>
      <c r="B62" s="76" t="s">
        <v>42</v>
      </c>
      <c r="C62" s="17" t="s">
        <v>144</v>
      </c>
      <c r="I62" s="2">
        <v>0</v>
      </c>
      <c r="M62" s="2">
        <v>15</v>
      </c>
      <c r="N62" s="2">
        <v>0</v>
      </c>
      <c r="O62" s="2">
        <v>0</v>
      </c>
      <c r="Q62" s="17"/>
      <c r="R62" s="17">
        <v>768587</v>
      </c>
      <c r="T62" s="6">
        <f t="shared" si="2"/>
        <v>0</v>
      </c>
      <c r="U62" s="6">
        <f t="shared" si="3"/>
        <v>0</v>
      </c>
      <c r="V62" s="6">
        <f t="shared" si="4"/>
        <v>0</v>
      </c>
      <c r="W62" s="6">
        <f t="shared" si="5"/>
        <v>0</v>
      </c>
      <c r="X62" s="6">
        <f t="shared" si="6"/>
        <v>0</v>
      </c>
      <c r="Y62" s="6">
        <f t="shared" si="7"/>
        <v>0</v>
      </c>
      <c r="Z62" s="6">
        <f t="shared" si="8"/>
        <v>0</v>
      </c>
      <c r="AA62" s="6">
        <f t="shared" si="9"/>
        <v>0</v>
      </c>
      <c r="AB62" s="6">
        <f t="shared" si="10"/>
        <v>0</v>
      </c>
      <c r="AC62" s="6">
        <f t="shared" si="11"/>
        <v>1.9160846878774687E-05</v>
      </c>
      <c r="AD62" s="6">
        <f t="shared" si="12"/>
        <v>0</v>
      </c>
      <c r="AE62" s="6">
        <f t="shared" si="13"/>
        <v>0</v>
      </c>
      <c r="AF62" s="6">
        <f t="shared" si="14"/>
        <v>0</v>
      </c>
      <c r="AG62" s="6">
        <f t="shared" si="15"/>
        <v>0</v>
      </c>
      <c r="AH62" s="6"/>
      <c r="AI62" s="6"/>
      <c r="AJ62" s="6"/>
      <c r="AK62" s="6">
        <f t="shared" si="16"/>
        <v>9.580423439387344E-06</v>
      </c>
      <c r="AL62" s="6">
        <f t="shared" si="17"/>
        <v>0</v>
      </c>
      <c r="AM62" s="6">
        <f t="shared" si="18"/>
        <v>0</v>
      </c>
      <c r="AN62" s="6">
        <f t="shared" si="19"/>
        <v>0</v>
      </c>
      <c r="AO62" s="11">
        <f t="shared" si="20"/>
        <v>0.0021400712801638135</v>
      </c>
      <c r="AP62" s="11">
        <f t="shared" si="21"/>
        <v>0</v>
      </c>
    </row>
    <row r="63" spans="1:42" ht="11.25">
      <c r="A63" s="39" t="s">
        <v>203</v>
      </c>
      <c r="B63" s="76">
        <v>2629</v>
      </c>
      <c r="C63" s="17" t="s">
        <v>216</v>
      </c>
      <c r="I63" s="2">
        <v>0</v>
      </c>
      <c r="M63" s="2">
        <v>190</v>
      </c>
      <c r="N63" s="2">
        <v>0</v>
      </c>
      <c r="O63" s="2">
        <v>37</v>
      </c>
      <c r="Q63" s="17"/>
      <c r="R63" s="17"/>
      <c r="T63" s="6">
        <f t="shared" si="2"/>
        <v>0</v>
      </c>
      <c r="U63" s="6">
        <f t="shared" si="3"/>
        <v>0</v>
      </c>
      <c r="V63" s="6">
        <f t="shared" si="4"/>
        <v>0</v>
      </c>
      <c r="W63" s="6">
        <f t="shared" si="5"/>
        <v>0</v>
      </c>
      <c r="X63" s="6">
        <f t="shared" si="6"/>
        <v>0</v>
      </c>
      <c r="Y63" s="6">
        <f t="shared" si="7"/>
        <v>0</v>
      </c>
      <c r="Z63" s="6">
        <f t="shared" si="8"/>
        <v>0</v>
      </c>
      <c r="AA63" s="6">
        <f t="shared" si="9"/>
        <v>0</v>
      </c>
      <c r="AB63" s="6">
        <f t="shared" si="10"/>
        <v>0</v>
      </c>
      <c r="AC63" s="6">
        <f t="shared" si="11"/>
        <v>0.00024270406046447937</v>
      </c>
      <c r="AD63" s="6">
        <f t="shared" si="12"/>
        <v>0</v>
      </c>
      <c r="AE63" s="6">
        <f t="shared" si="13"/>
        <v>0.0007791179542468247</v>
      </c>
      <c r="AF63" s="6">
        <f t="shared" si="14"/>
        <v>0</v>
      </c>
      <c r="AG63" s="6">
        <f t="shared" si="15"/>
        <v>0</v>
      </c>
      <c r="AH63" s="6"/>
      <c r="AI63" s="6"/>
      <c r="AJ63" s="6"/>
      <c r="AK63" s="6">
        <f t="shared" si="16"/>
        <v>0.00012135203023223968</v>
      </c>
      <c r="AL63" s="6">
        <f t="shared" si="17"/>
        <v>0</v>
      </c>
      <c r="AM63" s="6">
        <f t="shared" si="18"/>
        <v>0</v>
      </c>
      <c r="AN63" s="6">
        <f t="shared" si="19"/>
        <v>0</v>
      </c>
      <c r="AO63" s="11">
        <f t="shared" si="20"/>
        <v>0</v>
      </c>
      <c r="AP63" s="11">
        <f t="shared" si="21"/>
        <v>0</v>
      </c>
    </row>
    <row r="64" spans="1:42" ht="11.25">
      <c r="A64" s="39" t="s">
        <v>203</v>
      </c>
      <c r="B64" s="76">
        <v>2635</v>
      </c>
      <c r="C64" s="17" t="s">
        <v>217</v>
      </c>
      <c r="I64" s="2">
        <v>0</v>
      </c>
      <c r="J64" s="2">
        <v>0</v>
      </c>
      <c r="L64" s="2">
        <v>0</v>
      </c>
      <c r="M64" s="2">
        <v>641</v>
      </c>
      <c r="N64" s="2">
        <v>5</v>
      </c>
      <c r="O64" s="2">
        <v>0</v>
      </c>
      <c r="Q64" s="17"/>
      <c r="R64" s="17"/>
      <c r="T64" s="6">
        <f t="shared" si="2"/>
        <v>0</v>
      </c>
      <c r="U64" s="6">
        <f t="shared" si="3"/>
        <v>0</v>
      </c>
      <c r="V64" s="6">
        <f t="shared" si="4"/>
        <v>0</v>
      </c>
      <c r="W64" s="6">
        <f t="shared" si="5"/>
        <v>0</v>
      </c>
      <c r="X64" s="6">
        <f t="shared" si="6"/>
        <v>0</v>
      </c>
      <c r="Y64" s="6">
        <f t="shared" si="7"/>
        <v>0</v>
      </c>
      <c r="Z64" s="6">
        <f t="shared" si="8"/>
        <v>0</v>
      </c>
      <c r="AA64" s="6">
        <f t="shared" si="9"/>
        <v>0</v>
      </c>
      <c r="AB64" s="6">
        <f t="shared" si="10"/>
        <v>0</v>
      </c>
      <c r="AC64" s="6">
        <f t="shared" si="11"/>
        <v>0.0008188068566196382</v>
      </c>
      <c r="AD64" s="6">
        <f t="shared" si="12"/>
        <v>2.3613063124329388E-05</v>
      </c>
      <c r="AE64" s="6">
        <f t="shared" si="13"/>
        <v>0</v>
      </c>
      <c r="AF64" s="6">
        <f t="shared" si="14"/>
        <v>0</v>
      </c>
      <c r="AG64" s="6">
        <f t="shared" si="15"/>
        <v>0</v>
      </c>
      <c r="AH64" s="6"/>
      <c r="AI64" s="6"/>
      <c r="AJ64" s="6"/>
      <c r="AK64" s="6">
        <f t="shared" si="16"/>
        <v>0.0004212099598719838</v>
      </c>
      <c r="AL64" s="6">
        <f t="shared" si="17"/>
        <v>0</v>
      </c>
      <c r="AM64" s="6">
        <f t="shared" si="18"/>
        <v>0</v>
      </c>
      <c r="AN64" s="6">
        <f t="shared" si="19"/>
        <v>0</v>
      </c>
      <c r="AO64" s="11">
        <f t="shared" si="20"/>
        <v>0</v>
      </c>
      <c r="AP64" s="11">
        <f t="shared" si="21"/>
        <v>0</v>
      </c>
    </row>
    <row r="65" spans="1:42" ht="11.25">
      <c r="A65" s="39" t="s">
        <v>203</v>
      </c>
      <c r="B65" s="76" t="s">
        <v>43</v>
      </c>
      <c r="C65" s="76" t="s">
        <v>89</v>
      </c>
      <c r="I65" s="2">
        <v>0</v>
      </c>
      <c r="M65" s="155">
        <f>4867-M103</f>
        <v>633.6000000000004</v>
      </c>
      <c r="N65" s="2">
        <v>0</v>
      </c>
      <c r="O65" s="155">
        <f>340-O103</f>
        <v>21.600000000000023</v>
      </c>
      <c r="Q65" s="17"/>
      <c r="R65" s="17"/>
      <c r="T65" s="6">
        <f t="shared" si="2"/>
        <v>0</v>
      </c>
      <c r="U65" s="6">
        <f t="shared" si="3"/>
        <v>0</v>
      </c>
      <c r="V65" s="6">
        <f t="shared" si="4"/>
        <v>0</v>
      </c>
      <c r="W65" s="6">
        <f t="shared" si="5"/>
        <v>0</v>
      </c>
      <c r="X65" s="6">
        <f t="shared" si="6"/>
        <v>0</v>
      </c>
      <c r="Y65" s="6">
        <f t="shared" si="7"/>
        <v>0</v>
      </c>
      <c r="Z65" s="6">
        <f t="shared" si="8"/>
        <v>0</v>
      </c>
      <c r="AA65" s="6">
        <f t="shared" si="9"/>
        <v>0</v>
      </c>
      <c r="AB65" s="6">
        <f t="shared" si="10"/>
        <v>0</v>
      </c>
      <c r="AC65" s="6">
        <f t="shared" si="11"/>
        <v>0.0008093541721594433</v>
      </c>
      <c r="AD65" s="6">
        <f t="shared" si="12"/>
        <v>0</v>
      </c>
      <c r="AE65" s="6">
        <f t="shared" si="13"/>
        <v>0.00045483642734409275</v>
      </c>
      <c r="AF65" s="6">
        <f t="shared" si="14"/>
        <v>0</v>
      </c>
      <c r="AG65" s="6">
        <f t="shared" si="15"/>
        <v>0</v>
      </c>
      <c r="AH65" s="6"/>
      <c r="AI65" s="6"/>
      <c r="AJ65" s="6"/>
      <c r="AK65" s="6">
        <f t="shared" si="16"/>
        <v>0.0004046770860797216</v>
      </c>
      <c r="AL65" s="6">
        <f t="shared" si="17"/>
        <v>0</v>
      </c>
      <c r="AM65" s="6">
        <f t="shared" si="18"/>
        <v>0</v>
      </c>
      <c r="AN65" s="6">
        <f t="shared" si="19"/>
        <v>0</v>
      </c>
      <c r="AO65" s="11">
        <f t="shared" si="20"/>
        <v>0</v>
      </c>
      <c r="AP65" s="11">
        <f t="shared" si="21"/>
        <v>0</v>
      </c>
    </row>
    <row r="66" spans="1:42" ht="11.25">
      <c r="A66" s="39" t="s">
        <v>203</v>
      </c>
      <c r="B66" s="76" t="s">
        <v>44</v>
      </c>
      <c r="C66" s="125" t="s">
        <v>190</v>
      </c>
      <c r="D66" s="2">
        <v>0</v>
      </c>
      <c r="I66" s="2">
        <v>3</v>
      </c>
      <c r="J66" s="2">
        <v>0</v>
      </c>
      <c r="L66" s="2">
        <v>3</v>
      </c>
      <c r="M66" s="2">
        <v>2108</v>
      </c>
      <c r="N66" s="2">
        <v>0</v>
      </c>
      <c r="O66" s="2">
        <v>0</v>
      </c>
      <c r="P66" s="2">
        <v>1889</v>
      </c>
      <c r="Q66" s="17"/>
      <c r="R66" s="17">
        <f>2015186+37856</f>
        <v>2053042</v>
      </c>
      <c r="T66" s="6">
        <f t="shared" si="2"/>
        <v>0</v>
      </c>
      <c r="U66" s="6">
        <f t="shared" si="3"/>
        <v>0</v>
      </c>
      <c r="V66" s="6">
        <f t="shared" si="4"/>
        <v>0</v>
      </c>
      <c r="W66" s="6">
        <f t="shared" si="5"/>
        <v>0</v>
      </c>
      <c r="X66" s="6">
        <f t="shared" si="6"/>
        <v>0</v>
      </c>
      <c r="Y66" s="6">
        <f t="shared" si="7"/>
        <v>0.0003462135946307349</v>
      </c>
      <c r="Z66" s="6">
        <f t="shared" si="8"/>
        <v>0</v>
      </c>
      <c r="AA66" s="6">
        <f t="shared" si="9"/>
        <v>0</v>
      </c>
      <c r="AB66" s="6">
        <f t="shared" si="10"/>
        <v>0.0007733433696117298</v>
      </c>
      <c r="AC66" s="6">
        <f t="shared" si="11"/>
        <v>0.002692737681363803</v>
      </c>
      <c r="AD66" s="6">
        <f t="shared" si="12"/>
        <v>0</v>
      </c>
      <c r="AE66" s="6">
        <f t="shared" si="13"/>
        <v>0</v>
      </c>
      <c r="AF66" s="6">
        <f t="shared" si="14"/>
        <v>0.00032727265608198635</v>
      </c>
      <c r="AG66" s="6">
        <f t="shared" si="15"/>
        <v>0</v>
      </c>
      <c r="AH66" s="6"/>
      <c r="AI66" s="6"/>
      <c r="AJ66" s="6"/>
      <c r="AK66" s="6">
        <f t="shared" si="16"/>
        <v>0.0013463688406819014</v>
      </c>
      <c r="AL66" s="6">
        <f t="shared" si="17"/>
        <v>0</v>
      </c>
      <c r="AM66" s="6">
        <f t="shared" si="18"/>
        <v>0.00017310679731536745</v>
      </c>
      <c r="AN66" s="6">
        <f t="shared" si="19"/>
        <v>0</v>
      </c>
      <c r="AO66" s="11">
        <f t="shared" si="20"/>
        <v>0.005716537257551944</v>
      </c>
      <c r="AP66" s="11">
        <f t="shared" si="21"/>
        <v>0</v>
      </c>
    </row>
    <row r="67" spans="1:42" ht="11.25">
      <c r="A67" s="39" t="s">
        <v>203</v>
      </c>
      <c r="B67" s="76" t="s">
        <v>45</v>
      </c>
      <c r="C67" s="17" t="s">
        <v>152</v>
      </c>
      <c r="I67" s="2">
        <v>16.72</v>
      </c>
      <c r="J67" s="2">
        <v>0</v>
      </c>
      <c r="L67" s="2">
        <v>16.72</v>
      </c>
      <c r="M67" s="2">
        <v>3571</v>
      </c>
      <c r="N67" s="2">
        <v>0</v>
      </c>
      <c r="O67" s="2">
        <v>0</v>
      </c>
      <c r="P67" s="2">
        <v>9523</v>
      </c>
      <c r="Q67" s="17"/>
      <c r="R67" s="17">
        <v>1614307</v>
      </c>
      <c r="T67" s="6">
        <f t="shared" si="2"/>
        <v>0</v>
      </c>
      <c r="U67" s="6">
        <f t="shared" si="3"/>
        <v>0</v>
      </c>
      <c r="V67" s="6">
        <f t="shared" si="4"/>
        <v>0</v>
      </c>
      <c r="W67" s="6">
        <f t="shared" si="5"/>
        <v>0</v>
      </c>
      <c r="X67" s="6">
        <f t="shared" si="6"/>
        <v>0</v>
      </c>
      <c r="Y67" s="6">
        <f t="shared" si="7"/>
        <v>0.001929563767408629</v>
      </c>
      <c r="Z67" s="6">
        <f t="shared" si="8"/>
        <v>0</v>
      </c>
      <c r="AA67" s="6">
        <f t="shared" si="9"/>
        <v>0</v>
      </c>
      <c r="AB67" s="6">
        <f t="shared" si="10"/>
        <v>0.0043101003799693735</v>
      </c>
      <c r="AC67" s="6">
        <f t="shared" si="11"/>
        <v>0.004561558946940294</v>
      </c>
      <c r="AD67" s="6">
        <f t="shared" si="12"/>
        <v>0</v>
      </c>
      <c r="AE67" s="6">
        <f t="shared" si="13"/>
        <v>0</v>
      </c>
      <c r="AF67" s="6">
        <f t="shared" si="14"/>
        <v>0.0016498769210528089</v>
      </c>
      <c r="AG67" s="6">
        <f t="shared" si="15"/>
        <v>0</v>
      </c>
      <c r="AH67" s="6"/>
      <c r="AI67" s="6"/>
      <c r="AJ67" s="6"/>
      <c r="AK67" s="6">
        <f t="shared" si="16"/>
        <v>0.002280779473470147</v>
      </c>
      <c r="AL67" s="6">
        <f t="shared" si="17"/>
        <v>0</v>
      </c>
      <c r="AM67" s="6">
        <f t="shared" si="18"/>
        <v>0.0009647818837043145</v>
      </c>
      <c r="AN67" s="6">
        <f t="shared" si="19"/>
        <v>0</v>
      </c>
      <c r="AO67" s="11">
        <f t="shared" si="20"/>
        <v>0.004494913455558584</v>
      </c>
      <c r="AP67" s="11">
        <f t="shared" si="21"/>
        <v>0</v>
      </c>
    </row>
    <row r="68" spans="1:42" ht="11.25">
      <c r="A68" s="39" t="s">
        <v>203</v>
      </c>
      <c r="B68" s="76" t="s">
        <v>46</v>
      </c>
      <c r="C68" s="17" t="s">
        <v>153</v>
      </c>
      <c r="I68" s="2">
        <v>12.75</v>
      </c>
      <c r="J68" s="2">
        <v>0</v>
      </c>
      <c r="L68" s="2">
        <v>12.75</v>
      </c>
      <c r="M68" s="2">
        <v>2086</v>
      </c>
      <c r="N68" s="2">
        <v>0</v>
      </c>
      <c r="O68" s="2">
        <v>0</v>
      </c>
      <c r="P68" s="2">
        <v>21266</v>
      </c>
      <c r="Q68" s="17"/>
      <c r="R68" s="17">
        <v>1459359</v>
      </c>
      <c r="T68" s="6">
        <f t="shared" si="2"/>
        <v>0</v>
      </c>
      <c r="U68" s="6">
        <f t="shared" si="3"/>
        <v>0</v>
      </c>
      <c r="V68" s="6">
        <f t="shared" si="4"/>
        <v>0</v>
      </c>
      <c r="W68" s="6">
        <f t="shared" si="5"/>
        <v>0</v>
      </c>
      <c r="X68" s="6">
        <f t="shared" si="6"/>
        <v>0</v>
      </c>
      <c r="Y68" s="6">
        <f t="shared" si="7"/>
        <v>0.0014714077771806233</v>
      </c>
      <c r="Z68" s="6">
        <f t="shared" si="8"/>
        <v>0</v>
      </c>
      <c r="AA68" s="6">
        <f t="shared" si="9"/>
        <v>0</v>
      </c>
      <c r="AB68" s="6">
        <f t="shared" si="10"/>
        <v>0.0032867093208498515</v>
      </c>
      <c r="AC68" s="6">
        <f t="shared" si="11"/>
        <v>0.0026646351059415995</v>
      </c>
      <c r="AD68" s="6">
        <f t="shared" si="12"/>
        <v>0</v>
      </c>
      <c r="AE68" s="6">
        <f t="shared" si="13"/>
        <v>0</v>
      </c>
      <c r="AF68" s="6">
        <f t="shared" si="14"/>
        <v>0.003684372845018275</v>
      </c>
      <c r="AG68" s="6">
        <f t="shared" si="15"/>
        <v>0</v>
      </c>
      <c r="AH68" s="6"/>
      <c r="AI68" s="6"/>
      <c r="AJ68" s="6"/>
      <c r="AK68" s="6">
        <f t="shared" si="16"/>
        <v>0.0013323175529707998</v>
      </c>
      <c r="AL68" s="6">
        <f t="shared" si="17"/>
        <v>0</v>
      </c>
      <c r="AM68" s="6">
        <f t="shared" si="18"/>
        <v>0.0007357038885903117</v>
      </c>
      <c r="AN68" s="6">
        <f t="shared" si="19"/>
        <v>0</v>
      </c>
      <c r="AO68" s="11">
        <f t="shared" si="20"/>
        <v>0.004063472688646285</v>
      </c>
      <c r="AP68" s="11">
        <f t="shared" si="21"/>
        <v>0</v>
      </c>
    </row>
    <row r="69" spans="1:42" ht="11.25">
      <c r="A69" s="39" t="s">
        <v>203</v>
      </c>
      <c r="B69" s="76" t="s">
        <v>47</v>
      </c>
      <c r="C69" s="76" t="s">
        <v>156</v>
      </c>
      <c r="I69" s="2">
        <v>0</v>
      </c>
      <c r="J69" s="2">
        <v>0</v>
      </c>
      <c r="L69" s="2">
        <v>0</v>
      </c>
      <c r="M69" s="2">
        <v>6.5</v>
      </c>
      <c r="N69" s="2">
        <v>0</v>
      </c>
      <c r="O69" s="2">
        <v>0</v>
      </c>
      <c r="P69" s="2">
        <v>5843.7</v>
      </c>
      <c r="Q69" s="17"/>
      <c r="R69" s="17">
        <v>58784</v>
      </c>
      <c r="T69" s="6">
        <f t="shared" si="2"/>
        <v>0</v>
      </c>
      <c r="U69" s="6">
        <f t="shared" si="3"/>
        <v>0</v>
      </c>
      <c r="V69" s="6">
        <f t="shared" si="4"/>
        <v>0</v>
      </c>
      <c r="W69" s="6">
        <f t="shared" si="5"/>
        <v>0</v>
      </c>
      <c r="X69" s="6">
        <f t="shared" si="6"/>
        <v>0</v>
      </c>
      <c r="Y69" s="6">
        <f t="shared" si="7"/>
        <v>0</v>
      </c>
      <c r="Z69" s="6">
        <f t="shared" si="8"/>
        <v>0</v>
      </c>
      <c r="AA69" s="6">
        <f t="shared" si="9"/>
        <v>0</v>
      </c>
      <c r="AB69" s="6">
        <f t="shared" si="10"/>
        <v>0</v>
      </c>
      <c r="AC69" s="6">
        <f t="shared" si="11"/>
        <v>8.30303364746903E-06</v>
      </c>
      <c r="AD69" s="6">
        <f t="shared" si="12"/>
        <v>0</v>
      </c>
      <c r="AE69" s="6">
        <f t="shared" si="13"/>
        <v>0</v>
      </c>
      <c r="AF69" s="6">
        <f t="shared" si="14"/>
        <v>0.001012431561856169</v>
      </c>
      <c r="AG69" s="6">
        <f t="shared" si="15"/>
        <v>0</v>
      </c>
      <c r="AH69" s="6"/>
      <c r="AI69" s="6"/>
      <c r="AJ69" s="6"/>
      <c r="AK69" s="6">
        <f t="shared" si="16"/>
        <v>4.151516823734515E-06</v>
      </c>
      <c r="AL69" s="6">
        <f t="shared" si="17"/>
        <v>0</v>
      </c>
      <c r="AM69" s="6">
        <f t="shared" si="18"/>
        <v>0</v>
      </c>
      <c r="AN69" s="6">
        <f t="shared" si="19"/>
        <v>0</v>
      </c>
      <c r="AO69" s="11">
        <f t="shared" si="20"/>
        <v>0.0001636795185621792</v>
      </c>
      <c r="AP69" s="11">
        <f t="shared" si="21"/>
        <v>0</v>
      </c>
    </row>
    <row r="70" spans="1:42" ht="11.25">
      <c r="A70" s="39" t="s">
        <v>203</v>
      </c>
      <c r="B70" s="76" t="s">
        <v>48</v>
      </c>
      <c r="C70" s="17" t="s">
        <v>157</v>
      </c>
      <c r="I70" s="2">
        <v>104</v>
      </c>
      <c r="J70" s="2">
        <v>0</v>
      </c>
      <c r="L70" s="2">
        <v>104</v>
      </c>
      <c r="M70" s="2">
        <v>664</v>
      </c>
      <c r="N70" s="2">
        <v>0</v>
      </c>
      <c r="O70" s="2">
        <v>0</v>
      </c>
      <c r="P70" s="2">
        <v>81970</v>
      </c>
      <c r="Q70" s="17"/>
      <c r="R70" s="17">
        <v>661934</v>
      </c>
      <c r="T70" s="6">
        <f t="shared" si="2"/>
        <v>0</v>
      </c>
      <c r="U70" s="6">
        <f t="shared" si="3"/>
        <v>0</v>
      </c>
      <c r="V70" s="6">
        <f t="shared" si="4"/>
        <v>0</v>
      </c>
      <c r="W70" s="6">
        <f t="shared" si="5"/>
        <v>0</v>
      </c>
      <c r="X70" s="6">
        <f t="shared" si="6"/>
        <v>0</v>
      </c>
      <c r="Y70" s="6">
        <f t="shared" si="7"/>
        <v>0.012002071280532144</v>
      </c>
      <c r="Z70" s="6">
        <f t="shared" si="8"/>
        <v>0</v>
      </c>
      <c r="AA70" s="6">
        <f t="shared" si="9"/>
        <v>0</v>
      </c>
      <c r="AB70" s="6">
        <f t="shared" si="10"/>
        <v>0.02680923681320663</v>
      </c>
      <c r="AC70" s="6">
        <f t="shared" si="11"/>
        <v>0.0008481868218337595</v>
      </c>
      <c r="AD70" s="6">
        <f t="shared" si="12"/>
        <v>0</v>
      </c>
      <c r="AE70" s="6">
        <f t="shared" si="13"/>
        <v>0</v>
      </c>
      <c r="AF70" s="6">
        <f t="shared" si="14"/>
        <v>0.014201450301238974</v>
      </c>
      <c r="AG70" s="6">
        <f t="shared" si="15"/>
        <v>0</v>
      </c>
      <c r="AH70" s="6"/>
      <c r="AI70" s="6"/>
      <c r="AJ70" s="6"/>
      <c r="AK70" s="6">
        <f t="shared" si="16"/>
        <v>0.00042409341091687974</v>
      </c>
      <c r="AL70" s="6">
        <f t="shared" si="17"/>
        <v>0</v>
      </c>
      <c r="AM70" s="6">
        <f t="shared" si="18"/>
        <v>0.006001035640266072</v>
      </c>
      <c r="AN70" s="6">
        <f t="shared" si="19"/>
        <v>0</v>
      </c>
      <c r="AO70" s="11">
        <f t="shared" si="20"/>
        <v>0.0018431042195144515</v>
      </c>
      <c r="AP70" s="11">
        <f t="shared" si="21"/>
        <v>0</v>
      </c>
    </row>
    <row r="71" spans="1:42" ht="11.25">
      <c r="A71" s="39" t="s">
        <v>203</v>
      </c>
      <c r="B71" s="76" t="s">
        <v>49</v>
      </c>
      <c r="C71" s="17" t="s">
        <v>158</v>
      </c>
      <c r="I71" s="2">
        <v>1</v>
      </c>
      <c r="J71" s="2">
        <v>0</v>
      </c>
      <c r="L71" s="2">
        <v>1</v>
      </c>
      <c r="M71" s="2">
        <v>63</v>
      </c>
      <c r="N71" s="2">
        <v>0</v>
      </c>
      <c r="O71" s="2">
        <v>10</v>
      </c>
      <c r="P71" s="2">
        <v>19130</v>
      </c>
      <c r="Q71" s="17"/>
      <c r="R71" s="17">
        <v>44565</v>
      </c>
      <c r="T71" s="6">
        <f t="shared" si="2"/>
        <v>0</v>
      </c>
      <c r="U71" s="6">
        <f t="shared" si="3"/>
        <v>0</v>
      </c>
      <c r="V71" s="6">
        <f t="shared" si="4"/>
        <v>0</v>
      </c>
      <c r="W71" s="6">
        <f t="shared" si="5"/>
        <v>0</v>
      </c>
      <c r="X71" s="6">
        <f t="shared" si="6"/>
        <v>0</v>
      </c>
      <c r="Y71" s="6">
        <f t="shared" si="7"/>
        <v>0.0001154045315435783</v>
      </c>
      <c r="Z71" s="6">
        <f t="shared" si="8"/>
        <v>0</v>
      </c>
      <c r="AA71" s="6">
        <f t="shared" si="9"/>
        <v>0</v>
      </c>
      <c r="AB71" s="6">
        <f t="shared" si="10"/>
        <v>0.0002577811232039099</v>
      </c>
      <c r="AC71" s="6">
        <f t="shared" si="11"/>
        <v>8.047555689085368E-05</v>
      </c>
      <c r="AD71" s="6">
        <f t="shared" si="12"/>
        <v>0</v>
      </c>
      <c r="AE71" s="6">
        <f t="shared" si="13"/>
        <v>0.00021057242006670938</v>
      </c>
      <c r="AF71" s="6">
        <f t="shared" si="14"/>
        <v>0.0033143069935671777</v>
      </c>
      <c r="AG71" s="6">
        <f t="shared" si="15"/>
        <v>0</v>
      </c>
      <c r="AH71" s="6"/>
      <c r="AI71" s="6"/>
      <c r="AJ71" s="6"/>
      <c r="AK71" s="6">
        <f t="shared" si="16"/>
        <v>4.023777844542684E-05</v>
      </c>
      <c r="AL71" s="6">
        <f t="shared" si="17"/>
        <v>0</v>
      </c>
      <c r="AM71" s="6">
        <f t="shared" si="18"/>
        <v>5.770226577178915E-05</v>
      </c>
      <c r="AN71" s="6">
        <f t="shared" si="19"/>
        <v>0</v>
      </c>
      <c r="AO71" s="11">
        <f t="shared" si="20"/>
        <v>0.00012408780866772446</v>
      </c>
      <c r="AP71" s="11">
        <f t="shared" si="21"/>
        <v>0</v>
      </c>
    </row>
    <row r="72" spans="1:42" ht="11.25">
      <c r="A72" s="39" t="s">
        <v>203</v>
      </c>
      <c r="B72" s="76" t="s">
        <v>50</v>
      </c>
      <c r="C72" s="17" t="s">
        <v>159</v>
      </c>
      <c r="I72" s="2">
        <v>3</v>
      </c>
      <c r="J72" s="2">
        <v>0</v>
      </c>
      <c r="L72" s="2">
        <v>3</v>
      </c>
      <c r="M72" s="2">
        <v>3598</v>
      </c>
      <c r="N72" s="2">
        <v>90</v>
      </c>
      <c r="O72" s="2">
        <v>0</v>
      </c>
      <c r="P72" s="2">
        <v>9853</v>
      </c>
      <c r="Q72" s="17"/>
      <c r="R72" s="17">
        <v>3267010</v>
      </c>
      <c r="T72" s="6">
        <f t="shared" si="2"/>
        <v>0</v>
      </c>
      <c r="U72" s="6">
        <f t="shared" si="3"/>
        <v>0</v>
      </c>
      <c r="V72" s="6">
        <f t="shared" si="4"/>
        <v>0</v>
      </c>
      <c r="W72" s="6">
        <f t="shared" si="5"/>
        <v>0</v>
      </c>
      <c r="X72" s="6">
        <f t="shared" si="6"/>
        <v>0</v>
      </c>
      <c r="Y72" s="6">
        <f t="shared" si="7"/>
        <v>0.0003462135946307349</v>
      </c>
      <c r="Z72" s="6">
        <f t="shared" si="8"/>
        <v>0</v>
      </c>
      <c r="AA72" s="6">
        <f t="shared" si="9"/>
        <v>0</v>
      </c>
      <c r="AB72" s="6">
        <f t="shared" si="10"/>
        <v>0.0007733433696117298</v>
      </c>
      <c r="AC72" s="6">
        <f t="shared" si="11"/>
        <v>0.004596048471322088</v>
      </c>
      <c r="AD72" s="6">
        <f t="shared" si="12"/>
        <v>0.00042503513623792896</v>
      </c>
      <c r="AE72" s="6">
        <f t="shared" si="13"/>
        <v>0</v>
      </c>
      <c r="AF72" s="6">
        <f t="shared" si="14"/>
        <v>0.001707050016080366</v>
      </c>
      <c r="AG72" s="6">
        <f t="shared" si="15"/>
        <v>0</v>
      </c>
      <c r="AH72" s="6"/>
      <c r="AI72" s="6"/>
      <c r="AJ72" s="6"/>
      <c r="AK72" s="6">
        <f t="shared" si="16"/>
        <v>0.0025105418037800085</v>
      </c>
      <c r="AL72" s="6">
        <f t="shared" si="17"/>
        <v>0</v>
      </c>
      <c r="AM72" s="6">
        <f t="shared" si="18"/>
        <v>0.00017310679731536745</v>
      </c>
      <c r="AN72" s="6">
        <f t="shared" si="19"/>
        <v>0</v>
      </c>
      <c r="AO72" s="11">
        <f t="shared" si="20"/>
        <v>0.00909673761462005</v>
      </c>
      <c r="AP72" s="11">
        <f t="shared" si="21"/>
        <v>0</v>
      </c>
    </row>
    <row r="73" spans="1:42" ht="11.25">
      <c r="A73" s="39" t="s">
        <v>203</v>
      </c>
      <c r="B73" s="76" t="s">
        <v>51</v>
      </c>
      <c r="C73" s="17" t="s">
        <v>160</v>
      </c>
      <c r="I73" s="2">
        <v>1</v>
      </c>
      <c r="J73" s="2">
        <v>0</v>
      </c>
      <c r="L73" s="2">
        <v>1</v>
      </c>
      <c r="M73" s="2">
        <v>122</v>
      </c>
      <c r="N73" s="2">
        <v>0</v>
      </c>
      <c r="O73" s="2">
        <v>0</v>
      </c>
      <c r="P73" s="2">
        <v>409</v>
      </c>
      <c r="Q73" s="17"/>
      <c r="R73" s="17">
        <v>114881</v>
      </c>
      <c r="T73" s="6">
        <f t="shared" si="2"/>
        <v>0</v>
      </c>
      <c r="U73" s="6">
        <f t="shared" si="3"/>
        <v>0</v>
      </c>
      <c r="V73" s="6">
        <f t="shared" si="4"/>
        <v>0</v>
      </c>
      <c r="W73" s="6">
        <f t="shared" si="5"/>
        <v>0</v>
      </c>
      <c r="X73" s="6">
        <f t="shared" si="6"/>
        <v>0</v>
      </c>
      <c r="Y73" s="6">
        <f t="shared" si="7"/>
        <v>0.0001154045315435783</v>
      </c>
      <c r="Z73" s="6">
        <f t="shared" si="8"/>
        <v>0</v>
      </c>
      <c r="AA73" s="6">
        <f t="shared" si="9"/>
        <v>0</v>
      </c>
      <c r="AB73" s="6">
        <f t="shared" si="10"/>
        <v>0.0002577811232039099</v>
      </c>
      <c r="AC73" s="6">
        <f t="shared" si="11"/>
        <v>0.0001558415546140341</v>
      </c>
      <c r="AD73" s="6">
        <f t="shared" si="12"/>
        <v>0</v>
      </c>
      <c r="AE73" s="6">
        <f t="shared" si="13"/>
        <v>0</v>
      </c>
      <c r="AF73" s="6">
        <f t="shared" si="14"/>
        <v>7.085998747354813E-05</v>
      </c>
      <c r="AG73" s="6">
        <f t="shared" si="15"/>
        <v>0</v>
      </c>
      <c r="AH73" s="6"/>
      <c r="AI73" s="6"/>
      <c r="AJ73" s="6"/>
      <c r="AK73" s="6">
        <f t="shared" si="16"/>
        <v>7.792077730701705E-05</v>
      </c>
      <c r="AL73" s="6">
        <f t="shared" si="17"/>
        <v>0</v>
      </c>
      <c r="AM73" s="6">
        <f t="shared" si="18"/>
        <v>5.770226577178915E-05</v>
      </c>
      <c r="AN73" s="6">
        <f t="shared" si="19"/>
        <v>0</v>
      </c>
      <c r="AO73" s="11">
        <f t="shared" si="20"/>
        <v>0.00031987729266367903</v>
      </c>
      <c r="AP73" s="11">
        <f t="shared" si="21"/>
        <v>0</v>
      </c>
    </row>
    <row r="74" spans="1:42" ht="11.25">
      <c r="A74" s="39" t="s">
        <v>203</v>
      </c>
      <c r="B74" s="76" t="s">
        <v>52</v>
      </c>
      <c r="C74" s="76" t="s">
        <v>272</v>
      </c>
      <c r="D74" s="2">
        <v>0</v>
      </c>
      <c r="I74" s="2">
        <v>1118.88</v>
      </c>
      <c r="J74" s="2">
        <v>0</v>
      </c>
      <c r="L74" s="2">
        <v>1118.88</v>
      </c>
      <c r="M74" s="155">
        <f>54720-M104</f>
        <v>29560</v>
      </c>
      <c r="N74" s="2">
        <v>205</v>
      </c>
      <c r="O74" s="2">
        <v>16</v>
      </c>
      <c r="P74" s="2">
        <v>226429</v>
      </c>
      <c r="Q74" s="17"/>
      <c r="R74" s="17">
        <f>3219004-182232</f>
        <v>3036772</v>
      </c>
      <c r="T74" s="6">
        <f t="shared" si="2"/>
        <v>0</v>
      </c>
      <c r="U74" s="6">
        <f t="shared" si="3"/>
        <v>0</v>
      </c>
      <c r="V74" s="6">
        <f t="shared" si="4"/>
        <v>0</v>
      </c>
      <c r="W74" s="6">
        <f t="shared" si="5"/>
        <v>0</v>
      </c>
      <c r="X74" s="6">
        <f t="shared" si="6"/>
        <v>0</v>
      </c>
      <c r="Y74" s="6">
        <f t="shared" si="7"/>
        <v>0.1291238222534789</v>
      </c>
      <c r="Z74" s="6">
        <f t="shared" si="8"/>
        <v>0</v>
      </c>
      <c r="AA74" s="6">
        <f t="shared" si="9"/>
        <v>0</v>
      </c>
      <c r="AB74" s="6">
        <f t="shared" si="10"/>
        <v>0.2884261431303908</v>
      </c>
      <c r="AC74" s="6">
        <f t="shared" si="11"/>
        <v>0.037759642249105316</v>
      </c>
      <c r="AD74" s="6">
        <f t="shared" si="12"/>
        <v>0.0009681355880975049</v>
      </c>
      <c r="AE74" s="6">
        <f t="shared" si="13"/>
        <v>0.000336915872106735</v>
      </c>
      <c r="AF74" s="6">
        <f t="shared" si="14"/>
        <v>0.0392292325272568</v>
      </c>
      <c r="AG74" s="6">
        <f t="shared" si="15"/>
        <v>0</v>
      </c>
      <c r="AH74" s="6"/>
      <c r="AI74" s="6"/>
      <c r="AJ74" s="6"/>
      <c r="AK74" s="6">
        <f t="shared" si="16"/>
        <v>0.01936388891860141</v>
      </c>
      <c r="AL74" s="6">
        <f t="shared" si="17"/>
        <v>0</v>
      </c>
      <c r="AM74" s="6">
        <f t="shared" si="18"/>
        <v>0.06456191112673945</v>
      </c>
      <c r="AN74" s="6">
        <f t="shared" si="19"/>
        <v>0</v>
      </c>
      <c r="AO74" s="11">
        <f t="shared" si="20"/>
        <v>0.00845565764396955</v>
      </c>
      <c r="AP74" s="11">
        <f t="shared" si="21"/>
        <v>0</v>
      </c>
    </row>
    <row r="75" spans="1:42" ht="11.25">
      <c r="A75" s="39" t="s">
        <v>203</v>
      </c>
      <c r="B75" s="79" t="s">
        <v>204</v>
      </c>
      <c r="C75" s="54" t="s">
        <v>162</v>
      </c>
      <c r="I75" s="2">
        <v>0</v>
      </c>
      <c r="M75" s="2">
        <v>230</v>
      </c>
      <c r="N75" s="2">
        <v>0</v>
      </c>
      <c r="O75" s="2">
        <v>0</v>
      </c>
      <c r="Q75" s="17"/>
      <c r="R75" s="17">
        <f>182232</f>
        <v>182232</v>
      </c>
      <c r="T75" s="6">
        <f aca="true" t="shared" si="22" ref="T75:T90">D75/D$92</f>
        <v>0</v>
      </c>
      <c r="U75" s="6">
        <f aca="true" t="shared" si="23" ref="U75:U90">E75/E$92</f>
        <v>0</v>
      </c>
      <c r="V75" s="6">
        <f aca="true" t="shared" si="24" ref="V75:V90">F75/F$92</f>
        <v>0</v>
      </c>
      <c r="W75" s="6">
        <f aca="true" t="shared" si="25" ref="W75:W90">G75/G$92</f>
        <v>0</v>
      </c>
      <c r="X75" s="6">
        <f aca="true" t="shared" si="26" ref="X75:X90">H75/H$92</f>
        <v>0</v>
      </c>
      <c r="Y75" s="6">
        <f aca="true" t="shared" si="27" ref="Y75:Y90">I75/I$92</f>
        <v>0</v>
      </c>
      <c r="Z75" s="6">
        <f aca="true" t="shared" si="28" ref="Z75:Z90">J75/J$92</f>
        <v>0</v>
      </c>
      <c r="AA75" s="6">
        <f aca="true" t="shared" si="29" ref="AA75:AA90">K75/K$92</f>
        <v>0</v>
      </c>
      <c r="AB75" s="6">
        <f aca="true" t="shared" si="30" ref="AB75:AB90">L75/L$92</f>
        <v>0</v>
      </c>
      <c r="AC75" s="6">
        <f aca="true" t="shared" si="31" ref="AC75:AC90">M75/M$92</f>
        <v>0.0002937996521412119</v>
      </c>
      <c r="AD75" s="6">
        <f aca="true" t="shared" si="32" ref="AD75:AD90">N75/N$92</f>
        <v>0</v>
      </c>
      <c r="AE75" s="6">
        <f aca="true" t="shared" si="33" ref="AE75:AE90">O75/O$92</f>
        <v>0</v>
      </c>
      <c r="AF75" s="6">
        <f aca="true" t="shared" si="34" ref="AF75:AF90">P75/P$92</f>
        <v>0</v>
      </c>
      <c r="AG75" s="6">
        <f aca="true" t="shared" si="35" ref="AG75:AG90">+Q75/Q$92</f>
        <v>0</v>
      </c>
      <c r="AH75" s="6"/>
      <c r="AI75" s="6"/>
      <c r="AJ75" s="6"/>
      <c r="AK75" s="6">
        <f aca="true" t="shared" si="36" ref="AK75:AK90">+(AD75+AC75)/2</f>
        <v>0.00014689982607060594</v>
      </c>
      <c r="AL75" s="6">
        <f aca="true" t="shared" si="37" ref="AL75:AL90">(U75+AA75)/2</f>
        <v>0</v>
      </c>
      <c r="AM75" s="6">
        <f aca="true" t="shared" si="38" ref="AM75:AM90">(U75+Y75)/2</f>
        <v>0</v>
      </c>
      <c r="AN75" s="6">
        <f aca="true" t="shared" si="39" ref="AN75:AN90">(X75+AA75)/2</f>
        <v>0</v>
      </c>
      <c r="AO75" s="11">
        <f aca="true" t="shared" si="40" ref="AO75:AO90">R75/R$92</f>
        <v>0.0005074109626194719</v>
      </c>
      <c r="AP75" s="11">
        <f aca="true" t="shared" si="41" ref="AP75:AP90">(Z75+X75)/2</f>
        <v>0</v>
      </c>
    </row>
    <row r="76" spans="1:42" ht="11.25">
      <c r="A76" s="39" t="s">
        <v>203</v>
      </c>
      <c r="B76" s="76" t="s">
        <v>53</v>
      </c>
      <c r="C76" s="61" t="s">
        <v>165</v>
      </c>
      <c r="I76" s="2">
        <v>12.8</v>
      </c>
      <c r="J76" s="2">
        <v>0</v>
      </c>
      <c r="L76" s="2">
        <v>12.8</v>
      </c>
      <c r="M76" s="2">
        <v>1584</v>
      </c>
      <c r="N76" s="2">
        <v>0</v>
      </c>
      <c r="O76" s="2">
        <v>282</v>
      </c>
      <c r="P76" s="2">
        <v>6928</v>
      </c>
      <c r="Q76" s="17"/>
      <c r="R76" s="17">
        <v>592097</v>
      </c>
      <c r="T76" s="6">
        <f t="shared" si="22"/>
        <v>0</v>
      </c>
      <c r="U76" s="6">
        <f t="shared" si="23"/>
        <v>0</v>
      </c>
      <c r="V76" s="6">
        <f t="shared" si="24"/>
        <v>0</v>
      </c>
      <c r="W76" s="6">
        <f t="shared" si="25"/>
        <v>0</v>
      </c>
      <c r="X76" s="6">
        <f t="shared" si="26"/>
        <v>0</v>
      </c>
      <c r="Y76" s="6">
        <f t="shared" si="27"/>
        <v>0.0014771780037578024</v>
      </c>
      <c r="Z76" s="6">
        <f t="shared" si="28"/>
        <v>0</v>
      </c>
      <c r="AA76" s="6">
        <f t="shared" si="29"/>
        <v>0</v>
      </c>
      <c r="AB76" s="6">
        <f t="shared" si="30"/>
        <v>0.0032995983770100473</v>
      </c>
      <c r="AC76" s="6">
        <f t="shared" si="31"/>
        <v>0.002023385430398607</v>
      </c>
      <c r="AD76" s="6">
        <f t="shared" si="32"/>
        <v>0</v>
      </c>
      <c r="AE76" s="6">
        <f t="shared" si="33"/>
        <v>0.005938142245881205</v>
      </c>
      <c r="AF76" s="6">
        <f t="shared" si="34"/>
        <v>0.001200288491972473</v>
      </c>
      <c r="AG76" s="6">
        <f t="shared" si="35"/>
        <v>0</v>
      </c>
      <c r="AH76" s="6"/>
      <c r="AI76" s="6"/>
      <c r="AJ76" s="6"/>
      <c r="AK76" s="6">
        <f t="shared" si="36"/>
        <v>0.0010116927151993034</v>
      </c>
      <c r="AL76" s="6">
        <f t="shared" si="37"/>
        <v>0</v>
      </c>
      <c r="AM76" s="6">
        <f t="shared" si="38"/>
        <v>0.0007385890018789012</v>
      </c>
      <c r="AN76" s="6">
        <f t="shared" si="39"/>
        <v>0</v>
      </c>
      <c r="AO76" s="11">
        <f t="shared" si="40"/>
        <v>0.0016486484741104826</v>
      </c>
      <c r="AP76" s="11">
        <f t="shared" si="41"/>
        <v>0</v>
      </c>
    </row>
    <row r="77" spans="1:42" ht="11.25">
      <c r="A77" s="39" t="s">
        <v>203</v>
      </c>
      <c r="B77" s="76" t="s">
        <v>54</v>
      </c>
      <c r="C77" s="17" t="s">
        <v>166</v>
      </c>
      <c r="I77" s="2">
        <v>12</v>
      </c>
      <c r="J77" s="2">
        <v>0</v>
      </c>
      <c r="L77" s="2">
        <v>12</v>
      </c>
      <c r="M77" s="2">
        <v>1306</v>
      </c>
      <c r="N77" s="2">
        <v>0</v>
      </c>
      <c r="O77" s="2">
        <v>6</v>
      </c>
      <c r="P77" s="2">
        <v>10346</v>
      </c>
      <c r="Q77" s="17"/>
      <c r="R77" s="17">
        <v>1027577</v>
      </c>
      <c r="T77" s="6">
        <f t="shared" si="22"/>
        <v>0</v>
      </c>
      <c r="U77" s="6">
        <f t="shared" si="23"/>
        <v>0</v>
      </c>
      <c r="V77" s="6">
        <f t="shared" si="24"/>
        <v>0</v>
      </c>
      <c r="W77" s="6">
        <f t="shared" si="25"/>
        <v>0</v>
      </c>
      <c r="X77" s="6">
        <f t="shared" si="26"/>
        <v>0</v>
      </c>
      <c r="Y77" s="6">
        <f t="shared" si="27"/>
        <v>0.0013848543785229396</v>
      </c>
      <c r="Z77" s="6">
        <f t="shared" si="28"/>
        <v>0</v>
      </c>
      <c r="AA77" s="6">
        <f t="shared" si="29"/>
        <v>0</v>
      </c>
      <c r="AB77" s="6">
        <f t="shared" si="30"/>
        <v>0.003093373478446919</v>
      </c>
      <c r="AC77" s="6">
        <f t="shared" si="31"/>
        <v>0.0016682710682453161</v>
      </c>
      <c r="AD77" s="6">
        <f t="shared" si="32"/>
        <v>0</v>
      </c>
      <c r="AE77" s="6">
        <f t="shared" si="33"/>
        <v>0.00012634345204002562</v>
      </c>
      <c r="AF77" s="6">
        <f t="shared" si="34"/>
        <v>0.0017924631550154742</v>
      </c>
      <c r="AG77" s="6">
        <f t="shared" si="35"/>
        <v>0</v>
      </c>
      <c r="AH77" s="6"/>
      <c r="AI77" s="6"/>
      <c r="AJ77" s="6"/>
      <c r="AK77" s="6">
        <f t="shared" si="36"/>
        <v>0.0008341355341226581</v>
      </c>
      <c r="AL77" s="6">
        <f t="shared" si="37"/>
        <v>0</v>
      </c>
      <c r="AM77" s="6">
        <f t="shared" si="38"/>
        <v>0.0006924271892614698</v>
      </c>
      <c r="AN77" s="6">
        <f t="shared" si="39"/>
        <v>0</v>
      </c>
      <c r="AO77" s="11">
        <f t="shared" si="40"/>
        <v>0.0028612089794088254</v>
      </c>
      <c r="AP77" s="11">
        <f t="shared" si="41"/>
        <v>0</v>
      </c>
    </row>
    <row r="78" spans="1:42" ht="11.25">
      <c r="A78" s="39" t="s">
        <v>203</v>
      </c>
      <c r="B78" s="76" t="s">
        <v>55</v>
      </c>
      <c r="C78" s="17" t="s">
        <v>167</v>
      </c>
      <c r="I78" s="2">
        <v>6</v>
      </c>
      <c r="J78" s="2">
        <v>0</v>
      </c>
      <c r="L78" s="2">
        <v>6</v>
      </c>
      <c r="M78" s="2">
        <v>1653</v>
      </c>
      <c r="N78" s="2">
        <v>827</v>
      </c>
      <c r="O78" s="2">
        <v>2</v>
      </c>
      <c r="P78" s="2">
        <v>12269</v>
      </c>
      <c r="Q78" s="17"/>
      <c r="R78" s="17">
        <v>586329</v>
      </c>
      <c r="T78" s="6">
        <f t="shared" si="22"/>
        <v>0</v>
      </c>
      <c r="U78" s="6">
        <f t="shared" si="23"/>
        <v>0</v>
      </c>
      <c r="V78" s="6">
        <f t="shared" si="24"/>
        <v>0</v>
      </c>
      <c r="W78" s="6">
        <f t="shared" si="25"/>
        <v>0</v>
      </c>
      <c r="X78" s="6">
        <f t="shared" si="26"/>
        <v>0</v>
      </c>
      <c r="Y78" s="6">
        <f t="shared" si="27"/>
        <v>0.0006924271892614698</v>
      </c>
      <c r="Z78" s="6">
        <f t="shared" si="28"/>
        <v>0</v>
      </c>
      <c r="AA78" s="6">
        <f t="shared" si="29"/>
        <v>0</v>
      </c>
      <c r="AB78" s="6">
        <f t="shared" si="30"/>
        <v>0.0015466867392234596</v>
      </c>
      <c r="AC78" s="6">
        <f t="shared" si="31"/>
        <v>0.00211152532604097</v>
      </c>
      <c r="AD78" s="6">
        <f t="shared" si="32"/>
        <v>0.0039056006407640806</v>
      </c>
      <c r="AE78" s="6">
        <f t="shared" si="33"/>
        <v>4.2114484013341874E-05</v>
      </c>
      <c r="AF78" s="6">
        <f t="shared" si="34"/>
        <v>0.00212562637240333</v>
      </c>
      <c r="AG78" s="6">
        <f t="shared" si="35"/>
        <v>0</v>
      </c>
      <c r="AH78" s="6"/>
      <c r="AI78" s="6"/>
      <c r="AJ78" s="6"/>
      <c r="AK78" s="6">
        <f t="shared" si="36"/>
        <v>0.0030085629834025254</v>
      </c>
      <c r="AL78" s="6">
        <f t="shared" si="37"/>
        <v>0</v>
      </c>
      <c r="AM78" s="6">
        <f t="shared" si="38"/>
        <v>0.0003462135946307349</v>
      </c>
      <c r="AN78" s="6">
        <f t="shared" si="39"/>
        <v>0</v>
      </c>
      <c r="AO78" s="11">
        <f t="shared" si="40"/>
        <v>0.0016325879225476993</v>
      </c>
      <c r="AP78" s="11">
        <f t="shared" si="41"/>
        <v>0</v>
      </c>
    </row>
    <row r="79" spans="1:42" ht="11.25">
      <c r="A79" s="39" t="s">
        <v>203</v>
      </c>
      <c r="B79" s="76" t="s">
        <v>56</v>
      </c>
      <c r="C79" s="17" t="s">
        <v>168</v>
      </c>
      <c r="I79" s="2">
        <v>0</v>
      </c>
      <c r="Q79" s="17"/>
      <c r="R79" s="17">
        <v>73</v>
      </c>
      <c r="T79" s="6">
        <f t="shared" si="22"/>
        <v>0</v>
      </c>
      <c r="U79" s="6">
        <f t="shared" si="23"/>
        <v>0</v>
      </c>
      <c r="V79" s="6">
        <f t="shared" si="24"/>
        <v>0</v>
      </c>
      <c r="W79" s="6">
        <f t="shared" si="25"/>
        <v>0</v>
      </c>
      <c r="X79" s="6">
        <f t="shared" si="26"/>
        <v>0</v>
      </c>
      <c r="Y79" s="6">
        <f t="shared" si="27"/>
        <v>0</v>
      </c>
      <c r="Z79" s="6">
        <f t="shared" si="28"/>
        <v>0</v>
      </c>
      <c r="AA79" s="6">
        <f t="shared" si="29"/>
        <v>0</v>
      </c>
      <c r="AB79" s="6">
        <f t="shared" si="30"/>
        <v>0</v>
      </c>
      <c r="AC79" s="6">
        <f t="shared" si="31"/>
        <v>0</v>
      </c>
      <c r="AD79" s="6">
        <f t="shared" si="32"/>
        <v>0</v>
      </c>
      <c r="AE79" s="6">
        <f t="shared" si="33"/>
        <v>0</v>
      </c>
      <c r="AF79" s="6">
        <f t="shared" si="34"/>
        <v>0</v>
      </c>
      <c r="AG79" s="6">
        <f t="shared" si="35"/>
        <v>0</v>
      </c>
      <c r="AH79" s="6"/>
      <c r="AI79" s="6"/>
      <c r="AJ79" s="6"/>
      <c r="AK79" s="6">
        <f t="shared" si="36"/>
        <v>0</v>
      </c>
      <c r="AL79" s="6">
        <f t="shared" si="37"/>
        <v>0</v>
      </c>
      <c r="AM79" s="6">
        <f t="shared" si="38"/>
        <v>0</v>
      </c>
      <c r="AN79" s="6">
        <f t="shared" si="39"/>
        <v>0</v>
      </c>
      <c r="AO79" s="11">
        <f t="shared" si="40"/>
        <v>2.0326287518779057E-07</v>
      </c>
      <c r="AP79" s="11">
        <f t="shared" si="41"/>
        <v>0</v>
      </c>
    </row>
    <row r="80" spans="1:42" ht="11.25">
      <c r="A80" s="39" t="s">
        <v>203</v>
      </c>
      <c r="B80" s="76" t="s">
        <v>57</v>
      </c>
      <c r="C80" s="17" t="s">
        <v>169</v>
      </c>
      <c r="I80" s="2">
        <v>1</v>
      </c>
      <c r="J80" s="2">
        <v>0</v>
      </c>
      <c r="L80" s="2">
        <v>1</v>
      </c>
      <c r="M80" s="2">
        <v>144</v>
      </c>
      <c r="N80" s="2">
        <v>28</v>
      </c>
      <c r="O80" s="2">
        <v>0</v>
      </c>
      <c r="Q80" s="17"/>
      <c r="R80" s="17">
        <v>93265</v>
      </c>
      <c r="T80" s="6">
        <f t="shared" si="22"/>
        <v>0</v>
      </c>
      <c r="U80" s="6">
        <f t="shared" si="23"/>
        <v>0</v>
      </c>
      <c r="V80" s="6">
        <f t="shared" si="24"/>
        <v>0</v>
      </c>
      <c r="W80" s="6">
        <f t="shared" si="25"/>
        <v>0</v>
      </c>
      <c r="X80" s="6">
        <f t="shared" si="26"/>
        <v>0</v>
      </c>
      <c r="Y80" s="6">
        <f t="shared" si="27"/>
        <v>0.0001154045315435783</v>
      </c>
      <c r="Z80" s="6">
        <f t="shared" si="28"/>
        <v>0</v>
      </c>
      <c r="AA80" s="6">
        <f t="shared" si="29"/>
        <v>0</v>
      </c>
      <c r="AB80" s="6">
        <f t="shared" si="30"/>
        <v>0.0002577811232039099</v>
      </c>
      <c r="AC80" s="6">
        <f t="shared" si="31"/>
        <v>0.000183944130036237</v>
      </c>
      <c r="AD80" s="6">
        <f t="shared" si="32"/>
        <v>0.00013223315349624457</v>
      </c>
      <c r="AE80" s="6">
        <f t="shared" si="33"/>
        <v>0</v>
      </c>
      <c r="AF80" s="6">
        <f t="shared" si="34"/>
        <v>0</v>
      </c>
      <c r="AG80" s="6">
        <f t="shared" si="35"/>
        <v>0</v>
      </c>
      <c r="AH80" s="6"/>
      <c r="AI80" s="6"/>
      <c r="AJ80" s="6"/>
      <c r="AK80" s="6">
        <f t="shared" si="36"/>
        <v>0.00015808864176624078</v>
      </c>
      <c r="AL80" s="6">
        <f t="shared" si="37"/>
        <v>0</v>
      </c>
      <c r="AM80" s="6">
        <f t="shared" si="38"/>
        <v>5.770226577178915E-05</v>
      </c>
      <c r="AN80" s="6">
        <f t="shared" si="39"/>
        <v>0</v>
      </c>
      <c r="AO80" s="11">
        <f t="shared" si="40"/>
        <v>0.0002596892062245108</v>
      </c>
      <c r="AP80" s="11">
        <f t="shared" si="41"/>
        <v>0</v>
      </c>
    </row>
    <row r="81" spans="1:42" ht="11.25">
      <c r="A81" s="39" t="s">
        <v>203</v>
      </c>
      <c r="B81" s="76" t="s">
        <v>58</v>
      </c>
      <c r="C81" s="76" t="s">
        <v>170</v>
      </c>
      <c r="I81" s="2">
        <v>19</v>
      </c>
      <c r="J81" s="2">
        <v>0</v>
      </c>
      <c r="L81" s="2">
        <v>19</v>
      </c>
      <c r="M81" s="155">
        <f>18357-M105</f>
        <v>1942.5</v>
      </c>
      <c r="N81" s="2">
        <v>0</v>
      </c>
      <c r="O81" s="2">
        <v>0</v>
      </c>
      <c r="P81" s="2">
        <v>11426</v>
      </c>
      <c r="Q81" s="17"/>
      <c r="R81" s="17">
        <v>1475657</v>
      </c>
      <c r="T81" s="6">
        <f t="shared" si="22"/>
        <v>0</v>
      </c>
      <c r="U81" s="6">
        <f t="shared" si="23"/>
        <v>0</v>
      </c>
      <c r="V81" s="6">
        <f t="shared" si="24"/>
        <v>0</v>
      </c>
      <c r="W81" s="6">
        <f t="shared" si="25"/>
        <v>0</v>
      </c>
      <c r="X81" s="6">
        <f t="shared" si="26"/>
        <v>0</v>
      </c>
      <c r="Y81" s="6">
        <f t="shared" si="27"/>
        <v>0.002192686099327988</v>
      </c>
      <c r="Z81" s="6">
        <f t="shared" si="28"/>
        <v>0</v>
      </c>
      <c r="AA81" s="6">
        <f t="shared" si="29"/>
        <v>0</v>
      </c>
      <c r="AB81" s="6">
        <f t="shared" si="30"/>
        <v>0.004897841340874289</v>
      </c>
      <c r="AC81" s="6">
        <f t="shared" si="31"/>
        <v>0.002481329670801322</v>
      </c>
      <c r="AD81" s="6">
        <f t="shared" si="32"/>
        <v>0</v>
      </c>
      <c r="AE81" s="6">
        <f t="shared" si="33"/>
        <v>0</v>
      </c>
      <c r="AF81" s="6">
        <f t="shared" si="34"/>
        <v>0.0019795751023783887</v>
      </c>
      <c r="AG81" s="6">
        <f t="shared" si="35"/>
        <v>0</v>
      </c>
      <c r="AH81" s="6"/>
      <c r="AI81" s="6"/>
      <c r="AJ81" s="6"/>
      <c r="AK81" s="6">
        <f t="shared" si="36"/>
        <v>0.001240664835400661</v>
      </c>
      <c r="AL81" s="6">
        <f t="shared" si="37"/>
        <v>0</v>
      </c>
      <c r="AM81" s="6">
        <f t="shared" si="38"/>
        <v>0.001096343049663994</v>
      </c>
      <c r="AN81" s="6">
        <f t="shared" si="39"/>
        <v>0</v>
      </c>
      <c r="AO81" s="11">
        <f t="shared" si="40"/>
        <v>0.004108853213849171</v>
      </c>
      <c r="AP81" s="11">
        <f t="shared" si="41"/>
        <v>0</v>
      </c>
    </row>
    <row r="82" spans="1:42" ht="11.25">
      <c r="A82" s="39" t="s">
        <v>203</v>
      </c>
      <c r="B82" s="76" t="s">
        <v>59</v>
      </c>
      <c r="C82" s="76" t="s">
        <v>191</v>
      </c>
      <c r="I82" s="2">
        <v>4</v>
      </c>
      <c r="J82" s="2">
        <v>0</v>
      </c>
      <c r="L82" s="2">
        <v>4</v>
      </c>
      <c r="M82" s="2">
        <v>389</v>
      </c>
      <c r="N82" s="2">
        <v>0</v>
      </c>
      <c r="O82" s="2">
        <v>10</v>
      </c>
      <c r="Q82" s="17"/>
      <c r="R82" s="17">
        <v>306798</v>
      </c>
      <c r="T82" s="6">
        <f t="shared" si="22"/>
        <v>0</v>
      </c>
      <c r="U82" s="6">
        <f t="shared" si="23"/>
        <v>0</v>
      </c>
      <c r="V82" s="6">
        <f t="shared" si="24"/>
        <v>0</v>
      </c>
      <c r="W82" s="6">
        <f t="shared" si="25"/>
        <v>0</v>
      </c>
      <c r="X82" s="6">
        <f t="shared" si="26"/>
        <v>0</v>
      </c>
      <c r="Y82" s="6">
        <f t="shared" si="27"/>
        <v>0.0004616181261743132</v>
      </c>
      <c r="Z82" s="6">
        <f t="shared" si="28"/>
        <v>0</v>
      </c>
      <c r="AA82" s="6">
        <f t="shared" si="29"/>
        <v>0</v>
      </c>
      <c r="AB82" s="6">
        <f t="shared" si="30"/>
        <v>0.0010311244928156397</v>
      </c>
      <c r="AC82" s="6">
        <f t="shared" si="31"/>
        <v>0.0004969046290562235</v>
      </c>
      <c r="AD82" s="6">
        <f t="shared" si="32"/>
        <v>0</v>
      </c>
      <c r="AE82" s="6">
        <f t="shared" si="33"/>
        <v>0.00021057242006670938</v>
      </c>
      <c r="AF82" s="6">
        <f t="shared" si="34"/>
        <v>0</v>
      </c>
      <c r="AG82" s="6">
        <f t="shared" si="35"/>
        <v>0</v>
      </c>
      <c r="AH82" s="6"/>
      <c r="AI82" s="6"/>
      <c r="AJ82" s="6"/>
      <c r="AK82" s="6">
        <f t="shared" si="36"/>
        <v>0.00024845231452811175</v>
      </c>
      <c r="AL82" s="6">
        <f t="shared" si="37"/>
        <v>0</v>
      </c>
      <c r="AM82" s="6">
        <f t="shared" si="38"/>
        <v>0.0002308090630871566</v>
      </c>
      <c r="AN82" s="6">
        <f t="shared" si="39"/>
        <v>0</v>
      </c>
      <c r="AO82" s="11">
        <f t="shared" si="40"/>
        <v>0.0008542553915323804</v>
      </c>
      <c r="AP82" s="11">
        <f t="shared" si="41"/>
        <v>0</v>
      </c>
    </row>
    <row r="83" spans="1:42" ht="11.25">
      <c r="A83" s="39" t="s">
        <v>203</v>
      </c>
      <c r="B83" s="76" t="s">
        <v>60</v>
      </c>
      <c r="C83" s="76" t="s">
        <v>172</v>
      </c>
      <c r="I83" s="2">
        <v>122.09</v>
      </c>
      <c r="J83" s="2">
        <v>0</v>
      </c>
      <c r="L83" s="2">
        <v>122.09</v>
      </c>
      <c r="M83" s="2">
        <v>271</v>
      </c>
      <c r="N83" s="2">
        <v>9</v>
      </c>
      <c r="O83" s="2">
        <v>0</v>
      </c>
      <c r="Q83" s="17"/>
      <c r="R83" s="17">
        <v>97150</v>
      </c>
      <c r="T83" s="6">
        <f t="shared" si="22"/>
        <v>0</v>
      </c>
      <c r="U83" s="6">
        <f t="shared" si="23"/>
        <v>0</v>
      </c>
      <c r="V83" s="6">
        <f t="shared" si="24"/>
        <v>0</v>
      </c>
      <c r="W83" s="6">
        <f t="shared" si="25"/>
        <v>0</v>
      </c>
      <c r="X83" s="6">
        <f t="shared" si="26"/>
        <v>0</v>
      </c>
      <c r="Y83" s="6">
        <f t="shared" si="27"/>
        <v>0.014089739256155476</v>
      </c>
      <c r="Z83" s="6">
        <f t="shared" si="28"/>
        <v>0</v>
      </c>
      <c r="AA83" s="6">
        <f t="shared" si="29"/>
        <v>0</v>
      </c>
      <c r="AB83" s="6">
        <f t="shared" si="30"/>
        <v>0.03147249733196536</v>
      </c>
      <c r="AC83" s="6">
        <f t="shared" si="31"/>
        <v>0.00034617263360986266</v>
      </c>
      <c r="AD83" s="6">
        <f t="shared" si="32"/>
        <v>4.25035136237929E-05</v>
      </c>
      <c r="AE83" s="6">
        <f t="shared" si="33"/>
        <v>0</v>
      </c>
      <c r="AF83" s="6">
        <f t="shared" si="34"/>
        <v>0</v>
      </c>
      <c r="AG83" s="6">
        <f t="shared" si="35"/>
        <v>0</v>
      </c>
      <c r="AH83" s="6"/>
      <c r="AI83" s="6"/>
      <c r="AJ83" s="6"/>
      <c r="AK83" s="6">
        <f t="shared" si="36"/>
        <v>0.00019433807361682778</v>
      </c>
      <c r="AL83" s="6">
        <f t="shared" si="37"/>
        <v>0</v>
      </c>
      <c r="AM83" s="6">
        <f t="shared" si="38"/>
        <v>0.007044869628077738</v>
      </c>
      <c r="AN83" s="6">
        <f t="shared" si="39"/>
        <v>0</v>
      </c>
      <c r="AO83" s="11">
        <f t="shared" si="40"/>
        <v>0.0002705066893766281</v>
      </c>
      <c r="AP83" s="11">
        <f t="shared" si="41"/>
        <v>0</v>
      </c>
    </row>
    <row r="84" spans="1:42" ht="11.25">
      <c r="A84" s="39" t="s">
        <v>201</v>
      </c>
      <c r="B84" s="79" t="s">
        <v>205</v>
      </c>
      <c r="C84" s="77" t="s">
        <v>173</v>
      </c>
      <c r="I84" s="2">
        <v>17.93</v>
      </c>
      <c r="J84" s="2">
        <v>0</v>
      </c>
      <c r="L84" s="2">
        <v>17.93</v>
      </c>
      <c r="M84" s="2">
        <v>281</v>
      </c>
      <c r="N84" s="2">
        <v>27</v>
      </c>
      <c r="O84" s="2">
        <v>1</v>
      </c>
      <c r="Q84" s="17">
        <v>1</v>
      </c>
      <c r="R84" s="17">
        <v>0</v>
      </c>
      <c r="T84" s="6">
        <f t="shared" si="22"/>
        <v>0</v>
      </c>
      <c r="U84" s="6">
        <f t="shared" si="23"/>
        <v>0</v>
      </c>
      <c r="V84" s="6">
        <f t="shared" si="24"/>
        <v>0</v>
      </c>
      <c r="W84" s="6">
        <f t="shared" si="25"/>
        <v>0</v>
      </c>
      <c r="X84" s="6">
        <f t="shared" si="26"/>
        <v>0</v>
      </c>
      <c r="Y84" s="6">
        <f t="shared" si="27"/>
        <v>0.002069203250576359</v>
      </c>
      <c r="Z84" s="6">
        <f t="shared" si="28"/>
        <v>0</v>
      </c>
      <c r="AA84" s="6">
        <f t="shared" si="29"/>
        <v>0</v>
      </c>
      <c r="AB84" s="6">
        <f t="shared" si="30"/>
        <v>0.004622015539046105</v>
      </c>
      <c r="AC84" s="6">
        <f t="shared" si="31"/>
        <v>0.0003589465315290458</v>
      </c>
      <c r="AD84" s="6">
        <f t="shared" si="32"/>
        <v>0.0001275105408713787</v>
      </c>
      <c r="AE84" s="6">
        <f t="shared" si="33"/>
        <v>2.1057242006670937E-05</v>
      </c>
      <c r="AF84" s="6">
        <f t="shared" si="34"/>
        <v>0</v>
      </c>
      <c r="AG84" s="6">
        <f t="shared" si="35"/>
        <v>1</v>
      </c>
      <c r="AH84" s="6"/>
      <c r="AI84" s="6"/>
      <c r="AJ84" s="6"/>
      <c r="AK84" s="6">
        <f t="shared" si="36"/>
        <v>0.00024322853620021222</v>
      </c>
      <c r="AL84" s="6">
        <f t="shared" si="37"/>
        <v>0</v>
      </c>
      <c r="AM84" s="6">
        <f t="shared" si="38"/>
        <v>0.0010346016252881795</v>
      </c>
      <c r="AN84" s="6">
        <f t="shared" si="39"/>
        <v>0</v>
      </c>
      <c r="AO84" s="11">
        <f t="shared" si="40"/>
        <v>0</v>
      </c>
      <c r="AP84" s="11">
        <f t="shared" si="41"/>
        <v>0</v>
      </c>
    </row>
    <row r="85" spans="1:42" ht="11.25">
      <c r="A85" s="39" t="s">
        <v>203</v>
      </c>
      <c r="B85" s="78" t="s">
        <v>260</v>
      </c>
      <c r="C85" s="17" t="s">
        <v>263</v>
      </c>
      <c r="I85" s="2">
        <v>0</v>
      </c>
      <c r="M85" s="82">
        <v>955</v>
      </c>
      <c r="Q85" s="17"/>
      <c r="R85" s="17">
        <v>0</v>
      </c>
      <c r="T85" s="6">
        <f t="shared" si="22"/>
        <v>0</v>
      </c>
      <c r="U85" s="6">
        <f t="shared" si="23"/>
        <v>0</v>
      </c>
      <c r="V85" s="6">
        <f t="shared" si="24"/>
        <v>0</v>
      </c>
      <c r="W85" s="6">
        <f t="shared" si="25"/>
        <v>0</v>
      </c>
      <c r="X85" s="6">
        <f t="shared" si="26"/>
        <v>0</v>
      </c>
      <c r="Y85" s="6">
        <f t="shared" si="27"/>
        <v>0</v>
      </c>
      <c r="Z85" s="6">
        <f t="shared" si="28"/>
        <v>0</v>
      </c>
      <c r="AA85" s="6">
        <f t="shared" si="29"/>
        <v>0</v>
      </c>
      <c r="AB85" s="6">
        <f t="shared" si="30"/>
        <v>0</v>
      </c>
      <c r="AC85" s="6">
        <f t="shared" si="31"/>
        <v>0.0012199072512819884</v>
      </c>
      <c r="AD85" s="6">
        <f t="shared" si="32"/>
        <v>0</v>
      </c>
      <c r="AE85" s="6">
        <f t="shared" si="33"/>
        <v>0</v>
      </c>
      <c r="AF85" s="6">
        <f t="shared" si="34"/>
        <v>0</v>
      </c>
      <c r="AG85" s="6">
        <f t="shared" si="35"/>
        <v>0</v>
      </c>
      <c r="AH85" s="6"/>
      <c r="AI85" s="6"/>
      <c r="AJ85" s="6"/>
      <c r="AK85" s="6">
        <f t="shared" si="36"/>
        <v>0.0006099536256409942</v>
      </c>
      <c r="AL85" s="6">
        <f t="shared" si="37"/>
        <v>0</v>
      </c>
      <c r="AM85" s="6">
        <f t="shared" si="38"/>
        <v>0</v>
      </c>
      <c r="AN85" s="6">
        <f t="shared" si="39"/>
        <v>0</v>
      </c>
      <c r="AO85" s="11">
        <f t="shared" si="40"/>
        <v>0</v>
      </c>
      <c r="AP85" s="11">
        <f t="shared" si="41"/>
        <v>0</v>
      </c>
    </row>
    <row r="86" spans="1:42" ht="11.25">
      <c r="A86" s="39" t="s">
        <v>203</v>
      </c>
      <c r="B86" s="78" t="s">
        <v>261</v>
      </c>
      <c r="C86" s="17" t="s">
        <v>264</v>
      </c>
      <c r="I86" s="2">
        <v>0</v>
      </c>
      <c r="M86" s="82">
        <v>1171.745</v>
      </c>
      <c r="Q86" s="17"/>
      <c r="R86" s="17">
        <v>0</v>
      </c>
      <c r="T86" s="6">
        <f t="shared" si="22"/>
        <v>0</v>
      </c>
      <c r="U86" s="6">
        <f t="shared" si="23"/>
        <v>0</v>
      </c>
      <c r="V86" s="6">
        <f t="shared" si="24"/>
        <v>0</v>
      </c>
      <c r="W86" s="6">
        <f t="shared" si="25"/>
        <v>0</v>
      </c>
      <c r="X86" s="6">
        <f t="shared" si="26"/>
        <v>0</v>
      </c>
      <c r="Y86" s="6">
        <f t="shared" si="27"/>
        <v>0</v>
      </c>
      <c r="Z86" s="6">
        <f t="shared" si="28"/>
        <v>0</v>
      </c>
      <c r="AA86" s="6">
        <f t="shared" si="29"/>
        <v>0</v>
      </c>
      <c r="AB86" s="6">
        <f t="shared" si="30"/>
        <v>0</v>
      </c>
      <c r="AC86" s="6">
        <f t="shared" si="31"/>
        <v>0.001496775101731323</v>
      </c>
      <c r="AD86" s="6">
        <f t="shared" si="32"/>
        <v>0</v>
      </c>
      <c r="AE86" s="6">
        <f t="shared" si="33"/>
        <v>0</v>
      </c>
      <c r="AF86" s="6">
        <f t="shared" si="34"/>
        <v>0</v>
      </c>
      <c r="AG86" s="6">
        <f t="shared" si="35"/>
        <v>0</v>
      </c>
      <c r="AH86" s="6"/>
      <c r="AI86" s="6"/>
      <c r="AJ86" s="6"/>
      <c r="AK86" s="6">
        <f t="shared" si="36"/>
        <v>0.0007483875508656615</v>
      </c>
      <c r="AL86" s="6">
        <f t="shared" si="37"/>
        <v>0</v>
      </c>
      <c r="AM86" s="6">
        <f t="shared" si="38"/>
        <v>0</v>
      </c>
      <c r="AN86" s="6">
        <f t="shared" si="39"/>
        <v>0</v>
      </c>
      <c r="AO86" s="11">
        <f t="shared" si="40"/>
        <v>0</v>
      </c>
      <c r="AP86" s="11">
        <f t="shared" si="41"/>
        <v>0</v>
      </c>
    </row>
    <row r="87" spans="1:42" ht="11.25">
      <c r="A87" s="39" t="s">
        <v>203</v>
      </c>
      <c r="B87" s="78" t="s">
        <v>262</v>
      </c>
      <c r="C87" s="17" t="s">
        <v>265</v>
      </c>
      <c r="I87" s="2">
        <v>0</v>
      </c>
      <c r="M87" s="82">
        <v>269.5</v>
      </c>
      <c r="Q87" s="17"/>
      <c r="R87" s="17">
        <v>0</v>
      </c>
      <c r="T87" s="6">
        <f t="shared" si="22"/>
        <v>0</v>
      </c>
      <c r="U87" s="6">
        <f t="shared" si="23"/>
        <v>0</v>
      </c>
      <c r="V87" s="6">
        <f t="shared" si="24"/>
        <v>0</v>
      </c>
      <c r="W87" s="6">
        <f t="shared" si="25"/>
        <v>0</v>
      </c>
      <c r="X87" s="6">
        <f t="shared" si="26"/>
        <v>0</v>
      </c>
      <c r="Y87" s="6">
        <f t="shared" si="27"/>
        <v>0</v>
      </c>
      <c r="Z87" s="6">
        <f t="shared" si="28"/>
        <v>0</v>
      </c>
      <c r="AA87" s="6">
        <f t="shared" si="29"/>
        <v>0</v>
      </c>
      <c r="AB87" s="6">
        <f t="shared" si="30"/>
        <v>0</v>
      </c>
      <c r="AC87" s="6">
        <f t="shared" si="31"/>
        <v>0.0003442565489219852</v>
      </c>
      <c r="AD87" s="6">
        <f t="shared" si="32"/>
        <v>0</v>
      </c>
      <c r="AE87" s="6">
        <f t="shared" si="33"/>
        <v>0</v>
      </c>
      <c r="AF87" s="6">
        <f t="shared" si="34"/>
        <v>0</v>
      </c>
      <c r="AG87" s="6">
        <f t="shared" si="35"/>
        <v>0</v>
      </c>
      <c r="AH87" s="6"/>
      <c r="AI87" s="6"/>
      <c r="AJ87" s="6"/>
      <c r="AK87" s="6">
        <f t="shared" si="36"/>
        <v>0.0001721282744609926</v>
      </c>
      <c r="AL87" s="6">
        <f t="shared" si="37"/>
        <v>0</v>
      </c>
      <c r="AM87" s="6">
        <f t="shared" si="38"/>
        <v>0</v>
      </c>
      <c r="AN87" s="6">
        <f t="shared" si="39"/>
        <v>0</v>
      </c>
      <c r="AO87" s="11">
        <f t="shared" si="40"/>
        <v>0</v>
      </c>
      <c r="AP87" s="11">
        <f t="shared" si="41"/>
        <v>0</v>
      </c>
    </row>
    <row r="88" spans="1:42" ht="11.25">
      <c r="A88" s="39" t="s">
        <v>203</v>
      </c>
      <c r="B88" s="76" t="s">
        <v>61</v>
      </c>
      <c r="C88" s="17" t="s">
        <v>174</v>
      </c>
      <c r="I88" s="2">
        <v>0</v>
      </c>
      <c r="M88" s="2">
        <v>1480</v>
      </c>
      <c r="N88" s="2">
        <v>0</v>
      </c>
      <c r="O88" s="2">
        <v>0</v>
      </c>
      <c r="Q88" s="17"/>
      <c r="R88" s="17">
        <v>0</v>
      </c>
      <c r="T88" s="6">
        <f t="shared" si="22"/>
        <v>0</v>
      </c>
      <c r="U88" s="6">
        <f t="shared" si="23"/>
        <v>0</v>
      </c>
      <c r="V88" s="6">
        <f t="shared" si="24"/>
        <v>0</v>
      </c>
      <c r="W88" s="6">
        <f t="shared" si="25"/>
        <v>0</v>
      </c>
      <c r="X88" s="6">
        <f t="shared" si="26"/>
        <v>0</v>
      </c>
      <c r="Y88" s="6">
        <f t="shared" si="27"/>
        <v>0</v>
      </c>
      <c r="Z88" s="6">
        <f t="shared" si="28"/>
        <v>0</v>
      </c>
      <c r="AA88" s="6">
        <f t="shared" si="29"/>
        <v>0</v>
      </c>
      <c r="AB88" s="6">
        <f t="shared" si="30"/>
        <v>0</v>
      </c>
      <c r="AC88" s="6">
        <f t="shared" si="31"/>
        <v>0.0018905368920391025</v>
      </c>
      <c r="AD88" s="6">
        <f t="shared" si="32"/>
        <v>0</v>
      </c>
      <c r="AE88" s="6">
        <f t="shared" si="33"/>
        <v>0</v>
      </c>
      <c r="AF88" s="6">
        <f t="shared" si="34"/>
        <v>0</v>
      </c>
      <c r="AG88" s="6">
        <f t="shared" si="35"/>
        <v>0</v>
      </c>
      <c r="AH88" s="6"/>
      <c r="AI88" s="6"/>
      <c r="AJ88" s="6"/>
      <c r="AK88" s="6">
        <f t="shared" si="36"/>
        <v>0.0009452684460195512</v>
      </c>
      <c r="AL88" s="6">
        <f t="shared" si="37"/>
        <v>0</v>
      </c>
      <c r="AM88" s="6">
        <f t="shared" si="38"/>
        <v>0</v>
      </c>
      <c r="AN88" s="6">
        <f t="shared" si="39"/>
        <v>0</v>
      </c>
      <c r="AO88" s="11">
        <f t="shared" si="40"/>
        <v>0</v>
      </c>
      <c r="AP88" s="11">
        <f t="shared" si="41"/>
        <v>0</v>
      </c>
    </row>
    <row r="89" spans="1:42" ht="11.25">
      <c r="A89" s="39" t="s">
        <v>203</v>
      </c>
      <c r="B89" s="76" t="s">
        <v>62</v>
      </c>
      <c r="C89" s="17" t="s">
        <v>175</v>
      </c>
      <c r="I89" s="2">
        <v>0</v>
      </c>
      <c r="M89" s="2">
        <v>700</v>
      </c>
      <c r="N89" s="2">
        <v>0</v>
      </c>
      <c r="O89" s="2">
        <v>0</v>
      </c>
      <c r="Q89" s="17"/>
      <c r="R89" s="17">
        <v>0</v>
      </c>
      <c r="T89" s="6">
        <f t="shared" si="22"/>
        <v>0</v>
      </c>
      <c r="U89" s="6">
        <f t="shared" si="23"/>
        <v>0</v>
      </c>
      <c r="V89" s="6">
        <f t="shared" si="24"/>
        <v>0</v>
      </c>
      <c r="W89" s="6">
        <f t="shared" si="25"/>
        <v>0</v>
      </c>
      <c r="X89" s="6">
        <f t="shared" si="26"/>
        <v>0</v>
      </c>
      <c r="Y89" s="6">
        <f t="shared" si="27"/>
        <v>0</v>
      </c>
      <c r="Z89" s="6">
        <f t="shared" si="28"/>
        <v>0</v>
      </c>
      <c r="AA89" s="6">
        <f t="shared" si="29"/>
        <v>0</v>
      </c>
      <c r="AB89" s="6">
        <f t="shared" si="30"/>
        <v>0</v>
      </c>
      <c r="AC89" s="6">
        <f t="shared" si="31"/>
        <v>0.0008941728543428186</v>
      </c>
      <c r="AD89" s="6">
        <f t="shared" si="32"/>
        <v>0</v>
      </c>
      <c r="AE89" s="6">
        <f t="shared" si="33"/>
        <v>0</v>
      </c>
      <c r="AF89" s="6">
        <f t="shared" si="34"/>
        <v>0</v>
      </c>
      <c r="AG89" s="6">
        <f t="shared" si="35"/>
        <v>0</v>
      </c>
      <c r="AH89" s="6"/>
      <c r="AI89" s="6"/>
      <c r="AJ89" s="6"/>
      <c r="AK89" s="6">
        <f t="shared" si="36"/>
        <v>0.0004470864271714093</v>
      </c>
      <c r="AL89" s="6">
        <f t="shared" si="37"/>
        <v>0</v>
      </c>
      <c r="AM89" s="6">
        <f t="shared" si="38"/>
        <v>0</v>
      </c>
      <c r="AN89" s="6">
        <f t="shared" si="39"/>
        <v>0</v>
      </c>
      <c r="AO89" s="11">
        <f t="shared" si="40"/>
        <v>0</v>
      </c>
      <c r="AP89" s="11">
        <f t="shared" si="41"/>
        <v>0</v>
      </c>
    </row>
    <row r="90" spans="1:42" ht="11.25">
      <c r="A90" s="100" t="s">
        <v>203</v>
      </c>
      <c r="B90" s="77" t="s">
        <v>63</v>
      </c>
      <c r="C90" s="54" t="s">
        <v>176</v>
      </c>
      <c r="D90" s="2">
        <v>0</v>
      </c>
      <c r="I90" s="2">
        <v>0</v>
      </c>
      <c r="J90" s="2">
        <v>0</v>
      </c>
      <c r="L90" s="2">
        <v>0</v>
      </c>
      <c r="M90" s="2">
        <v>5595</v>
      </c>
      <c r="N90" s="2">
        <v>0</v>
      </c>
      <c r="O90" s="2">
        <v>0</v>
      </c>
      <c r="P90" s="2">
        <v>0</v>
      </c>
      <c r="Q90" s="17"/>
      <c r="R90" s="17">
        <v>3261100</v>
      </c>
      <c r="T90" s="6">
        <f t="shared" si="22"/>
        <v>0</v>
      </c>
      <c r="U90" s="6">
        <f t="shared" si="23"/>
        <v>0</v>
      </c>
      <c r="V90" s="6">
        <f t="shared" si="24"/>
        <v>0</v>
      </c>
      <c r="W90" s="6">
        <f t="shared" si="25"/>
        <v>0</v>
      </c>
      <c r="X90" s="6">
        <f t="shared" si="26"/>
        <v>0</v>
      </c>
      <c r="Y90" s="6">
        <f t="shared" si="27"/>
        <v>0</v>
      </c>
      <c r="Z90" s="6">
        <f t="shared" si="28"/>
        <v>0</v>
      </c>
      <c r="AA90" s="6">
        <f t="shared" si="29"/>
        <v>0</v>
      </c>
      <c r="AB90" s="6">
        <f t="shared" si="30"/>
        <v>0</v>
      </c>
      <c r="AC90" s="6">
        <f t="shared" si="31"/>
        <v>0.007146995885782958</v>
      </c>
      <c r="AD90" s="6">
        <f t="shared" si="32"/>
        <v>0</v>
      </c>
      <c r="AE90" s="6">
        <f t="shared" si="33"/>
        <v>0</v>
      </c>
      <c r="AF90" s="6">
        <f t="shared" si="34"/>
        <v>0</v>
      </c>
      <c r="AG90" s="6">
        <f t="shared" si="35"/>
        <v>0</v>
      </c>
      <c r="AH90" s="6"/>
      <c r="AI90" s="6"/>
      <c r="AJ90" s="6"/>
      <c r="AK90" s="6">
        <f t="shared" si="36"/>
        <v>0.003573497942891479</v>
      </c>
      <c r="AL90" s="6">
        <f t="shared" si="37"/>
        <v>0</v>
      </c>
      <c r="AM90" s="6">
        <f t="shared" si="38"/>
        <v>0</v>
      </c>
      <c r="AN90" s="6">
        <f t="shared" si="39"/>
        <v>0</v>
      </c>
      <c r="AO90" s="11">
        <f t="shared" si="40"/>
        <v>0.009080281674998683</v>
      </c>
      <c r="AP90" s="11">
        <f t="shared" si="41"/>
        <v>0</v>
      </c>
    </row>
    <row r="91" spans="4:41" ht="11.25">
      <c r="D91" s="14"/>
      <c r="E91" s="14"/>
      <c r="F91" s="14"/>
      <c r="G91" s="14"/>
      <c r="H91" s="14"/>
      <c r="I91" s="94"/>
      <c r="J91" s="94"/>
      <c r="K91" s="94"/>
      <c r="L91" s="94"/>
      <c r="M91" s="47"/>
      <c r="N91" s="47"/>
      <c r="O91" s="47"/>
      <c r="P91" s="47"/>
      <c r="Q91" s="14"/>
      <c r="R91" s="14"/>
      <c r="S91" s="14"/>
      <c r="T91" s="14"/>
      <c r="U91" s="14"/>
      <c r="V91" s="14"/>
      <c r="W91" s="14"/>
      <c r="AO91" s="6"/>
    </row>
    <row r="92" spans="3:42" ht="11.25">
      <c r="C92" s="2" t="s">
        <v>181</v>
      </c>
      <c r="D92" s="34">
        <f>SUM(D10:D90)</f>
        <v>1098947</v>
      </c>
      <c r="E92" s="34">
        <f aca="true" t="shared" si="42" ref="E92:R92">SUM(E10:E90)</f>
        <v>36936</v>
      </c>
      <c r="F92" s="34">
        <f t="shared" si="42"/>
        <v>7142</v>
      </c>
      <c r="G92" s="34">
        <f t="shared" si="42"/>
        <v>27882</v>
      </c>
      <c r="H92" s="34">
        <f t="shared" si="42"/>
        <v>9054</v>
      </c>
      <c r="I92" s="34">
        <f t="shared" si="42"/>
        <v>8665.171</v>
      </c>
      <c r="J92" s="34">
        <f t="shared" si="42"/>
        <v>1811.6200000000001</v>
      </c>
      <c r="K92" s="34">
        <f t="shared" si="42"/>
        <v>4785.911</v>
      </c>
      <c r="L92" s="34">
        <f t="shared" si="42"/>
        <v>3879.2600000000016</v>
      </c>
      <c r="M92" s="34">
        <f t="shared" si="42"/>
        <v>782846.4</v>
      </c>
      <c r="N92" s="34">
        <f t="shared" si="42"/>
        <v>211747.2</v>
      </c>
      <c r="O92" s="34">
        <f t="shared" si="42"/>
        <v>47489.59999999999</v>
      </c>
      <c r="P92" s="34">
        <f t="shared" si="42"/>
        <v>5771945.7</v>
      </c>
      <c r="Q92" s="34">
        <f t="shared" si="42"/>
        <v>1</v>
      </c>
      <c r="R92" s="34">
        <f t="shared" si="42"/>
        <v>359140841.3</v>
      </c>
      <c r="S92" s="14"/>
      <c r="T92" s="89">
        <f aca="true" t="shared" si="43" ref="T92:AP92">SUM(T10:T91)</f>
        <v>0.9999999999999998</v>
      </c>
      <c r="U92" s="89">
        <f t="shared" si="43"/>
        <v>1</v>
      </c>
      <c r="V92" s="89">
        <f t="shared" si="43"/>
        <v>1.0000000000000002</v>
      </c>
      <c r="W92" s="89">
        <f t="shared" si="43"/>
        <v>0.9999999999999999</v>
      </c>
      <c r="X92" s="6">
        <f t="shared" si="43"/>
        <v>1</v>
      </c>
      <c r="Y92" s="6">
        <f t="shared" si="43"/>
        <v>0.9999999999999994</v>
      </c>
      <c r="Z92" s="6">
        <f t="shared" si="43"/>
        <v>1</v>
      </c>
      <c r="AA92" s="6">
        <f t="shared" si="43"/>
        <v>1</v>
      </c>
      <c r="AB92" s="6">
        <f t="shared" si="43"/>
        <v>0.9999999999999998</v>
      </c>
      <c r="AC92" s="6">
        <f t="shared" si="43"/>
        <v>0.9999999999999998</v>
      </c>
      <c r="AD92" s="6">
        <f t="shared" si="43"/>
        <v>0.9999999999999998</v>
      </c>
      <c r="AE92" s="6">
        <f t="shared" si="43"/>
        <v>1.0000000000000002</v>
      </c>
      <c r="AF92" s="6">
        <f t="shared" si="43"/>
        <v>1.0000000000000002</v>
      </c>
      <c r="AG92" s="6">
        <f t="shared" si="43"/>
        <v>1</v>
      </c>
      <c r="AH92" s="6">
        <f>SUM(AH10:AH91)</f>
        <v>1</v>
      </c>
      <c r="AI92" s="6">
        <f t="shared" si="43"/>
        <v>1</v>
      </c>
      <c r="AJ92" s="6">
        <f t="shared" si="43"/>
        <v>1</v>
      </c>
      <c r="AK92" s="6">
        <f t="shared" si="43"/>
        <v>1</v>
      </c>
      <c r="AL92" s="6">
        <f t="shared" si="43"/>
        <v>1</v>
      </c>
      <c r="AM92" s="6">
        <f t="shared" si="43"/>
        <v>1.0000000000000007</v>
      </c>
      <c r="AN92" s="6">
        <f t="shared" si="43"/>
        <v>1</v>
      </c>
      <c r="AO92" s="6">
        <f t="shared" si="43"/>
        <v>0.9999999999999999</v>
      </c>
      <c r="AP92" s="6">
        <f t="shared" si="43"/>
        <v>1</v>
      </c>
    </row>
    <row r="93" spans="4:42" ht="11.25">
      <c r="D93" s="14"/>
      <c r="E93" s="14"/>
      <c r="F93" s="14"/>
      <c r="G93" s="14"/>
      <c r="H93" s="14"/>
      <c r="I93" s="94"/>
      <c r="J93" s="94"/>
      <c r="K93" s="94"/>
      <c r="L93" s="94"/>
      <c r="M93" s="14"/>
      <c r="N93" s="14"/>
      <c r="O93" s="14"/>
      <c r="P93" s="14"/>
      <c r="Q93" s="36"/>
      <c r="R93" s="17"/>
      <c r="T93" s="6"/>
      <c r="U93" s="6"/>
      <c r="V93" s="6"/>
      <c r="W93" s="6"/>
      <c r="X93" s="6"/>
      <c r="Y93" s="6"/>
      <c r="Z93" s="6"/>
      <c r="AA93" s="6"/>
      <c r="AB93" s="6"/>
      <c r="AC93" s="6"/>
      <c r="AD93" s="6"/>
      <c r="AE93" s="6"/>
      <c r="AF93" s="6"/>
      <c r="AG93" s="6"/>
      <c r="AH93" s="6"/>
      <c r="AI93" s="6"/>
      <c r="AJ93" s="6"/>
      <c r="AK93" s="6"/>
      <c r="AL93" s="6"/>
      <c r="AM93" s="6"/>
      <c r="AN93" s="6"/>
      <c r="AO93" s="11"/>
      <c r="AP93" s="11"/>
    </row>
    <row r="94" spans="4:42" ht="11.25">
      <c r="D94" s="14"/>
      <c r="E94" s="14"/>
      <c r="F94" s="14"/>
      <c r="G94" s="14"/>
      <c r="H94" s="14"/>
      <c r="I94" s="94"/>
      <c r="J94" s="94"/>
      <c r="K94" s="94"/>
      <c r="L94" s="94"/>
      <c r="M94" s="14"/>
      <c r="N94" s="14"/>
      <c r="O94" s="14"/>
      <c r="P94" s="14"/>
      <c r="Q94" s="17"/>
      <c r="R94" s="17"/>
      <c r="T94" s="6"/>
      <c r="U94" s="6"/>
      <c r="V94" s="6"/>
      <c r="W94" s="6"/>
      <c r="X94" s="6"/>
      <c r="Y94" s="6"/>
      <c r="Z94" s="6"/>
      <c r="AA94" s="6"/>
      <c r="AB94" s="6"/>
      <c r="AC94" s="6"/>
      <c r="AD94" s="6"/>
      <c r="AE94" s="6"/>
      <c r="AF94" s="6"/>
      <c r="AG94" s="6"/>
      <c r="AH94" s="6"/>
      <c r="AI94" s="6"/>
      <c r="AJ94" s="6"/>
      <c r="AK94" s="6"/>
      <c r="AL94" s="6"/>
      <c r="AM94" s="6"/>
      <c r="AN94" s="6"/>
      <c r="AO94" s="11"/>
      <c r="AP94" s="11"/>
    </row>
    <row r="95" spans="4:42" ht="11.25">
      <c r="D95" s="14"/>
      <c r="E95" s="14"/>
      <c r="F95" s="14"/>
      <c r="G95" s="14"/>
      <c r="H95" s="14"/>
      <c r="I95" s="94"/>
      <c r="J95" s="94"/>
      <c r="K95" s="94"/>
      <c r="L95" s="94"/>
      <c r="M95" s="14"/>
      <c r="N95" s="14"/>
      <c r="O95" s="14"/>
      <c r="P95" s="14"/>
      <c r="Q95" s="17"/>
      <c r="R95" s="17"/>
      <c r="T95" s="6"/>
      <c r="U95" s="6"/>
      <c r="V95" s="6"/>
      <c r="W95" s="6"/>
      <c r="X95" s="6"/>
      <c r="Y95" s="6"/>
      <c r="Z95" s="6"/>
      <c r="AA95" s="6"/>
      <c r="AB95" s="6"/>
      <c r="AC95" s="6"/>
      <c r="AD95" s="6"/>
      <c r="AE95" s="6"/>
      <c r="AF95" s="6"/>
      <c r="AG95" s="6"/>
      <c r="AH95" s="6"/>
      <c r="AI95" s="6"/>
      <c r="AJ95" s="6"/>
      <c r="AK95" s="6"/>
      <c r="AL95" s="6"/>
      <c r="AM95" s="6"/>
      <c r="AN95" s="6"/>
      <c r="AO95" s="11"/>
      <c r="AP95" s="11"/>
    </row>
    <row r="96" spans="4:42" ht="11.25">
      <c r="D96" s="15"/>
      <c r="E96" s="15"/>
      <c r="F96" s="15"/>
      <c r="G96" s="15"/>
      <c r="H96" s="15"/>
      <c r="I96" s="101"/>
      <c r="J96" s="101"/>
      <c r="K96" s="101"/>
      <c r="L96" s="101"/>
      <c r="M96" s="15"/>
      <c r="N96" s="15"/>
      <c r="O96" s="15"/>
      <c r="P96" s="15"/>
      <c r="Q96" s="54"/>
      <c r="R96" s="54"/>
      <c r="T96" s="6"/>
      <c r="U96" s="6"/>
      <c r="V96" s="6"/>
      <c r="W96" s="6"/>
      <c r="X96" s="6"/>
      <c r="Y96" s="6"/>
      <c r="Z96" s="6"/>
      <c r="AA96" s="6"/>
      <c r="AB96" s="6"/>
      <c r="AC96" s="6"/>
      <c r="AD96" s="6"/>
      <c r="AE96" s="6"/>
      <c r="AF96" s="6"/>
      <c r="AG96" s="6"/>
      <c r="AH96" s="6"/>
      <c r="AI96" s="6"/>
      <c r="AJ96" s="6"/>
      <c r="AK96" s="6"/>
      <c r="AL96" s="6"/>
      <c r="AM96" s="6"/>
      <c r="AN96" s="6"/>
      <c r="AO96" s="11"/>
      <c r="AP96" s="11"/>
    </row>
    <row r="97" spans="1:3" ht="11.25">
      <c r="A97" s="14"/>
      <c r="B97" s="14"/>
      <c r="C97" s="14"/>
    </row>
    <row r="98" spans="1:3" ht="11.25">
      <c r="A98" s="14"/>
      <c r="B98" s="14"/>
      <c r="C98" s="14"/>
    </row>
    <row r="99" spans="1:16" ht="11.25">
      <c r="A99" s="1"/>
      <c r="B99" s="1"/>
      <c r="C99" s="1"/>
      <c r="I99" s="74"/>
      <c r="J99" s="74"/>
      <c r="K99" s="74"/>
      <c r="L99" s="74"/>
      <c r="M99" s="73"/>
      <c r="N99" s="73"/>
      <c r="O99" s="73"/>
      <c r="P99" s="73"/>
    </row>
    <row r="100" spans="1:15" ht="11.25">
      <c r="A100" s="1"/>
      <c r="B100" s="3"/>
      <c r="C100" s="1"/>
      <c r="D100" s="3"/>
      <c r="E100" s="3"/>
      <c r="F100" s="3"/>
      <c r="G100" s="3"/>
      <c r="H100" s="3"/>
      <c r="I100" s="80"/>
      <c r="J100" s="80"/>
      <c r="K100" s="80"/>
      <c r="L100" s="80"/>
      <c r="M100" s="3"/>
      <c r="N100" s="3"/>
      <c r="O100" s="3"/>
    </row>
    <row r="101" spans="1:43" ht="11.25">
      <c r="A101" s="1"/>
      <c r="B101" s="1"/>
      <c r="C101" s="1"/>
      <c r="I101" s="74"/>
      <c r="J101" s="74"/>
      <c r="K101" s="74"/>
      <c r="L101" s="74"/>
      <c r="M101" s="5" t="s">
        <v>207</v>
      </c>
      <c r="N101" s="3"/>
      <c r="O101" s="3"/>
      <c r="P101" s="3"/>
      <c r="Q101" s="12"/>
      <c r="AO101" s="9"/>
      <c r="AP101" s="9" t="s">
        <v>0</v>
      </c>
      <c r="AQ101" s="38" t="s">
        <v>66</v>
      </c>
    </row>
    <row r="102" spans="1:43" ht="11.25">
      <c r="A102" s="1"/>
      <c r="B102" s="1"/>
      <c r="C102" s="1"/>
      <c r="I102" s="1" t="s">
        <v>208</v>
      </c>
      <c r="J102" s="5"/>
      <c r="K102" s="5"/>
      <c r="M102" s="5" t="s">
        <v>206</v>
      </c>
      <c r="N102" s="3"/>
      <c r="O102" s="3"/>
      <c r="P102" s="3"/>
      <c r="Q102" s="12"/>
      <c r="AO102" s="9"/>
      <c r="AP102" s="9" t="s">
        <v>1</v>
      </c>
      <c r="AQ102" s="38" t="s">
        <v>215</v>
      </c>
    </row>
    <row r="103" spans="1:43" ht="11.25">
      <c r="A103" s="1"/>
      <c r="B103" s="1"/>
      <c r="C103" s="1"/>
      <c r="D103" s="3"/>
      <c r="I103" s="1" t="s">
        <v>43</v>
      </c>
      <c r="J103" s="5" t="s">
        <v>89</v>
      </c>
      <c r="K103" s="5"/>
      <c r="M103" s="109">
        <v>4233.4</v>
      </c>
      <c r="N103" s="109">
        <v>1823</v>
      </c>
      <c r="O103" s="109">
        <v>318.4</v>
      </c>
      <c r="P103" s="3"/>
      <c r="Q103" s="12"/>
      <c r="AO103" s="9"/>
      <c r="AP103" s="9" t="s">
        <v>2</v>
      </c>
      <c r="AQ103" s="38" t="s">
        <v>68</v>
      </c>
    </row>
    <row r="104" spans="1:43" ht="11.25">
      <c r="A104" s="1"/>
      <c r="B104" s="1"/>
      <c r="C104" s="1"/>
      <c r="D104" s="3"/>
      <c r="I104" s="1" t="s">
        <v>209</v>
      </c>
      <c r="J104" s="5" t="s">
        <v>210</v>
      </c>
      <c r="K104" s="5"/>
      <c r="M104" s="109">
        <v>25160</v>
      </c>
      <c r="N104" s="3"/>
      <c r="O104" s="3"/>
      <c r="P104" s="3"/>
      <c r="Q104" s="12"/>
      <c r="AO104" s="9"/>
      <c r="AP104" s="9" t="s">
        <v>3</v>
      </c>
      <c r="AQ104" s="38" t="s">
        <v>69</v>
      </c>
    </row>
    <row r="105" spans="1:43" ht="11.25">
      <c r="A105" s="1"/>
      <c r="B105" s="1"/>
      <c r="I105" s="1" t="s">
        <v>58</v>
      </c>
      <c r="J105" s="5" t="s">
        <v>211</v>
      </c>
      <c r="K105" s="5"/>
      <c r="M105" s="109">
        <v>16414.5</v>
      </c>
      <c r="N105" s="109">
        <v>11132.1</v>
      </c>
      <c r="O105" s="109">
        <v>1489.2</v>
      </c>
      <c r="AO105" s="9"/>
      <c r="AP105" s="9" t="s">
        <v>4</v>
      </c>
      <c r="AQ105" s="38" t="s">
        <v>70</v>
      </c>
    </row>
    <row r="106" spans="41:43" ht="11.25">
      <c r="AO106" s="9"/>
      <c r="AP106" s="9" t="s">
        <v>5</v>
      </c>
      <c r="AQ106" s="38" t="s">
        <v>71</v>
      </c>
    </row>
    <row r="107" spans="3:43" ht="12.75">
      <c r="C107" s="1"/>
      <c r="M107" s="105"/>
      <c r="N107"/>
      <c r="O107" s="106"/>
      <c r="P107" s="106"/>
      <c r="Q107" s="106"/>
      <c r="R107" s="106"/>
      <c r="S107" s="106"/>
      <c r="AO107" s="9"/>
      <c r="AP107" s="9" t="s">
        <v>6</v>
      </c>
      <c r="AQ107" s="38" t="s">
        <v>72</v>
      </c>
    </row>
    <row r="108" spans="1:43" ht="12.75">
      <c r="A108" s="1"/>
      <c r="B108" s="1"/>
      <c r="C108" s="1"/>
      <c r="I108" s="5"/>
      <c r="J108" s="5"/>
      <c r="K108" s="5"/>
      <c r="M108" s="105"/>
      <c r="N108"/>
      <c r="O108" s="106"/>
      <c r="P108" s="106"/>
      <c r="Q108" s="106"/>
      <c r="R108" s="106"/>
      <c r="S108" s="106"/>
      <c r="AO108" s="9"/>
      <c r="AP108" s="9" t="s">
        <v>7</v>
      </c>
      <c r="AQ108" s="38" t="s">
        <v>73</v>
      </c>
    </row>
    <row r="109" spans="1:43" ht="12.75">
      <c r="A109" s="1"/>
      <c r="B109" s="1"/>
      <c r="C109" s="1"/>
      <c r="I109" s="5"/>
      <c r="J109" s="5"/>
      <c r="K109" s="5"/>
      <c r="M109" s="105"/>
      <c r="N109"/>
      <c r="O109" s="106"/>
      <c r="P109" s="106"/>
      <c r="Q109" s="106"/>
      <c r="R109" s="106"/>
      <c r="S109" s="106"/>
      <c r="AO109" s="9"/>
      <c r="AP109" s="9" t="s">
        <v>8</v>
      </c>
      <c r="AQ109" s="38" t="s">
        <v>74</v>
      </c>
    </row>
    <row r="110" spans="1:43" ht="12.75">
      <c r="A110" s="1"/>
      <c r="B110" s="1"/>
      <c r="C110" s="1"/>
      <c r="I110" s="5"/>
      <c r="J110" s="5"/>
      <c r="K110" s="5"/>
      <c r="M110" s="105"/>
      <c r="N110"/>
      <c r="O110" s="106"/>
      <c r="P110" s="106"/>
      <c r="Q110" s="106"/>
      <c r="R110" s="106"/>
      <c r="S110" s="106"/>
      <c r="AO110" s="9"/>
      <c r="AP110" s="9" t="s">
        <v>9</v>
      </c>
      <c r="AQ110" s="38" t="s">
        <v>75</v>
      </c>
    </row>
    <row r="111" spans="1:43" ht="11.25">
      <c r="A111" s="1"/>
      <c r="B111" s="1"/>
      <c r="C111" s="1"/>
      <c r="I111" s="5"/>
      <c r="J111" s="5"/>
      <c r="K111" s="5"/>
      <c r="M111" s="107"/>
      <c r="O111" s="108"/>
      <c r="P111" s="108"/>
      <c r="Q111" s="108"/>
      <c r="R111" s="108"/>
      <c r="S111" s="108"/>
      <c r="AO111" s="9"/>
      <c r="AP111" s="9" t="s">
        <v>10</v>
      </c>
      <c r="AQ111" s="38" t="s">
        <v>76</v>
      </c>
    </row>
    <row r="112" spans="1:43" ht="11.25">
      <c r="A112" s="1"/>
      <c r="B112" s="1"/>
      <c r="C112" s="1"/>
      <c r="D112" s="3"/>
      <c r="I112" s="5"/>
      <c r="J112" s="5"/>
      <c r="K112" s="5"/>
      <c r="L112" s="5"/>
      <c r="M112" s="107"/>
      <c r="O112" s="109"/>
      <c r="P112" s="109"/>
      <c r="Q112" s="109"/>
      <c r="R112" s="109"/>
      <c r="S112" s="109"/>
      <c r="AO112" s="9"/>
      <c r="AP112" s="9" t="s">
        <v>11</v>
      </c>
      <c r="AQ112" s="38" t="s">
        <v>77</v>
      </c>
    </row>
    <row r="113" spans="1:43" ht="11.25">
      <c r="A113" s="1"/>
      <c r="B113" s="1"/>
      <c r="C113" s="1"/>
      <c r="D113" s="3"/>
      <c r="M113" s="107"/>
      <c r="O113" s="109"/>
      <c r="P113" s="109"/>
      <c r="Q113" s="109"/>
      <c r="R113" s="109"/>
      <c r="S113" s="109"/>
      <c r="AO113" s="9"/>
      <c r="AP113" s="9">
        <v>54</v>
      </c>
      <c r="AQ113" s="38" t="s">
        <v>251</v>
      </c>
    </row>
    <row r="114" spans="1:43" ht="11.25">
      <c r="A114" s="1"/>
      <c r="B114" s="1"/>
      <c r="C114" s="1"/>
      <c r="D114" s="3"/>
      <c r="M114" s="107"/>
      <c r="O114" s="109"/>
      <c r="P114" s="109"/>
      <c r="Q114" s="109"/>
      <c r="R114" s="109"/>
      <c r="S114" s="109"/>
      <c r="AO114" s="9"/>
      <c r="AP114" s="9" t="s">
        <v>12</v>
      </c>
      <c r="AQ114" s="38" t="s">
        <v>78</v>
      </c>
    </row>
    <row r="115" spans="1:43" ht="11.25">
      <c r="A115" s="1"/>
      <c r="B115" s="1"/>
      <c r="C115" s="1"/>
      <c r="M115" s="107"/>
      <c r="O115" s="109"/>
      <c r="P115" s="109"/>
      <c r="Q115" s="109"/>
      <c r="R115" s="109"/>
      <c r="S115" s="109"/>
      <c r="AO115" s="9"/>
      <c r="AP115" s="9" t="s">
        <v>13</v>
      </c>
      <c r="AQ115" s="38" t="s">
        <v>79</v>
      </c>
    </row>
    <row r="116" spans="1:43" ht="11.25">
      <c r="A116" s="1"/>
      <c r="B116" s="1"/>
      <c r="C116" s="1"/>
      <c r="I116" s="5"/>
      <c r="J116" s="5"/>
      <c r="K116" s="5"/>
      <c r="L116" s="5"/>
      <c r="M116" s="107"/>
      <c r="O116" s="109"/>
      <c r="P116" s="109"/>
      <c r="Q116" s="109"/>
      <c r="R116" s="109"/>
      <c r="S116" s="109"/>
      <c r="AO116" s="9"/>
      <c r="AP116" s="9">
        <v>66</v>
      </c>
      <c r="AQ116" s="38" t="s">
        <v>80</v>
      </c>
    </row>
    <row r="117" spans="1:43" ht="11.25">
      <c r="A117" s="1"/>
      <c r="B117" s="1"/>
      <c r="C117" s="1"/>
      <c r="M117" s="110"/>
      <c r="O117" s="109"/>
      <c r="P117" s="109"/>
      <c r="Q117" s="109"/>
      <c r="R117" s="109"/>
      <c r="S117" s="109"/>
      <c r="AN117" s="19"/>
      <c r="AO117" s="9"/>
      <c r="AP117" s="9" t="s">
        <v>14</v>
      </c>
      <c r="AQ117" s="38" t="s">
        <v>81</v>
      </c>
    </row>
    <row r="118" spans="1:43" ht="11.25">
      <c r="A118" s="1"/>
      <c r="B118" s="1"/>
      <c r="C118" s="1"/>
      <c r="I118" s="5"/>
      <c r="J118" s="5"/>
      <c r="K118" s="5"/>
      <c r="L118" s="5"/>
      <c r="M118" s="3"/>
      <c r="N118" s="3"/>
      <c r="O118" s="3"/>
      <c r="AO118" s="9"/>
      <c r="AP118" s="9" t="s">
        <v>15</v>
      </c>
      <c r="AQ118" s="38" t="s">
        <v>202</v>
      </c>
    </row>
    <row r="119" spans="2:43" ht="11.25">
      <c r="B119" s="1"/>
      <c r="C119" s="1"/>
      <c r="I119" s="5"/>
      <c r="J119" s="5"/>
      <c r="K119" s="5"/>
      <c r="L119" s="5"/>
      <c r="M119" s="3"/>
      <c r="N119" s="3"/>
      <c r="O119" s="3"/>
      <c r="R119" s="10"/>
      <c r="AO119" s="9"/>
      <c r="AP119" s="9" t="s">
        <v>16</v>
      </c>
      <c r="AQ119" s="38" t="s">
        <v>83</v>
      </c>
    </row>
    <row r="120" spans="2:43" ht="11.25">
      <c r="B120" s="1"/>
      <c r="C120" s="1"/>
      <c r="M120" s="3"/>
      <c r="N120" s="3"/>
      <c r="O120" s="3"/>
      <c r="AN120" s="19"/>
      <c r="AO120" s="9"/>
      <c r="AP120" s="9" t="s">
        <v>17</v>
      </c>
      <c r="AQ120" s="38" t="s">
        <v>84</v>
      </c>
    </row>
    <row r="121" spans="2:43" ht="11.25">
      <c r="B121" s="1"/>
      <c r="C121" s="1"/>
      <c r="M121" s="3"/>
      <c r="N121" s="3"/>
      <c r="O121" s="3"/>
      <c r="AO121" s="9"/>
      <c r="AP121" s="9" t="s">
        <v>18</v>
      </c>
      <c r="AQ121" s="38" t="s">
        <v>85</v>
      </c>
    </row>
    <row r="122" spans="2:43" ht="11.25">
      <c r="B122" s="1"/>
      <c r="C122" s="1"/>
      <c r="M122" s="3"/>
      <c r="N122" s="3"/>
      <c r="O122" s="3"/>
      <c r="R122" s="10"/>
      <c r="AO122" s="9"/>
      <c r="AP122" s="9" t="s">
        <v>19</v>
      </c>
      <c r="AQ122" s="38" t="s">
        <v>86</v>
      </c>
    </row>
    <row r="123" spans="2:43" ht="11.25">
      <c r="B123" s="1"/>
      <c r="C123" s="1"/>
      <c r="M123" s="3"/>
      <c r="N123" s="3"/>
      <c r="O123" s="3"/>
      <c r="AN123" s="14"/>
      <c r="AO123" s="46"/>
      <c r="AP123" s="9" t="s">
        <v>20</v>
      </c>
      <c r="AQ123" s="38" t="s">
        <v>87</v>
      </c>
    </row>
    <row r="124" spans="2:43" ht="11.25">
      <c r="B124" s="1"/>
      <c r="C124" s="1"/>
      <c r="M124" s="3"/>
      <c r="N124" s="3"/>
      <c r="O124" s="3"/>
      <c r="AN124" s="14"/>
      <c r="AO124" s="46"/>
      <c r="AP124" s="9" t="s">
        <v>21</v>
      </c>
      <c r="AQ124" s="38" t="s">
        <v>90</v>
      </c>
    </row>
    <row r="125" spans="1:43" ht="11.25">
      <c r="A125" s="1"/>
      <c r="B125" s="1"/>
      <c r="C125" s="1"/>
      <c r="I125" s="5"/>
      <c r="J125" s="5"/>
      <c r="K125" s="5"/>
      <c r="L125" s="5"/>
      <c r="M125" s="3"/>
      <c r="N125" s="3"/>
      <c r="O125" s="3"/>
      <c r="P125" s="3"/>
      <c r="AN125" s="14"/>
      <c r="AO125" s="46"/>
      <c r="AP125" s="46" t="s">
        <v>22</v>
      </c>
      <c r="AQ125" s="38" t="s">
        <v>252</v>
      </c>
    </row>
    <row r="126" spans="1:43" ht="11.25">
      <c r="A126" s="1"/>
      <c r="B126" s="1"/>
      <c r="C126" s="1"/>
      <c r="M126" s="3"/>
      <c r="N126" s="3"/>
      <c r="O126" s="3"/>
      <c r="P126" s="3"/>
      <c r="AN126" s="14"/>
      <c r="AO126" s="46"/>
      <c r="AP126" s="9" t="s">
        <v>23</v>
      </c>
      <c r="AQ126" s="38" t="s">
        <v>95</v>
      </c>
    </row>
    <row r="127" spans="1:43" ht="11.25">
      <c r="A127" s="1"/>
      <c r="B127" s="8"/>
      <c r="C127" s="1"/>
      <c r="I127" s="5"/>
      <c r="J127" s="5"/>
      <c r="K127" s="5"/>
      <c r="L127" s="5"/>
      <c r="M127" s="3"/>
      <c r="AN127" s="14"/>
      <c r="AO127" s="46"/>
      <c r="AP127" s="9" t="s">
        <v>24</v>
      </c>
      <c r="AQ127" s="38" t="s">
        <v>98</v>
      </c>
    </row>
    <row r="128" spans="1:43" ht="11.25">
      <c r="A128" s="1"/>
      <c r="B128" s="1"/>
      <c r="I128" s="5"/>
      <c r="J128" s="5"/>
      <c r="K128" s="5"/>
      <c r="L128" s="5"/>
      <c r="M128" s="3"/>
      <c r="N128" s="3"/>
      <c r="O128" s="3"/>
      <c r="P128" s="3"/>
      <c r="R128" s="10"/>
      <c r="AN128" s="14"/>
      <c r="AO128" s="46"/>
      <c r="AP128" s="9" t="s">
        <v>25</v>
      </c>
      <c r="AQ128" s="38" t="s">
        <v>99</v>
      </c>
    </row>
    <row r="129" spans="9:43" ht="11.25">
      <c r="I129" s="5"/>
      <c r="J129" s="5"/>
      <c r="K129" s="5"/>
      <c r="L129" s="5"/>
      <c r="AN129" s="14"/>
      <c r="AO129" s="46"/>
      <c r="AP129" s="46" t="s">
        <v>26</v>
      </c>
      <c r="AQ129" s="14" t="s">
        <v>100</v>
      </c>
    </row>
    <row r="130" spans="9:43" ht="11.25">
      <c r="I130" s="5"/>
      <c r="J130" s="5"/>
      <c r="K130" s="5"/>
      <c r="L130" s="5"/>
      <c r="AN130" s="14"/>
      <c r="AO130" s="46"/>
      <c r="AP130" s="9" t="s">
        <v>27</v>
      </c>
      <c r="AQ130" s="38" t="s">
        <v>103</v>
      </c>
    </row>
    <row r="131" spans="40:43" ht="11.25">
      <c r="AN131" s="14"/>
      <c r="AO131" s="46"/>
      <c r="AP131" s="9" t="s">
        <v>28</v>
      </c>
      <c r="AQ131" s="38" t="s">
        <v>110</v>
      </c>
    </row>
    <row r="132" spans="1:43" ht="11.25">
      <c r="A132" s="1"/>
      <c r="D132" s="3"/>
      <c r="E132" s="3"/>
      <c r="F132" s="3"/>
      <c r="G132" s="3"/>
      <c r="H132" s="3"/>
      <c r="I132" s="3"/>
      <c r="J132" s="3"/>
      <c r="K132" s="3"/>
      <c r="L132" s="3"/>
      <c r="M132" s="3"/>
      <c r="N132" s="3"/>
      <c r="O132" s="3"/>
      <c r="P132" s="3"/>
      <c r="Q132" s="3"/>
      <c r="R132" s="3"/>
      <c r="AN132" s="14"/>
      <c r="AO132" s="46"/>
      <c r="AP132" s="9" t="s">
        <v>29</v>
      </c>
      <c r="AQ132" s="38" t="s">
        <v>113</v>
      </c>
    </row>
    <row r="133" spans="1:43" ht="11.25">
      <c r="A133" s="1"/>
      <c r="AN133" s="14"/>
      <c r="AO133" s="46"/>
      <c r="AP133" s="9" t="s">
        <v>212</v>
      </c>
      <c r="AQ133" s="38" t="s">
        <v>125</v>
      </c>
    </row>
    <row r="134" spans="40:43" ht="11.25">
      <c r="AN134" s="14"/>
      <c r="AO134" s="46"/>
      <c r="AP134" s="9" t="s">
        <v>213</v>
      </c>
      <c r="AQ134" s="38" t="s">
        <v>126</v>
      </c>
    </row>
    <row r="135" spans="40:43" ht="11.25">
      <c r="AN135" s="14"/>
      <c r="AO135" s="88"/>
      <c r="AP135" s="42" t="s">
        <v>214</v>
      </c>
      <c r="AQ135" s="38" t="s">
        <v>129</v>
      </c>
    </row>
    <row r="136" spans="41:43" ht="11.25">
      <c r="AO136" s="42"/>
      <c r="AP136" s="42" t="s">
        <v>253</v>
      </c>
      <c r="AQ136" s="38" t="s">
        <v>254</v>
      </c>
    </row>
    <row r="137" spans="41:43" ht="11.25">
      <c r="AO137" s="9"/>
      <c r="AP137" s="9" t="s">
        <v>30</v>
      </c>
      <c r="AQ137" s="14" t="s">
        <v>114</v>
      </c>
    </row>
    <row r="138" spans="41:43" ht="11.25">
      <c r="AO138" s="9"/>
      <c r="AP138" s="9" t="s">
        <v>31</v>
      </c>
      <c r="AQ138" s="14" t="s">
        <v>117</v>
      </c>
    </row>
    <row r="139" spans="41:43" ht="11.25">
      <c r="AO139" s="9"/>
      <c r="AP139" s="9" t="s">
        <v>32</v>
      </c>
      <c r="AQ139" s="14" t="s">
        <v>118</v>
      </c>
    </row>
    <row r="140" spans="41:43" ht="11.25">
      <c r="AO140" s="9"/>
      <c r="AP140" s="9" t="s">
        <v>33</v>
      </c>
      <c r="AQ140" s="38" t="s">
        <v>119</v>
      </c>
    </row>
    <row r="141" spans="41:43" ht="11.25">
      <c r="AO141" s="9"/>
      <c r="AP141" s="9" t="s">
        <v>34</v>
      </c>
      <c r="AQ141" s="38" t="s">
        <v>122</v>
      </c>
    </row>
    <row r="142" spans="41:43" ht="11.25">
      <c r="AO142" s="9"/>
      <c r="AP142" s="9" t="s">
        <v>35</v>
      </c>
      <c r="AQ142" s="38" t="s">
        <v>123</v>
      </c>
    </row>
    <row r="143" spans="41:43" ht="11.25">
      <c r="AO143" s="9"/>
      <c r="AP143" s="9" t="s">
        <v>36</v>
      </c>
      <c r="AQ143" s="38" t="s">
        <v>124</v>
      </c>
    </row>
    <row r="144" spans="41:43" ht="11.25">
      <c r="AO144" s="9"/>
      <c r="AP144" s="9" t="s">
        <v>259</v>
      </c>
      <c r="AQ144" s="14" t="s">
        <v>143</v>
      </c>
    </row>
    <row r="145" spans="41:43" ht="11.25">
      <c r="AO145" s="9"/>
      <c r="AP145" s="9" t="s">
        <v>255</v>
      </c>
      <c r="AQ145" s="14" t="s">
        <v>147</v>
      </c>
    </row>
    <row r="146" spans="41:43" ht="11.25">
      <c r="AO146" s="9"/>
      <c r="AP146" s="9" t="s">
        <v>37</v>
      </c>
      <c r="AQ146" s="38" t="s">
        <v>132</v>
      </c>
    </row>
    <row r="147" spans="41:43" ht="11.25">
      <c r="AO147" s="9"/>
      <c r="AP147" s="9" t="s">
        <v>38</v>
      </c>
      <c r="AQ147" s="38" t="s">
        <v>135</v>
      </c>
    </row>
    <row r="148" spans="41:43" ht="11.25">
      <c r="AO148" s="9"/>
      <c r="AP148" s="9" t="s">
        <v>39</v>
      </c>
      <c r="AQ148" s="38" t="s">
        <v>136</v>
      </c>
    </row>
    <row r="149" spans="40:43" ht="11.25">
      <c r="AN149" s="14"/>
      <c r="AO149" s="46"/>
      <c r="AP149" s="9" t="s">
        <v>40</v>
      </c>
      <c r="AQ149" s="38" t="s">
        <v>88</v>
      </c>
    </row>
    <row r="150" spans="40:43" ht="11.25">
      <c r="AN150" s="14"/>
      <c r="AO150" s="46"/>
      <c r="AP150" s="46" t="s">
        <v>258</v>
      </c>
      <c r="AQ150" s="14" t="s">
        <v>148</v>
      </c>
    </row>
    <row r="151" spans="41:43" ht="11.25">
      <c r="AO151" s="9"/>
      <c r="AP151" s="9" t="s">
        <v>256</v>
      </c>
      <c r="AQ151" s="38" t="s">
        <v>257</v>
      </c>
    </row>
    <row r="152" spans="41:43" ht="11.25">
      <c r="AO152" s="9"/>
      <c r="AP152" s="9" t="s">
        <v>41</v>
      </c>
      <c r="AQ152" s="38" t="s">
        <v>218</v>
      </c>
    </row>
    <row r="153" spans="41:43" ht="11.25">
      <c r="AO153" s="9"/>
      <c r="AP153" s="9" t="s">
        <v>42</v>
      </c>
      <c r="AQ153" s="38" t="s">
        <v>144</v>
      </c>
    </row>
    <row r="154" spans="41:43" ht="11.25">
      <c r="AO154" s="9"/>
      <c r="AP154" s="9">
        <v>2629</v>
      </c>
      <c r="AQ154" s="14" t="s">
        <v>216</v>
      </c>
    </row>
    <row r="155" spans="41:43" ht="11.25">
      <c r="AO155" s="9"/>
      <c r="AP155" s="104">
        <v>2635</v>
      </c>
      <c r="AQ155" s="2" t="s">
        <v>217</v>
      </c>
    </row>
    <row r="156" spans="41:43" ht="11.25">
      <c r="AO156" s="9"/>
      <c r="AP156" s="104" t="s">
        <v>43</v>
      </c>
      <c r="AQ156" s="2" t="s">
        <v>89</v>
      </c>
    </row>
    <row r="157" spans="41:43" ht="11.25">
      <c r="AO157" s="9"/>
      <c r="AP157" s="9" t="s">
        <v>44</v>
      </c>
      <c r="AQ157" s="38" t="s">
        <v>151</v>
      </c>
    </row>
    <row r="158" spans="41:43" ht="11.25">
      <c r="AO158" s="9"/>
      <c r="AP158" s="9" t="s">
        <v>45</v>
      </c>
      <c r="AQ158" s="38" t="s">
        <v>152</v>
      </c>
    </row>
    <row r="159" spans="41:43" ht="11.25">
      <c r="AO159" s="9"/>
      <c r="AP159" s="9" t="s">
        <v>46</v>
      </c>
      <c r="AQ159" s="38" t="s">
        <v>153</v>
      </c>
    </row>
    <row r="160" spans="41:43" ht="11.25">
      <c r="AO160" s="9"/>
      <c r="AP160" s="9" t="s">
        <v>47</v>
      </c>
      <c r="AQ160" s="38" t="s">
        <v>156</v>
      </c>
    </row>
    <row r="161" spans="41:43" ht="11.25">
      <c r="AO161" s="9"/>
      <c r="AP161" s="9" t="s">
        <v>48</v>
      </c>
      <c r="AQ161" s="38" t="s">
        <v>157</v>
      </c>
    </row>
    <row r="162" spans="41:43" ht="11.25">
      <c r="AO162" s="9"/>
      <c r="AP162" s="9" t="s">
        <v>49</v>
      </c>
      <c r="AQ162" s="38" t="s">
        <v>158</v>
      </c>
    </row>
    <row r="163" spans="41:43" ht="11.25">
      <c r="AO163" s="9"/>
      <c r="AP163" s="9" t="s">
        <v>50</v>
      </c>
      <c r="AQ163" s="14" t="s">
        <v>159</v>
      </c>
    </row>
    <row r="164" spans="41:43" ht="11.25">
      <c r="AO164" s="9"/>
      <c r="AP164" s="9" t="s">
        <v>51</v>
      </c>
      <c r="AQ164" s="38" t="s">
        <v>160</v>
      </c>
    </row>
    <row r="165" spans="41:43" ht="11.25">
      <c r="AO165" s="9"/>
      <c r="AP165" s="9" t="s">
        <v>52</v>
      </c>
      <c r="AQ165" s="38" t="s">
        <v>161</v>
      </c>
    </row>
    <row r="166" spans="41:43" ht="11.25">
      <c r="AO166" s="9"/>
      <c r="AP166" s="9" t="s">
        <v>204</v>
      </c>
      <c r="AQ166" s="38" t="s">
        <v>162</v>
      </c>
    </row>
    <row r="167" spans="41:43" ht="11.25">
      <c r="AO167" s="9"/>
      <c r="AP167" s="9" t="s">
        <v>53</v>
      </c>
      <c r="AQ167" s="38" t="s">
        <v>165</v>
      </c>
    </row>
    <row r="168" spans="41:43" ht="11.25">
      <c r="AO168" s="9"/>
      <c r="AP168" s="9" t="s">
        <v>54</v>
      </c>
      <c r="AQ168" s="38" t="s">
        <v>166</v>
      </c>
    </row>
    <row r="169" spans="41:43" ht="11.25">
      <c r="AO169" s="9"/>
      <c r="AP169" s="9" t="s">
        <v>55</v>
      </c>
      <c r="AQ169" s="38" t="s">
        <v>167</v>
      </c>
    </row>
    <row r="170" spans="41:43" ht="11.25">
      <c r="AO170" s="9"/>
      <c r="AP170" s="9" t="s">
        <v>56</v>
      </c>
      <c r="AQ170" s="38" t="s">
        <v>168</v>
      </c>
    </row>
    <row r="171" spans="41:43" ht="11.25">
      <c r="AO171" s="9"/>
      <c r="AP171" s="9" t="s">
        <v>57</v>
      </c>
      <c r="AQ171" s="38" t="s">
        <v>169</v>
      </c>
    </row>
    <row r="172" spans="41:43" ht="11.25">
      <c r="AO172" s="9"/>
      <c r="AP172" s="9" t="s">
        <v>58</v>
      </c>
      <c r="AQ172" s="38" t="s">
        <v>170</v>
      </c>
    </row>
    <row r="173" spans="41:43" ht="11.25">
      <c r="AO173" s="9"/>
      <c r="AP173" s="9" t="s">
        <v>59</v>
      </c>
      <c r="AQ173" s="38" t="s">
        <v>171</v>
      </c>
    </row>
    <row r="174" spans="41:43" ht="11.25">
      <c r="AO174" s="9"/>
      <c r="AP174" s="9" t="s">
        <v>60</v>
      </c>
      <c r="AQ174" s="38" t="s">
        <v>172</v>
      </c>
    </row>
    <row r="175" spans="41:43" ht="11.25">
      <c r="AO175" s="9"/>
      <c r="AP175" s="9" t="s">
        <v>205</v>
      </c>
      <c r="AQ175" s="38" t="s">
        <v>173</v>
      </c>
    </row>
    <row r="176" spans="41:43" ht="11.25">
      <c r="AO176" s="9"/>
      <c r="AP176" s="9" t="s">
        <v>260</v>
      </c>
      <c r="AQ176" s="38" t="s">
        <v>263</v>
      </c>
    </row>
    <row r="177" spans="41:43" ht="11.25">
      <c r="AO177" s="9"/>
      <c r="AP177" s="9" t="s">
        <v>261</v>
      </c>
      <c r="AQ177" s="38" t="s">
        <v>264</v>
      </c>
    </row>
    <row r="178" spans="41:43" ht="11.25">
      <c r="AO178" s="9"/>
      <c r="AP178" s="9" t="s">
        <v>262</v>
      </c>
      <c r="AQ178" s="38" t="s">
        <v>265</v>
      </c>
    </row>
    <row r="179" spans="42:43" ht="11.25">
      <c r="AP179" s="9" t="s">
        <v>61</v>
      </c>
      <c r="AQ179" s="38" t="s">
        <v>174</v>
      </c>
    </row>
    <row r="180" spans="42:43" ht="11.25">
      <c r="AP180" s="9" t="s">
        <v>62</v>
      </c>
      <c r="AQ180" s="38" t="s">
        <v>175</v>
      </c>
    </row>
    <row r="181" spans="42:43" ht="11.25">
      <c r="AP181" s="2" t="s">
        <v>63</v>
      </c>
      <c r="AQ181" s="7" t="s">
        <v>176</v>
      </c>
    </row>
    <row r="182" spans="42:43" ht="11.25">
      <c r="AP182" s="7"/>
      <c r="AQ182" s="7"/>
    </row>
    <row r="183" spans="42:43" ht="11.25">
      <c r="AP183" s="7"/>
      <c r="AQ183" s="7"/>
    </row>
    <row r="184" spans="42:43" ht="11.25">
      <c r="AP184" s="7"/>
      <c r="AQ184" s="7"/>
    </row>
    <row r="186" spans="44:83" ht="11.25">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row>
    <row r="188" spans="42:43" ht="11.25">
      <c r="AP188" s="9" t="s">
        <v>0</v>
      </c>
      <c r="AQ188" s="38" t="s">
        <v>66</v>
      </c>
    </row>
    <row r="189" spans="42:43" ht="11.25">
      <c r="AP189" s="9" t="s">
        <v>1</v>
      </c>
      <c r="AQ189" s="38" t="s">
        <v>215</v>
      </c>
    </row>
    <row r="190" spans="42:43" ht="11.25">
      <c r="AP190" s="9" t="s">
        <v>2</v>
      </c>
      <c r="AQ190" s="38" t="s">
        <v>68</v>
      </c>
    </row>
    <row r="191" spans="42:43" ht="11.25">
      <c r="AP191" s="9" t="s">
        <v>3</v>
      </c>
      <c r="AQ191" s="38" t="s">
        <v>69</v>
      </c>
    </row>
    <row r="192" spans="42:43" ht="11.25">
      <c r="AP192" s="9" t="s">
        <v>4</v>
      </c>
      <c r="AQ192" s="38" t="s">
        <v>70</v>
      </c>
    </row>
    <row r="193" spans="42:43" ht="11.25">
      <c r="AP193" s="9" t="s">
        <v>5</v>
      </c>
      <c r="AQ193" s="38" t="s">
        <v>71</v>
      </c>
    </row>
    <row r="194" spans="42:43" ht="11.25">
      <c r="AP194" s="9" t="s">
        <v>6</v>
      </c>
      <c r="AQ194" s="38" t="s">
        <v>72</v>
      </c>
    </row>
    <row r="195" spans="42:43" ht="11.25">
      <c r="AP195" s="9" t="s">
        <v>7</v>
      </c>
      <c r="AQ195" s="38" t="s">
        <v>73</v>
      </c>
    </row>
    <row r="196" spans="42:43" ht="11.25">
      <c r="AP196" s="9" t="s">
        <v>8</v>
      </c>
      <c r="AQ196" s="38" t="s">
        <v>74</v>
      </c>
    </row>
    <row r="197" spans="42:43" ht="11.25">
      <c r="AP197" s="9" t="s">
        <v>9</v>
      </c>
      <c r="AQ197" s="38" t="s">
        <v>75</v>
      </c>
    </row>
    <row r="198" spans="42:43" ht="11.25">
      <c r="AP198" s="9" t="s">
        <v>10</v>
      </c>
      <c r="AQ198" s="38" t="s">
        <v>76</v>
      </c>
    </row>
    <row r="199" spans="42:43" ht="11.25">
      <c r="AP199" s="9" t="s">
        <v>11</v>
      </c>
      <c r="AQ199" s="38" t="s">
        <v>77</v>
      </c>
    </row>
    <row r="200" spans="42:43" ht="11.25">
      <c r="AP200" s="9">
        <v>54</v>
      </c>
      <c r="AQ200" s="38" t="s">
        <v>251</v>
      </c>
    </row>
    <row r="201" spans="42:43" ht="11.25">
      <c r="AP201" s="9" t="s">
        <v>12</v>
      </c>
      <c r="AQ201" s="38" t="s">
        <v>78</v>
      </c>
    </row>
    <row r="202" spans="42:43" ht="11.25">
      <c r="AP202" s="9" t="s">
        <v>13</v>
      </c>
      <c r="AQ202" s="38" t="s">
        <v>79</v>
      </c>
    </row>
    <row r="203" spans="42:43" ht="11.25">
      <c r="AP203" s="9">
        <v>66</v>
      </c>
      <c r="AQ203" s="38" t="s">
        <v>80</v>
      </c>
    </row>
    <row r="204" spans="42:43" ht="11.25">
      <c r="AP204" s="9" t="s">
        <v>14</v>
      </c>
      <c r="AQ204" s="38" t="s">
        <v>81</v>
      </c>
    </row>
    <row r="205" spans="42:43" ht="11.25">
      <c r="AP205" s="9" t="s">
        <v>15</v>
      </c>
      <c r="AQ205" s="38" t="s">
        <v>202</v>
      </c>
    </row>
    <row r="206" spans="42:43" ht="11.25">
      <c r="AP206" s="9" t="s">
        <v>16</v>
      </c>
      <c r="AQ206" s="38" t="s">
        <v>83</v>
      </c>
    </row>
    <row r="207" spans="42:43" ht="11.25">
      <c r="AP207" s="9" t="s">
        <v>17</v>
      </c>
      <c r="AQ207" s="38" t="s">
        <v>84</v>
      </c>
    </row>
    <row r="208" spans="42:43" ht="11.25">
      <c r="AP208" s="9" t="s">
        <v>18</v>
      </c>
      <c r="AQ208" s="38" t="s">
        <v>85</v>
      </c>
    </row>
    <row r="209" spans="42:43" ht="11.25">
      <c r="AP209" s="9" t="s">
        <v>19</v>
      </c>
      <c r="AQ209" s="38" t="s">
        <v>86</v>
      </c>
    </row>
    <row r="210" spans="42:43" ht="12" thickBot="1">
      <c r="AP210" s="141" t="s">
        <v>20</v>
      </c>
      <c r="AQ210" s="142" t="s">
        <v>87</v>
      </c>
    </row>
    <row r="211" spans="40:43" ht="11.25">
      <c r="AN211" s="15"/>
      <c r="AO211" s="15"/>
      <c r="AP211" s="9" t="s">
        <v>21</v>
      </c>
      <c r="AQ211" s="38" t="s">
        <v>90</v>
      </c>
    </row>
    <row r="212" spans="42:43" ht="11.25">
      <c r="AP212" s="46" t="s">
        <v>22</v>
      </c>
      <c r="AQ212" s="38" t="s">
        <v>252</v>
      </c>
    </row>
    <row r="213" spans="42:43" ht="11.25">
      <c r="AP213" s="9" t="s">
        <v>23</v>
      </c>
      <c r="AQ213" s="38" t="s">
        <v>95</v>
      </c>
    </row>
    <row r="214" spans="42:43" ht="11.25">
      <c r="AP214" s="9" t="s">
        <v>24</v>
      </c>
      <c r="AQ214" s="38" t="s">
        <v>98</v>
      </c>
    </row>
    <row r="215" spans="42:43" ht="11.25">
      <c r="AP215" s="9" t="s">
        <v>25</v>
      </c>
      <c r="AQ215" s="38" t="s">
        <v>99</v>
      </c>
    </row>
    <row r="216" spans="42:43" ht="11.25">
      <c r="AP216" s="46" t="s">
        <v>26</v>
      </c>
      <c r="AQ216" s="14" t="s">
        <v>100</v>
      </c>
    </row>
    <row r="217" spans="42:43" ht="11.25">
      <c r="AP217" s="9" t="s">
        <v>27</v>
      </c>
      <c r="AQ217" s="38" t="s">
        <v>103</v>
      </c>
    </row>
    <row r="218" spans="42:43" ht="11.25">
      <c r="AP218" s="9" t="s">
        <v>28</v>
      </c>
      <c r="AQ218" s="38" t="s">
        <v>110</v>
      </c>
    </row>
    <row r="219" spans="42:43" ht="11.25">
      <c r="AP219" s="9" t="s">
        <v>29</v>
      </c>
      <c r="AQ219" s="38" t="s">
        <v>113</v>
      </c>
    </row>
    <row r="220" spans="42:43" ht="11.25">
      <c r="AP220" s="9" t="s">
        <v>212</v>
      </c>
      <c r="AQ220" s="38" t="s">
        <v>125</v>
      </c>
    </row>
    <row r="221" spans="42:43" ht="11.25">
      <c r="AP221" s="9" t="s">
        <v>213</v>
      </c>
      <c r="AQ221" s="38" t="s">
        <v>126</v>
      </c>
    </row>
    <row r="222" spans="42:43" ht="11.25">
      <c r="AP222" s="42" t="s">
        <v>214</v>
      </c>
      <c r="AQ222" s="38" t="s">
        <v>129</v>
      </c>
    </row>
    <row r="223" spans="42:43" ht="11.25">
      <c r="AP223" s="42" t="s">
        <v>253</v>
      </c>
      <c r="AQ223" s="38" t="s">
        <v>254</v>
      </c>
    </row>
    <row r="224" spans="42:43" ht="11.25">
      <c r="AP224" s="9" t="s">
        <v>30</v>
      </c>
      <c r="AQ224" s="14" t="s">
        <v>114</v>
      </c>
    </row>
    <row r="225" spans="42:43" ht="11.25">
      <c r="AP225" s="9" t="s">
        <v>31</v>
      </c>
      <c r="AQ225" s="14" t="s">
        <v>117</v>
      </c>
    </row>
    <row r="226" spans="42:43" ht="11.25">
      <c r="AP226" s="9" t="s">
        <v>32</v>
      </c>
      <c r="AQ226" s="14" t="s">
        <v>118</v>
      </c>
    </row>
    <row r="227" spans="42:43" ht="11.25">
      <c r="AP227" s="9" t="s">
        <v>33</v>
      </c>
      <c r="AQ227" s="38" t="s">
        <v>119</v>
      </c>
    </row>
    <row r="228" spans="42:43" ht="11.25">
      <c r="AP228" s="9" t="s">
        <v>34</v>
      </c>
      <c r="AQ228" s="38" t="s">
        <v>122</v>
      </c>
    </row>
    <row r="229" spans="42:43" ht="11.25">
      <c r="AP229" s="9" t="s">
        <v>35</v>
      </c>
      <c r="AQ229" s="38" t="s">
        <v>123</v>
      </c>
    </row>
    <row r="230" spans="42:43" ht="11.25">
      <c r="AP230" s="9" t="s">
        <v>36</v>
      </c>
      <c r="AQ230" s="38" t="s">
        <v>124</v>
      </c>
    </row>
    <row r="231" spans="42:43" ht="11.25">
      <c r="AP231" s="9" t="s">
        <v>259</v>
      </c>
      <c r="AQ231" s="14" t="s">
        <v>143</v>
      </c>
    </row>
    <row r="232" spans="42:43" ht="11.25">
      <c r="AP232" s="9" t="s">
        <v>255</v>
      </c>
      <c r="AQ232" s="14" t="s">
        <v>147</v>
      </c>
    </row>
    <row r="233" spans="42:43" ht="11.25">
      <c r="AP233" s="9" t="s">
        <v>37</v>
      </c>
      <c r="AQ233" s="38" t="s">
        <v>132</v>
      </c>
    </row>
    <row r="234" spans="42:43" ht="11.25">
      <c r="AP234" s="9" t="s">
        <v>38</v>
      </c>
      <c r="AQ234" s="38" t="s">
        <v>135</v>
      </c>
    </row>
    <row r="235" spans="42:43" ht="11.25">
      <c r="AP235" s="9" t="s">
        <v>39</v>
      </c>
      <c r="AQ235" s="38" t="s">
        <v>136</v>
      </c>
    </row>
    <row r="236" spans="42:43" ht="11.25">
      <c r="AP236" s="9" t="s">
        <v>40</v>
      </c>
      <c r="AQ236" s="38" t="s">
        <v>88</v>
      </c>
    </row>
    <row r="237" spans="42:43" ht="11.25">
      <c r="AP237" s="46" t="s">
        <v>258</v>
      </c>
      <c r="AQ237" s="14" t="s">
        <v>148</v>
      </c>
    </row>
    <row r="238" spans="42:43" ht="11.25">
      <c r="AP238" s="9" t="s">
        <v>256</v>
      </c>
      <c r="AQ238" s="38" t="s">
        <v>257</v>
      </c>
    </row>
    <row r="239" spans="42:43" ht="11.25">
      <c r="AP239" s="9" t="s">
        <v>41</v>
      </c>
      <c r="AQ239" s="38" t="s">
        <v>218</v>
      </c>
    </row>
    <row r="240" spans="42:43" ht="11.25">
      <c r="AP240" s="9" t="s">
        <v>42</v>
      </c>
      <c r="AQ240" s="38" t="s">
        <v>144</v>
      </c>
    </row>
    <row r="241" spans="42:43" ht="11.25">
      <c r="AP241" s="9">
        <v>2629</v>
      </c>
      <c r="AQ241" s="14" t="s">
        <v>216</v>
      </c>
    </row>
    <row r="242" spans="42:43" ht="11.25">
      <c r="AP242" s="104">
        <v>2635</v>
      </c>
      <c r="AQ242" s="2" t="s">
        <v>217</v>
      </c>
    </row>
    <row r="243" spans="42:43" ht="11.25">
      <c r="AP243" s="104" t="s">
        <v>43</v>
      </c>
      <c r="AQ243" s="2" t="s">
        <v>89</v>
      </c>
    </row>
    <row r="244" spans="42:43" ht="11.25">
      <c r="AP244" s="9" t="s">
        <v>44</v>
      </c>
      <c r="AQ244" s="38" t="s">
        <v>151</v>
      </c>
    </row>
    <row r="245" spans="42:43" ht="11.25">
      <c r="AP245" s="9" t="s">
        <v>45</v>
      </c>
      <c r="AQ245" s="38" t="s">
        <v>152</v>
      </c>
    </row>
    <row r="246" spans="42:43" ht="11.25">
      <c r="AP246" s="9" t="s">
        <v>46</v>
      </c>
      <c r="AQ246" s="38" t="s">
        <v>153</v>
      </c>
    </row>
    <row r="247" spans="42:43" ht="11.25">
      <c r="AP247" s="9" t="s">
        <v>47</v>
      </c>
      <c r="AQ247" s="38" t="s">
        <v>156</v>
      </c>
    </row>
    <row r="248" spans="42:43" ht="11.25">
      <c r="AP248" s="9" t="s">
        <v>48</v>
      </c>
      <c r="AQ248" s="38" t="s">
        <v>157</v>
      </c>
    </row>
    <row r="249" spans="42:43" ht="11.25">
      <c r="AP249" s="9" t="s">
        <v>49</v>
      </c>
      <c r="AQ249" s="38" t="s">
        <v>158</v>
      </c>
    </row>
    <row r="250" spans="42:43" ht="11.25">
      <c r="AP250" s="9" t="s">
        <v>50</v>
      </c>
      <c r="AQ250" s="14" t="s">
        <v>159</v>
      </c>
    </row>
    <row r="251" spans="42:43" ht="11.25">
      <c r="AP251" s="9" t="s">
        <v>51</v>
      </c>
      <c r="AQ251" s="38" t="s">
        <v>160</v>
      </c>
    </row>
    <row r="252" spans="42:43" ht="11.25">
      <c r="AP252" s="9" t="s">
        <v>52</v>
      </c>
      <c r="AQ252" s="38" t="s">
        <v>161</v>
      </c>
    </row>
    <row r="253" spans="42:43" ht="11.25">
      <c r="AP253" s="9" t="s">
        <v>204</v>
      </c>
      <c r="AQ253" s="38" t="s">
        <v>162</v>
      </c>
    </row>
    <row r="254" spans="42:43" ht="11.25">
      <c r="AP254" s="9" t="s">
        <v>53</v>
      </c>
      <c r="AQ254" s="38" t="s">
        <v>165</v>
      </c>
    </row>
    <row r="255" spans="42:43" ht="11.25">
      <c r="AP255" s="9" t="s">
        <v>54</v>
      </c>
      <c r="AQ255" s="38" t="s">
        <v>166</v>
      </c>
    </row>
    <row r="256" spans="42:43" ht="11.25">
      <c r="AP256" s="9" t="s">
        <v>55</v>
      </c>
      <c r="AQ256" s="38" t="s">
        <v>167</v>
      </c>
    </row>
    <row r="257" spans="42:43" ht="11.25">
      <c r="AP257" s="9" t="s">
        <v>56</v>
      </c>
      <c r="AQ257" s="38" t="s">
        <v>168</v>
      </c>
    </row>
    <row r="258" spans="42:43" ht="11.25">
      <c r="AP258" s="9" t="s">
        <v>57</v>
      </c>
      <c r="AQ258" s="38" t="s">
        <v>169</v>
      </c>
    </row>
    <row r="259" spans="42:43" ht="11.25">
      <c r="AP259" s="9" t="s">
        <v>58</v>
      </c>
      <c r="AQ259" s="38" t="s">
        <v>170</v>
      </c>
    </row>
    <row r="260" spans="42:43" ht="11.25">
      <c r="AP260" s="9" t="s">
        <v>59</v>
      </c>
      <c r="AQ260" s="38" t="s">
        <v>171</v>
      </c>
    </row>
    <row r="261" spans="42:43" ht="11.25">
      <c r="AP261" s="9" t="s">
        <v>60</v>
      </c>
      <c r="AQ261" s="38" t="s">
        <v>172</v>
      </c>
    </row>
    <row r="262" spans="42:43" ht="11.25">
      <c r="AP262" s="9" t="s">
        <v>205</v>
      </c>
      <c r="AQ262" s="38" t="s">
        <v>173</v>
      </c>
    </row>
    <row r="263" spans="42:43" ht="11.25">
      <c r="AP263" s="9" t="s">
        <v>260</v>
      </c>
      <c r="AQ263" s="38" t="s">
        <v>263</v>
      </c>
    </row>
    <row r="264" spans="42:43" ht="11.25">
      <c r="AP264" s="9" t="s">
        <v>261</v>
      </c>
      <c r="AQ264" s="38" t="s">
        <v>264</v>
      </c>
    </row>
    <row r="265" spans="42:43" ht="11.25">
      <c r="AP265" s="9" t="s">
        <v>262</v>
      </c>
      <c r="AQ265" s="38" t="s">
        <v>265</v>
      </c>
    </row>
    <row r="266" spans="42:43" ht="11.25">
      <c r="AP266" s="9" t="s">
        <v>61</v>
      </c>
      <c r="AQ266" s="38" t="s">
        <v>174</v>
      </c>
    </row>
    <row r="267" spans="42:43" ht="11.25">
      <c r="AP267" s="9" t="s">
        <v>62</v>
      </c>
      <c r="AQ267" s="38" t="s">
        <v>175</v>
      </c>
    </row>
    <row r="268" spans="42:43" ht="11.25">
      <c r="AP268" s="2" t="s">
        <v>63</v>
      </c>
      <c r="AQ268" s="7" t="s">
        <v>176</v>
      </c>
    </row>
    <row r="269" ht="11.25">
      <c r="AQ269" s="7"/>
    </row>
    <row r="270" spans="42:43" ht="11.25">
      <c r="AP270" s="1" t="s">
        <v>248</v>
      </c>
      <c r="AQ270" s="1"/>
    </row>
    <row r="271" spans="42:43" ht="11.25">
      <c r="AP271" s="9" t="s">
        <v>0</v>
      </c>
      <c r="AQ271" s="38" t="s">
        <v>66</v>
      </c>
    </row>
    <row r="272" spans="42:43" ht="11.25">
      <c r="AP272" s="9" t="s">
        <v>1</v>
      </c>
      <c r="AQ272" s="38" t="s">
        <v>215</v>
      </c>
    </row>
    <row r="273" spans="42:43" ht="11.25">
      <c r="AP273" s="9" t="s">
        <v>2</v>
      </c>
      <c r="AQ273" s="38" t="s">
        <v>68</v>
      </c>
    </row>
    <row r="274" spans="42:43" ht="11.25">
      <c r="AP274" s="9" t="s">
        <v>3</v>
      </c>
      <c r="AQ274" s="38" t="s">
        <v>69</v>
      </c>
    </row>
    <row r="275" spans="42:43" ht="11.25">
      <c r="AP275" s="9" t="s">
        <v>4</v>
      </c>
      <c r="AQ275" s="38" t="s">
        <v>70</v>
      </c>
    </row>
    <row r="276" spans="42:43" ht="11.25">
      <c r="AP276" s="9" t="s">
        <v>5</v>
      </c>
      <c r="AQ276" s="38" t="s">
        <v>71</v>
      </c>
    </row>
    <row r="277" spans="42:43" ht="11.25">
      <c r="AP277" s="9" t="s">
        <v>6</v>
      </c>
      <c r="AQ277" s="38" t="s">
        <v>72</v>
      </c>
    </row>
    <row r="278" spans="42:43" ht="11.25">
      <c r="AP278" s="9" t="s">
        <v>7</v>
      </c>
      <c r="AQ278" s="38" t="s">
        <v>73</v>
      </c>
    </row>
    <row r="279" spans="42:43" ht="11.25">
      <c r="AP279" s="9" t="s">
        <v>8</v>
      </c>
      <c r="AQ279" s="38" t="s">
        <v>74</v>
      </c>
    </row>
    <row r="280" spans="42:43" ht="11.25">
      <c r="AP280" s="9" t="s">
        <v>9</v>
      </c>
      <c r="AQ280" s="38" t="s">
        <v>75</v>
      </c>
    </row>
    <row r="281" spans="42:43" ht="11.25">
      <c r="AP281" s="9" t="s">
        <v>10</v>
      </c>
      <c r="AQ281" s="38" t="s">
        <v>76</v>
      </c>
    </row>
    <row r="282" spans="42:43" ht="11.25">
      <c r="AP282" s="9" t="s">
        <v>11</v>
      </c>
      <c r="AQ282" s="38" t="s">
        <v>77</v>
      </c>
    </row>
    <row r="283" spans="42:43" ht="11.25">
      <c r="AP283" s="9">
        <v>54</v>
      </c>
      <c r="AQ283" s="38" t="s">
        <v>251</v>
      </c>
    </row>
    <row r="284" spans="42:43" ht="11.25">
      <c r="AP284" s="9" t="s">
        <v>12</v>
      </c>
      <c r="AQ284" s="38" t="s">
        <v>78</v>
      </c>
    </row>
    <row r="285" spans="42:43" ht="11.25">
      <c r="AP285" s="9" t="s">
        <v>13</v>
      </c>
      <c r="AQ285" s="38" t="s">
        <v>79</v>
      </c>
    </row>
    <row r="286" spans="42:43" ht="11.25">
      <c r="AP286" s="9">
        <v>66</v>
      </c>
      <c r="AQ286" s="38" t="s">
        <v>80</v>
      </c>
    </row>
    <row r="287" spans="42:43" ht="11.25">
      <c r="AP287" s="9" t="s">
        <v>14</v>
      </c>
      <c r="AQ287" s="38" t="s">
        <v>81</v>
      </c>
    </row>
    <row r="288" spans="42:43" ht="11.25">
      <c r="AP288" s="9" t="s">
        <v>15</v>
      </c>
      <c r="AQ288" s="38" t="s">
        <v>202</v>
      </c>
    </row>
    <row r="289" spans="42:43" ht="11.25">
      <c r="AP289" s="9" t="s">
        <v>16</v>
      </c>
      <c r="AQ289" s="38" t="s">
        <v>83</v>
      </c>
    </row>
    <row r="290" spans="42:43" ht="11.25">
      <c r="AP290" s="9" t="s">
        <v>17</v>
      </c>
      <c r="AQ290" s="38" t="s">
        <v>84</v>
      </c>
    </row>
    <row r="291" spans="42:43" ht="11.25">
      <c r="AP291" s="9" t="s">
        <v>18</v>
      </c>
      <c r="AQ291" s="38" t="s">
        <v>85</v>
      </c>
    </row>
    <row r="292" spans="42:43" ht="11.25">
      <c r="AP292" s="9" t="s">
        <v>19</v>
      </c>
      <c r="AQ292" s="38" t="s">
        <v>86</v>
      </c>
    </row>
    <row r="293" spans="42:43" ht="12" thickBot="1">
      <c r="AP293" s="141" t="s">
        <v>20</v>
      </c>
      <c r="AQ293" s="142" t="s">
        <v>87</v>
      </c>
    </row>
    <row r="294" spans="42:43" ht="11.25">
      <c r="AP294" s="9" t="s">
        <v>21</v>
      </c>
      <c r="AQ294" s="38" t="s">
        <v>90</v>
      </c>
    </row>
    <row r="295" spans="42:43" ht="11.25">
      <c r="AP295" s="46" t="s">
        <v>22</v>
      </c>
      <c r="AQ295" s="38" t="s">
        <v>252</v>
      </c>
    </row>
    <row r="296" spans="42:43" ht="11.25">
      <c r="AP296" s="9" t="s">
        <v>23</v>
      </c>
      <c r="AQ296" s="38" t="s">
        <v>95</v>
      </c>
    </row>
    <row r="297" spans="42:43" ht="11.25">
      <c r="AP297" s="9" t="s">
        <v>24</v>
      </c>
      <c r="AQ297" s="38" t="s">
        <v>98</v>
      </c>
    </row>
    <row r="298" spans="42:43" ht="11.25">
      <c r="AP298" s="9" t="s">
        <v>25</v>
      </c>
      <c r="AQ298" s="38" t="s">
        <v>99</v>
      </c>
    </row>
    <row r="299" spans="42:43" ht="11.25">
      <c r="AP299" s="46" t="s">
        <v>26</v>
      </c>
      <c r="AQ299" s="14" t="s">
        <v>100</v>
      </c>
    </row>
    <row r="300" spans="42:43" ht="11.25">
      <c r="AP300" s="9" t="s">
        <v>27</v>
      </c>
      <c r="AQ300" s="38" t="s">
        <v>103</v>
      </c>
    </row>
    <row r="301" spans="42:43" ht="11.25">
      <c r="AP301" s="9" t="s">
        <v>28</v>
      </c>
      <c r="AQ301" s="38" t="s">
        <v>110</v>
      </c>
    </row>
    <row r="302" spans="42:43" ht="11.25">
      <c r="AP302" s="9" t="s">
        <v>29</v>
      </c>
      <c r="AQ302" s="38" t="s">
        <v>113</v>
      </c>
    </row>
    <row r="303" spans="42:43" ht="11.25">
      <c r="AP303" s="9" t="s">
        <v>212</v>
      </c>
      <c r="AQ303" s="38" t="s">
        <v>125</v>
      </c>
    </row>
    <row r="304" spans="42:43" ht="11.25">
      <c r="AP304" s="9" t="s">
        <v>213</v>
      </c>
      <c r="AQ304" s="38" t="s">
        <v>126</v>
      </c>
    </row>
    <row r="305" spans="42:43" ht="11.25">
      <c r="AP305" s="42" t="s">
        <v>214</v>
      </c>
      <c r="AQ305" s="38" t="s">
        <v>129</v>
      </c>
    </row>
    <row r="306" spans="42:43" ht="11.25">
      <c r="AP306" s="42" t="s">
        <v>253</v>
      </c>
      <c r="AQ306" s="38" t="s">
        <v>254</v>
      </c>
    </row>
    <row r="307" spans="42:43" ht="11.25">
      <c r="AP307" s="9" t="s">
        <v>30</v>
      </c>
      <c r="AQ307" s="14" t="s">
        <v>114</v>
      </c>
    </row>
    <row r="308" spans="42:43" ht="11.25">
      <c r="AP308" s="9" t="s">
        <v>31</v>
      </c>
      <c r="AQ308" s="14" t="s">
        <v>117</v>
      </c>
    </row>
    <row r="309" spans="42:43" ht="11.25">
      <c r="AP309" s="9" t="s">
        <v>32</v>
      </c>
      <c r="AQ309" s="14" t="s">
        <v>118</v>
      </c>
    </row>
    <row r="310" spans="42:43" ht="11.25">
      <c r="AP310" s="9" t="s">
        <v>33</v>
      </c>
      <c r="AQ310" s="38" t="s">
        <v>119</v>
      </c>
    </row>
    <row r="311" spans="42:43" ht="11.25">
      <c r="AP311" s="9" t="s">
        <v>34</v>
      </c>
      <c r="AQ311" s="38" t="s">
        <v>122</v>
      </c>
    </row>
    <row r="312" spans="42:43" ht="11.25">
      <c r="AP312" s="9" t="s">
        <v>35</v>
      </c>
      <c r="AQ312" s="38" t="s">
        <v>123</v>
      </c>
    </row>
    <row r="313" spans="42:43" ht="11.25">
      <c r="AP313" s="9" t="s">
        <v>36</v>
      </c>
      <c r="AQ313" s="38" t="s">
        <v>124</v>
      </c>
    </row>
    <row r="314" spans="42:43" ht="11.25">
      <c r="AP314" s="9" t="s">
        <v>259</v>
      </c>
      <c r="AQ314" s="14" t="s">
        <v>143</v>
      </c>
    </row>
    <row r="315" spans="42:43" ht="11.25">
      <c r="AP315" s="9" t="s">
        <v>255</v>
      </c>
      <c r="AQ315" s="14" t="s">
        <v>147</v>
      </c>
    </row>
    <row r="316" spans="42:43" ht="11.25">
      <c r="AP316" s="9" t="s">
        <v>37</v>
      </c>
      <c r="AQ316" s="38" t="s">
        <v>132</v>
      </c>
    </row>
    <row r="317" spans="42:43" ht="11.25">
      <c r="AP317" s="9" t="s">
        <v>38</v>
      </c>
      <c r="AQ317" s="38" t="s">
        <v>135</v>
      </c>
    </row>
    <row r="318" spans="42:43" ht="11.25">
      <c r="AP318" s="9" t="s">
        <v>39</v>
      </c>
      <c r="AQ318" s="38" t="s">
        <v>136</v>
      </c>
    </row>
    <row r="319" spans="42:43" ht="11.25">
      <c r="AP319" s="9" t="s">
        <v>40</v>
      </c>
      <c r="AQ319" s="38" t="s">
        <v>88</v>
      </c>
    </row>
    <row r="320" spans="42:43" ht="11.25">
      <c r="AP320" s="46" t="s">
        <v>258</v>
      </c>
      <c r="AQ320" s="14" t="s">
        <v>148</v>
      </c>
    </row>
    <row r="321" spans="42:43" ht="11.25">
      <c r="AP321" s="9" t="s">
        <v>256</v>
      </c>
      <c r="AQ321" s="38" t="s">
        <v>257</v>
      </c>
    </row>
    <row r="322" spans="42:43" ht="11.25">
      <c r="AP322" s="9" t="s">
        <v>41</v>
      </c>
      <c r="AQ322" s="38" t="s">
        <v>218</v>
      </c>
    </row>
    <row r="323" spans="42:43" ht="11.25">
      <c r="AP323" s="9" t="s">
        <v>42</v>
      </c>
      <c r="AQ323" s="38" t="s">
        <v>144</v>
      </c>
    </row>
    <row r="324" spans="3:43" ht="11.25">
      <c r="C324" s="7"/>
      <c r="AP324" s="9">
        <v>2629</v>
      </c>
      <c r="AQ324" s="14" t="s">
        <v>216</v>
      </c>
    </row>
    <row r="325" spans="2:43" ht="11.25">
      <c r="B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AK325" s="7"/>
      <c r="AL325" s="7"/>
      <c r="AM325" s="7"/>
      <c r="AN325" s="7"/>
      <c r="AO325" s="7"/>
      <c r="AP325" s="104">
        <v>2635</v>
      </c>
      <c r="AQ325" s="2" t="s">
        <v>217</v>
      </c>
    </row>
    <row r="326" spans="42:43" ht="11.25">
      <c r="AP326" s="104" t="s">
        <v>43</v>
      </c>
      <c r="AQ326" s="2" t="s">
        <v>89</v>
      </c>
    </row>
    <row r="327" spans="42:43" ht="11.25">
      <c r="AP327" s="9" t="s">
        <v>44</v>
      </c>
      <c r="AQ327" s="38" t="s">
        <v>151</v>
      </c>
    </row>
    <row r="328" spans="42:43" ht="11.25">
      <c r="AP328" s="9" t="s">
        <v>45</v>
      </c>
      <c r="AQ328" s="38" t="s">
        <v>152</v>
      </c>
    </row>
    <row r="329" spans="42:43" ht="11.25">
      <c r="AP329" s="9" t="s">
        <v>46</v>
      </c>
      <c r="AQ329" s="38" t="s">
        <v>153</v>
      </c>
    </row>
    <row r="330" spans="42:43" ht="11.25">
      <c r="AP330" s="9" t="s">
        <v>47</v>
      </c>
      <c r="AQ330" s="38" t="s">
        <v>156</v>
      </c>
    </row>
    <row r="331" spans="42:43" ht="11.25">
      <c r="AP331" s="9" t="s">
        <v>48</v>
      </c>
      <c r="AQ331" s="38" t="s">
        <v>157</v>
      </c>
    </row>
    <row r="332" spans="42:43" ht="11.25">
      <c r="AP332" s="9" t="s">
        <v>49</v>
      </c>
      <c r="AQ332" s="38" t="s">
        <v>158</v>
      </c>
    </row>
    <row r="333" spans="42:43" ht="11.25">
      <c r="AP333" s="9" t="s">
        <v>50</v>
      </c>
      <c r="AQ333" s="14" t="s">
        <v>159</v>
      </c>
    </row>
    <row r="334" spans="42:43" ht="11.25">
      <c r="AP334" s="9" t="s">
        <v>51</v>
      </c>
      <c r="AQ334" s="38" t="s">
        <v>160</v>
      </c>
    </row>
    <row r="335" spans="42:43" ht="11.25">
      <c r="AP335" s="9" t="s">
        <v>52</v>
      </c>
      <c r="AQ335" s="38" t="s">
        <v>161</v>
      </c>
    </row>
    <row r="336" spans="42:43" ht="11.25">
      <c r="AP336" s="9" t="s">
        <v>204</v>
      </c>
      <c r="AQ336" s="38" t="s">
        <v>162</v>
      </c>
    </row>
    <row r="337" spans="42:43" ht="11.25">
      <c r="AP337" s="9" t="s">
        <v>53</v>
      </c>
      <c r="AQ337" s="38" t="s">
        <v>165</v>
      </c>
    </row>
    <row r="338" spans="42:43" ht="11.25">
      <c r="AP338" s="9" t="s">
        <v>54</v>
      </c>
      <c r="AQ338" s="38" t="s">
        <v>166</v>
      </c>
    </row>
    <row r="339" spans="42:43" ht="11.25">
      <c r="AP339" s="9" t="s">
        <v>55</v>
      </c>
      <c r="AQ339" s="38" t="s">
        <v>167</v>
      </c>
    </row>
    <row r="340" spans="42:43" ht="11.25">
      <c r="AP340" s="9" t="s">
        <v>56</v>
      </c>
      <c r="AQ340" s="38" t="s">
        <v>168</v>
      </c>
    </row>
    <row r="341" spans="42:43" ht="11.25">
      <c r="AP341" s="9" t="s">
        <v>57</v>
      </c>
      <c r="AQ341" s="38" t="s">
        <v>169</v>
      </c>
    </row>
    <row r="342" spans="42:43" ht="11.25">
      <c r="AP342" s="9" t="s">
        <v>58</v>
      </c>
      <c r="AQ342" s="38" t="s">
        <v>170</v>
      </c>
    </row>
    <row r="343" spans="42:43" ht="11.25">
      <c r="AP343" s="9" t="s">
        <v>59</v>
      </c>
      <c r="AQ343" s="38" t="s">
        <v>171</v>
      </c>
    </row>
    <row r="344" spans="42:43" ht="11.25">
      <c r="AP344" s="9" t="s">
        <v>60</v>
      </c>
      <c r="AQ344" s="38" t="s">
        <v>172</v>
      </c>
    </row>
    <row r="345" spans="42:43" ht="11.25">
      <c r="AP345" s="9" t="s">
        <v>205</v>
      </c>
      <c r="AQ345" s="38" t="s">
        <v>173</v>
      </c>
    </row>
    <row r="346" spans="42:43" ht="11.25">
      <c r="AP346" s="9" t="s">
        <v>260</v>
      </c>
      <c r="AQ346" s="38" t="s">
        <v>263</v>
      </c>
    </row>
    <row r="347" spans="42:43" ht="11.25">
      <c r="AP347" s="9" t="s">
        <v>261</v>
      </c>
      <c r="AQ347" s="38" t="s">
        <v>264</v>
      </c>
    </row>
    <row r="348" spans="42:43" ht="11.25">
      <c r="AP348" s="9" t="s">
        <v>262</v>
      </c>
      <c r="AQ348" s="38" t="s">
        <v>265</v>
      </c>
    </row>
    <row r="349" spans="42:43" ht="11.25">
      <c r="AP349" s="9" t="s">
        <v>61</v>
      </c>
      <c r="AQ349" s="38" t="s">
        <v>174</v>
      </c>
    </row>
    <row r="350" spans="42:43" ht="11.25">
      <c r="AP350" s="9" t="s">
        <v>62</v>
      </c>
      <c r="AQ350" s="38" t="s">
        <v>175</v>
      </c>
    </row>
    <row r="351" spans="42:43" ht="11.25">
      <c r="AP351" s="2" t="s">
        <v>63</v>
      </c>
      <c r="AQ351" s="7" t="s">
        <v>176</v>
      </c>
    </row>
  </sheetData>
  <mergeCells count="45">
    <mergeCell ref="E5:H5"/>
    <mergeCell ref="I5:L5"/>
    <mergeCell ref="M5:O5"/>
    <mergeCell ref="P6:P8"/>
    <mergeCell ref="K6:K8"/>
    <mergeCell ref="J6:J8"/>
    <mergeCell ref="I6:I8"/>
    <mergeCell ref="H6:H8"/>
    <mergeCell ref="G6:G8"/>
    <mergeCell ref="F6:F8"/>
    <mergeCell ref="R5:R8"/>
    <mergeCell ref="Q5:Q8"/>
    <mergeCell ref="A9:C9"/>
    <mergeCell ref="A5:A8"/>
    <mergeCell ref="B5:B8"/>
    <mergeCell ref="C5:C8"/>
    <mergeCell ref="D5:D8"/>
    <mergeCell ref="N6:N8"/>
    <mergeCell ref="M6:M8"/>
    <mergeCell ref="L6:L8"/>
    <mergeCell ref="E6:E8"/>
    <mergeCell ref="O6:O8"/>
    <mergeCell ref="AP5:AP8"/>
    <mergeCell ref="AO5:AO8"/>
    <mergeCell ref="AN5:AN8"/>
    <mergeCell ref="AM5:AM8"/>
    <mergeCell ref="AL5:AL8"/>
    <mergeCell ref="AK5:AK8"/>
    <mergeCell ref="AJ5:AJ8"/>
    <mergeCell ref="AI5:AI8"/>
    <mergeCell ref="AH5:AH8"/>
    <mergeCell ref="AG5:AG8"/>
    <mergeCell ref="AF5:AF8"/>
    <mergeCell ref="AE5:AE8"/>
    <mergeCell ref="AD5:AD8"/>
    <mergeCell ref="AC5:AC8"/>
    <mergeCell ref="AB5:AB8"/>
    <mergeCell ref="AA5:AA8"/>
    <mergeCell ref="V5:V8"/>
    <mergeCell ref="U5:U8"/>
    <mergeCell ref="T5:T8"/>
    <mergeCell ref="Z5:Z8"/>
    <mergeCell ref="Y5:Y8"/>
    <mergeCell ref="X5:X8"/>
    <mergeCell ref="W5:W8"/>
  </mergeCells>
  <printOptions/>
  <pageMargins left="0.25" right="0.25" top="0.21" bottom="0.25" header="0.21" footer="0.25"/>
  <pageSetup horizontalDpi="300" verticalDpi="300" orientation="landscape" scale="8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UIUC-DMI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dc:creator>
  <cp:keywords/>
  <dc:description/>
  <cp:lastModifiedBy>Carol Livingstone</cp:lastModifiedBy>
  <cp:lastPrinted>2001-04-20T22:23:24Z</cp:lastPrinted>
  <dcterms:created xsi:type="dcterms:W3CDTF">1997-10-29T14:53:16Z</dcterms:created>
  <dcterms:modified xsi:type="dcterms:W3CDTF">2001-05-07T17:02:20Z</dcterms:modified>
  <cp:category/>
  <cp:version/>
  <cp:contentType/>
  <cp:contentStatus/>
</cp:coreProperties>
</file>