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60" windowWidth="7710" windowHeight="8865" activeTab="0"/>
  </bookViews>
  <sheets>
    <sheet name="FY04 step 1 results" sheetId="1" r:id="rId1"/>
    <sheet name="lastyear FY03 final results" sheetId="2" r:id="rId2"/>
    <sheet name="changes due to usage" sheetId="3" r:id="rId3"/>
    <sheet name="calculations" sheetId="4" r:id="rId4"/>
  </sheets>
  <definedNames>
    <definedName name="_Fill" hidden="1">'calculations'!$O$136:$AQ$326</definedName>
    <definedName name="_MatInverse_In" hidden="1">'calculations'!#REF!</definedName>
    <definedName name="_MatInverse_Out" hidden="1">'calculations'!#REF!</definedName>
    <definedName name="_MatMult_A" hidden="1">'calculations'!#REF!</definedName>
    <definedName name="_MatMult_AxB" hidden="1">'calculations'!#REF!</definedName>
    <definedName name="_MatMult_B" hidden="1">'calculations'!#REF!</definedName>
    <definedName name="IDENTITY">'calculations'!$B$136:$AQ$326</definedName>
    <definedName name="matrixc">'calculations'!#REF!</definedName>
    <definedName name="matrixic">'calculations'!#REF!</definedName>
    <definedName name="_xlnm.Print_Area" localSheetId="3">'calculations'!$T$4:$AO$97</definedName>
    <definedName name="_xlnm.Print_Area" localSheetId="2">'changes due to usage'!$A$1:$AB$78</definedName>
    <definedName name="_xlnm.Print_Area" localSheetId="0">'FY04 step 1 results'!$A$1:$AD$66</definedName>
    <definedName name="_xlnm.Print_Area">'calculations'!$D$10:$Q$133</definedName>
    <definedName name="Print_Area_MI" localSheetId="3">'calculations'!$D$10:$Q$133</definedName>
    <definedName name="_xlnm.Print_Titles" localSheetId="3">'calculations'!$A:$C,'calculations'!$1:$8</definedName>
    <definedName name="_xlnm.Print_Titles" localSheetId="2">'changes due to usage'!$A:$B,'changes due to usage'!$5:$6</definedName>
    <definedName name="_xlnm.Print_Titles" localSheetId="0">'FY04 step 1 results'!$A:$B,'FY04 step 1 results'!$4:$6</definedName>
    <definedName name="Print_Titles_MI" localSheetId="3">'calculations'!$1:$8,'calculations'!$A:$C</definedName>
    <definedName name="units">'calculations'!$B$10:$C$91</definedName>
  </definedNames>
  <calcPr fullCalcOnLoad="1" iterate="1" iterateCount="50" iterateDelta="0.001"/>
</workbook>
</file>

<file path=xl/comments1.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42" authorId="1">
      <text>
        <r>
          <rPr>
            <b/>
            <sz val="8"/>
            <rFont val="Tahoma"/>
            <family val="0"/>
          </rPr>
          <t>Facility Plng &amp; Mgmt split into this unit and Fac. Mgmt &amp; Scheduling using state budget split.</t>
        </r>
      </text>
    </comment>
    <comment ref="B20" authorId="1">
      <text>
        <r>
          <rPr>
            <b/>
            <sz val="8"/>
            <rFont val="Tahoma"/>
            <family val="0"/>
          </rPr>
          <t>Split from 0340.</t>
        </r>
      </text>
    </comment>
  </commentList>
</comments>
</file>

<file path=xl/comments2.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20" authorId="1">
      <text>
        <r>
          <rPr>
            <b/>
            <sz val="8"/>
            <rFont val="Tahoma"/>
            <family val="0"/>
          </rPr>
          <t>Split from 0340.</t>
        </r>
      </text>
    </comment>
    <comment ref="B42" authorId="1">
      <text>
        <r>
          <rPr>
            <b/>
            <sz val="8"/>
            <rFont val="Tahoma"/>
            <family val="0"/>
          </rPr>
          <t>Facility Plng &amp; Mgmt split into this unit and Fac. Mgmt &amp; Scheduling using state budget split.</t>
        </r>
      </text>
    </comment>
  </commentList>
</comments>
</file>

<file path=xl/comments4.xml><?xml version="1.0" encoding="utf-8"?>
<comments xmlns="http://schemas.openxmlformats.org/spreadsheetml/2006/main">
  <authors>
    <author>A satisfied Microsoft Office user</author>
    <author>Carol</author>
    <author>Carol Livingstone</author>
  </authors>
  <commentList>
    <comment ref="C11" authorId="0">
      <text>
        <r>
          <rPr>
            <sz val="8"/>
            <rFont val="Tahoma"/>
            <family val="0"/>
          </rPr>
          <t>Exec Dev Center (an auxiliary unit) was removed from basis. The unit is being disbanded, so do not do this next year</t>
        </r>
      </text>
    </comment>
    <comment ref="C27" authorId="1">
      <text>
        <r>
          <rPr>
            <sz val="8"/>
            <rFont val="Tahoma"/>
            <family val="2"/>
          </rPr>
          <t xml:space="preserve">Removed 90% of Conf &amp; Institutes, which is 90% auxiliary. Also removed 11287 NASF from Pres. Tower leased space
</t>
        </r>
      </text>
    </comment>
    <comment ref="C10" authorId="1">
      <text>
        <r>
          <rPr>
            <sz val="8"/>
            <rFont val="Tahoma"/>
            <family val="0"/>
          </rPr>
          <t>Mike thinks that the Profile gift &amp; endowment expenditures of $30,674 includes farm income.  Until we can look at that more closely, we will hold ACES harmless by keeping the old number of 14,042 used for two years, but increased by 5% for growth to 14744.  Subtracted 4100 NASF for Pres. Tower Extension office.   Subtracted 13,942 NASF new animal room space in Animal Sciences and 15,686 NASF for new Animal Sciences "off-campus" space not maintained by O&amp;M.</t>
        </r>
      </text>
    </comment>
    <comment ref="C31" authorId="1">
      <text>
        <r>
          <rPr>
            <b/>
            <sz val="8"/>
            <rFont val="Tahoma"/>
            <family val="0"/>
          </rPr>
          <t>3675 NASF of leased space was subtracted (Durst Building)</t>
        </r>
      </text>
    </comment>
    <comment ref="C13" authorId="2">
      <text>
        <r>
          <rPr>
            <b/>
            <sz val="8"/>
            <rFont val="Tahoma"/>
            <family val="0"/>
          </rPr>
          <t xml:space="preserve">Removed 4000 NASF for Aeronomy Field station &amp; Laser Radar facility for ECE. </t>
        </r>
      </text>
    </comment>
    <comment ref="C19" authorId="0">
      <text>
        <r>
          <rPr>
            <sz val="8"/>
            <rFont val="Tahoma"/>
            <family val="0"/>
          </rPr>
          <t>Removed VCM space</t>
        </r>
      </text>
    </comment>
    <comment ref="C21" authorId="1">
      <text>
        <r>
          <rPr>
            <sz val="8"/>
            <rFont val="Tahoma"/>
            <family val="0"/>
          </rPr>
          <t xml:space="preserve">Most of Willard is not maintained by O&amp;M.  79 sq ft is an office on campus.
</t>
        </r>
      </text>
    </comment>
    <comment ref="C22" authorId="2">
      <text>
        <r>
          <rPr>
            <b/>
            <sz val="8"/>
            <rFont val="Tahoma"/>
            <family val="0"/>
          </rPr>
          <t>subtract 26000 NASF rental space in private dorm</t>
        </r>
      </text>
    </comment>
    <comment ref="C42" authorId="0">
      <text>
        <r>
          <rPr>
            <sz val="8"/>
            <rFont val="Tahoma"/>
            <family val="0"/>
          </rPr>
          <t>CITES has requested that its allocation be split into instruction, research, &amp; public service. This year, CET was merged into CITES.  50% of 18676 NASF subtracted, Fox Dr., Pres. Twr, Curtis Rd. leased space</t>
        </r>
      </text>
    </comment>
    <comment ref="C46" authorId="2">
      <text>
        <r>
          <rPr>
            <b/>
            <sz val="8"/>
            <rFont val="Tahoma"/>
            <family val="0"/>
          </rPr>
          <t>Split from 0340.</t>
        </r>
      </text>
    </comment>
    <comment ref="C68" authorId="2">
      <text>
        <r>
          <rPr>
            <b/>
            <sz val="8"/>
            <rFont val="Tahoma"/>
            <family val="0"/>
          </rPr>
          <t>Held expenditures to 4,826 K -- Mike does not believe their expenditures jumped so high.</t>
        </r>
      </text>
    </comment>
    <comment ref="C44" authorId="2">
      <text>
        <r>
          <rPr>
            <sz val="8"/>
            <rFont val="Tahoma"/>
            <family val="2"/>
          </rPr>
          <t xml:space="preserve">  31% of 18676 NASF subtracted, leased space</t>
        </r>
      </text>
    </comment>
    <comment ref="C45" authorId="2">
      <text>
        <r>
          <rPr>
            <sz val="8"/>
            <rFont val="Tahoma"/>
            <family val="2"/>
          </rPr>
          <t>3750 NASF is leased</t>
        </r>
      </text>
    </comment>
    <comment ref="C47" authorId="2">
      <text>
        <r>
          <rPr>
            <sz val="8"/>
            <rFont val="Tahoma"/>
            <family val="2"/>
          </rPr>
          <t>Subtracted 1500 NASF space in Pres Towers</t>
        </r>
      </text>
    </comment>
    <comment ref="C71" authorId="2">
      <text>
        <r>
          <rPr>
            <sz val="8"/>
            <rFont val="Tahoma"/>
            <family val="2"/>
          </rPr>
          <t>Subtracted 3950 NASF at Curtis Road facilty</t>
        </r>
      </text>
    </comment>
    <comment ref="C23" authorId="2">
      <text>
        <r>
          <rPr>
            <sz val="8"/>
            <rFont val="Tahoma"/>
            <family val="2"/>
          </rPr>
          <t xml:space="preserve">Subtracted 750 NASF in Pres. Tower
</t>
        </r>
      </text>
    </comment>
    <comment ref="C28" authorId="2">
      <text>
        <r>
          <rPr>
            <b/>
            <sz val="8"/>
            <rFont val="Tahoma"/>
            <family val="0"/>
          </rPr>
          <t>Subtracted 17091 NASF leased space 410 E. Green.</t>
        </r>
      </text>
    </comment>
    <comment ref="C30" authorId="2">
      <text>
        <r>
          <rPr>
            <sz val="8"/>
            <rFont val="Tahoma"/>
            <family val="2"/>
          </rPr>
          <t>Subtracted 4725 NASF leased space at 710 S. Sixth.</t>
        </r>
      </text>
    </comment>
    <comment ref="C43" authorId="2">
      <text>
        <r>
          <rPr>
            <sz val="8"/>
            <rFont val="Tahoma"/>
            <family val="2"/>
          </rPr>
          <t>19% of 18676 NASF subtracted,  leased space in Pres. Towers</t>
        </r>
      </text>
    </comment>
    <comment ref="C66" authorId="2">
      <text>
        <r>
          <rPr>
            <sz val="8"/>
            <rFont val="Tahoma"/>
            <family val="2"/>
          </rPr>
          <t>Subtracted pass-through expenditures from expenditures</t>
        </r>
      </text>
    </comment>
    <comment ref="C75" authorId="2">
      <text>
        <r>
          <rPr>
            <sz val="8"/>
            <rFont val="Tahoma"/>
            <family val="2"/>
          </rPr>
          <t xml:space="preserve">Subtracted pass-through expenditures
</t>
        </r>
      </text>
    </comment>
    <comment ref="C82" authorId="2">
      <text>
        <r>
          <rPr>
            <sz val="8"/>
            <rFont val="Tahoma"/>
            <family val="2"/>
          </rPr>
          <t>subtracted pass through expenditures</t>
        </r>
      </text>
    </comment>
    <comment ref="C86" authorId="2">
      <text>
        <r>
          <rPr>
            <b/>
            <sz val="8"/>
            <rFont val="Tahoma"/>
            <family val="0"/>
          </rPr>
          <t xml:space="preserve">Pass-through units, no overheads will be charged
</t>
        </r>
      </text>
    </comment>
    <comment ref="C87" authorId="2">
      <text>
        <r>
          <rPr>
            <sz val="8"/>
            <rFont val="Tahoma"/>
            <family val="0"/>
          </rPr>
          <t xml:space="preserve">Pass-through units, no overheads will be charged
</t>
        </r>
      </text>
    </comment>
    <comment ref="C88" authorId="2">
      <text>
        <r>
          <rPr>
            <b/>
            <sz val="8"/>
            <rFont val="Tahoma"/>
            <family val="0"/>
          </rPr>
          <t xml:space="preserve">Pass-through units, no overheads will be charged
</t>
        </r>
      </text>
    </comment>
    <comment ref="C70" authorId="2">
      <text>
        <r>
          <rPr>
            <b/>
            <sz val="8"/>
            <rFont val="Tahoma"/>
            <family val="0"/>
          </rPr>
          <t>Most of this unit is auxilary, so removed all FTE and 90% of  
expenditures &amp;  space</t>
        </r>
      </text>
    </comment>
    <comment ref="C84" authorId="2">
      <text>
        <r>
          <rPr>
            <b/>
            <sz val="8"/>
            <rFont val="Tahoma"/>
            <family val="0"/>
          </rPr>
          <t xml:space="preserve">Omitted space -- funded primarily on auxiliary funds
</t>
        </r>
      </text>
    </comment>
    <comment ref="C85" authorId="2">
      <text>
        <r>
          <rPr>
            <b/>
            <sz val="8"/>
            <rFont val="Tahoma"/>
            <family val="0"/>
          </rPr>
          <t xml:space="preserve">omitted space
</t>
        </r>
      </text>
    </comment>
  </commentList>
</comments>
</file>

<file path=xl/sharedStrings.xml><?xml version="1.0" encoding="utf-8"?>
<sst xmlns="http://schemas.openxmlformats.org/spreadsheetml/2006/main" count="1903" uniqueCount="305">
  <si>
    <t>15</t>
  </si>
  <si>
    <t>17</t>
  </si>
  <si>
    <t>20</t>
  </si>
  <si>
    <t>22</t>
  </si>
  <si>
    <t>24</t>
  </si>
  <si>
    <t>28</t>
  </si>
  <si>
    <t>30</t>
  </si>
  <si>
    <t>32</t>
  </si>
  <si>
    <t>36</t>
  </si>
  <si>
    <t>44</t>
  </si>
  <si>
    <t>50</t>
  </si>
  <si>
    <t>52</t>
  </si>
  <si>
    <t>60</t>
  </si>
  <si>
    <t>61</t>
  </si>
  <si>
    <t>68</t>
  </si>
  <si>
    <t>73</t>
  </si>
  <si>
    <t>74</t>
  </si>
  <si>
    <t>79</t>
  </si>
  <si>
    <t>80</t>
  </si>
  <si>
    <t>0619</t>
  </si>
  <si>
    <t>0206</t>
  </si>
  <si>
    <t>0200</t>
  </si>
  <si>
    <t>0202</t>
  </si>
  <si>
    <t>0203</t>
  </si>
  <si>
    <t>08xx</t>
  </si>
  <si>
    <t>14xx</t>
  </si>
  <si>
    <t>83XX</t>
  </si>
  <si>
    <t>0204</t>
  </si>
  <si>
    <t>0212</t>
  </si>
  <si>
    <t>0220</t>
  </si>
  <si>
    <t>0238</t>
  </si>
  <si>
    <t>0270</t>
  </si>
  <si>
    <t>0271</t>
  </si>
  <si>
    <t>0284</t>
  </si>
  <si>
    <t>0285</t>
  </si>
  <si>
    <t>0290</t>
  </si>
  <si>
    <t>0601</t>
  </si>
  <si>
    <t>0630</t>
  </si>
  <si>
    <t>0633</t>
  </si>
  <si>
    <t>0643</t>
  </si>
  <si>
    <t>0650</t>
  </si>
  <si>
    <t>2601/2</t>
  </si>
  <si>
    <t>2609</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</si>
  <si>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</si>
  <si>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</si>
  <si>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</si>
  <si>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</si>
  <si>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</si>
  <si>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</si>
  <si>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</si>
  <si>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</si>
  <si>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</si>
  <si>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</si>
  <si>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</si>
  <si>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</si>
  <si>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</si>
  <si>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</si>
  <si>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</si>
  <si>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</si>
  <si>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</si>
  <si>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</si>
  <si>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</si>
  <si>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</si>
  <si>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</si>
  <si>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Code</t>
  </si>
  <si>
    <t>Distribution Basis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</si>
  <si>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</si>
  <si>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</si>
  <si>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</si>
  <si>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</si>
  <si>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</si>
  <si>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</si>
  <si>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</si>
  <si>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</si>
  <si>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</si>
  <si>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</si>
  <si>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</si>
  <si>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</si>
  <si>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</si>
  <si>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</si>
  <si>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</si>
  <si>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</si>
  <si>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</si>
  <si>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</si>
  <si>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</si>
  <si>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</si>
  <si>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</si>
  <si>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</si>
  <si>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Fellowships</t>
  </si>
  <si>
    <t>Office of the Chancellor</t>
  </si>
  <si>
    <t>J</t>
  </si>
  <si>
    <t>Total Expenditures</t>
  </si>
  <si>
    <t>F</t>
  </si>
  <si>
    <t>FTE Faculty, Ac Prof, &amp; Staff</t>
  </si>
  <si>
    <t>Office of Development</t>
  </si>
  <si>
    <t>L</t>
  </si>
  <si>
    <t>Gift &amp; Endowment Expenditures</t>
  </si>
  <si>
    <t>Public Affairs</t>
  </si>
  <si>
    <t>Public Service</t>
  </si>
  <si>
    <t>Leasehld, Rehab/ Alterations</t>
  </si>
  <si>
    <t>M</t>
  </si>
  <si>
    <t>NASF</t>
  </si>
  <si>
    <t>Provost &amp; VC Acad Affairs</t>
  </si>
  <si>
    <t>C</t>
  </si>
  <si>
    <t>Freshmen</t>
  </si>
  <si>
    <t>D</t>
  </si>
  <si>
    <t>Undergraduates</t>
  </si>
  <si>
    <t>A</t>
  </si>
  <si>
    <t>Total IUs</t>
  </si>
  <si>
    <t>Academic Human Resources</t>
  </si>
  <si>
    <t>H</t>
  </si>
  <si>
    <t>FTE Faculty &amp; Acad Professional</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</si>
  <si>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</si>
  <si>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</si>
  <si>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</si>
  <si>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</si>
  <si>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</si>
  <si>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</si>
  <si>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</si>
  <si>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</si>
  <si>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</si>
  <si>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</si>
  <si>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</si>
  <si>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W</t>
  </si>
  <si>
    <t>50% Faculty FTE, 50% gr/prf enrollment</t>
  </si>
  <si>
    <t>T</t>
  </si>
  <si>
    <t>50% All FTE, 50% total enrollment</t>
  </si>
  <si>
    <t>Q</t>
  </si>
  <si>
    <t>G&amp;C Exp  LAS, ACES, V Med, Beckman</t>
  </si>
  <si>
    <t>Committee on Natural Areas</t>
  </si>
  <si>
    <t>Biotechnology Center</t>
  </si>
  <si>
    <t>P</t>
  </si>
  <si>
    <t>Exp of LAS, ACES, V Med, Beckman</t>
  </si>
  <si>
    <t>K</t>
  </si>
  <si>
    <t>Grants &amp; Contracts Expenditures</t>
  </si>
  <si>
    <t>U</t>
  </si>
  <si>
    <t>50% Acad FTE, 50% grad &amp; prf enrol</t>
  </si>
  <si>
    <t xml:space="preserve">   Critical Research Initiatives</t>
  </si>
  <si>
    <t>G</t>
  </si>
  <si>
    <t>FTE Tenure-System Faculty</t>
  </si>
  <si>
    <t>Center for Advanced Study</t>
  </si>
  <si>
    <t>Ancient Technologies</t>
  </si>
  <si>
    <t>E</t>
  </si>
  <si>
    <t>Grad &amp; Professional</t>
  </si>
  <si>
    <t>VC Admin &amp; Human Res&amp; Adm Svcs</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</si>
  <si>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</si>
  <si>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</si>
  <si>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</si>
  <si>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</si>
  <si>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</si>
  <si>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</si>
  <si>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</si>
  <si>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</si>
  <si>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</si>
  <si>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</si>
  <si>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</si>
  <si>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</si>
  <si>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</si>
  <si>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</si>
  <si>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</si>
  <si>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</si>
  <si>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</si>
  <si>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</si>
  <si>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</si>
  <si>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</si>
  <si>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</si>
  <si>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</si>
  <si>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</si>
  <si>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</si>
  <si>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</si>
  <si>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</si>
  <si>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</si>
  <si>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</si>
  <si>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Total</t>
  </si>
  <si>
    <t>Service Center Name</t>
  </si>
  <si>
    <t>Basis for distribution of assessment</t>
  </si>
  <si>
    <t>Space</t>
  </si>
  <si>
    <t>Budget Reform: Basis for Assessment of Administrative Unit Overheads</t>
  </si>
  <si>
    <t>Sources:</t>
  </si>
  <si>
    <t>Campus Profile Data and DMI PN99032</t>
  </si>
  <si>
    <t>Division of Management Information      PN97123</t>
  </si>
  <si>
    <t xml:space="preserve"> Fraction of Campus Total for Assessment Bases</t>
  </si>
  <si>
    <t>S</t>
  </si>
  <si>
    <t>Unit Name</t>
  </si>
  <si>
    <t>Freshman</t>
  </si>
  <si>
    <t>Ugrad</t>
  </si>
  <si>
    <t>Gr/Prf</t>
  </si>
  <si>
    <t>360-380</t>
  </si>
  <si>
    <t>131+154</t>
  </si>
  <si>
    <t>DMI PN99032</t>
  </si>
  <si>
    <t>I</t>
  </si>
  <si>
    <t>RC</t>
  </si>
  <si>
    <t>Continuing Ed</t>
  </si>
  <si>
    <t>SC</t>
  </si>
  <si>
    <t>8260</t>
  </si>
  <si>
    <t>8555</t>
  </si>
  <si>
    <t>8240-5</t>
  </si>
  <si>
    <t>Heat, Ligh, Power</t>
  </si>
  <si>
    <t>St Fin aids</t>
  </si>
  <si>
    <t>0221A</t>
  </si>
  <si>
    <t>0221B</t>
  </si>
  <si>
    <t>0221C</t>
  </si>
  <si>
    <t>CBA minus Exec Dev Ctr</t>
  </si>
  <si>
    <t xml:space="preserve">Grad Coll Coble Hall Ofc      </t>
  </si>
  <si>
    <t xml:space="preserve">Grad Coll Minority Affairs    </t>
  </si>
  <si>
    <t>Graduate College Admin</t>
  </si>
  <si>
    <t>Respons- ibillity Center Subtotal</t>
  </si>
  <si>
    <t>IMPE for DCR</t>
  </si>
  <si>
    <t>Campus profile line:</t>
  </si>
  <si>
    <t>Resp Center (RC) or Svc Center (SC)</t>
  </si>
  <si>
    <t>Unit Code</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</si>
  <si>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</si>
  <si>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</si>
  <si>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</si>
  <si>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</si>
  <si>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</si>
  <si>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</si>
  <si>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</si>
  <si>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</si>
  <si>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</si>
  <si>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</si>
  <si>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</si>
  <si>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</si>
  <si>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</si>
  <si>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</si>
  <si>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</si>
  <si>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</si>
  <si>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</si>
  <si>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Acad FTE 50% total Enrolmnt</t>
  </si>
  <si>
    <t>50% All FTE 50% total Enrolmnt</t>
  </si>
  <si>
    <t>50% Acad FTE 50% gr/prf Enrolmnt</t>
  </si>
  <si>
    <t>Personal Services State &amp; ICR Budget</t>
  </si>
  <si>
    <t>50% Faculty 50% gr/pr enrollment</t>
  </si>
  <si>
    <t>Undergrad</t>
  </si>
  <si>
    <t>After multiplying the inverted matrix above times the direct costs in far right columns, these numbers will be ready to copy (transposed, values) to the results page.</t>
  </si>
  <si>
    <t>Equal Opportunity &amp; Access</t>
  </si>
  <si>
    <t>0620</t>
  </si>
  <si>
    <t>0670</t>
  </si>
  <si>
    <t>Research Park &amp; Incubator</t>
  </si>
  <si>
    <t>0660</t>
  </si>
  <si>
    <t>060C</t>
  </si>
  <si>
    <t>0705A</t>
  </si>
  <si>
    <t>0705B</t>
  </si>
  <si>
    <t>0705C</t>
  </si>
  <si>
    <t>Discovery: General &amp; Unassigned</t>
  </si>
  <si>
    <t>General Education: General &amp; Unassigned</t>
  </si>
  <si>
    <t>Ed Tech Board: General &amp; Unassigned</t>
  </si>
  <si>
    <t>Public Safety Admin</t>
  </si>
  <si>
    <t>Div of Animal Resources</t>
  </si>
  <si>
    <t>Service Center</t>
  </si>
  <si>
    <t>Division of Animal Resources</t>
  </si>
  <si>
    <t>Pass-through accounts for real units -- subtract only the pass-through expenditures so they do not get charged overhead on pass-throughs</t>
  </si>
  <si>
    <t>CITES -- CIO</t>
  </si>
  <si>
    <t>FY02 Original Budget (state &amp; ICR, as of 5/01)</t>
  </si>
  <si>
    <t>Planning, Design, &amp; Construction</t>
  </si>
  <si>
    <t>0240</t>
  </si>
  <si>
    <t>Facility Mgmt &amp; Scheduling</t>
  </si>
  <si>
    <t>Research Board</t>
  </si>
  <si>
    <t>Ofc of Technology Mgmt</t>
  </si>
  <si>
    <t>CITES - Instruction (43%)</t>
  </si>
  <si>
    <t>CITES - Research (22%)</t>
  </si>
  <si>
    <t>CITES - Network (35%)</t>
  </si>
  <si>
    <t>CITES - CIO</t>
  </si>
  <si>
    <t>Facility Mgmt &amp; Sched</t>
  </si>
  <si>
    <t xml:space="preserve"> Research Board</t>
  </si>
  <si>
    <t>0609</t>
  </si>
  <si>
    <t xml:space="preserve">CITES - Instruction </t>
  </si>
  <si>
    <t xml:space="preserve">CITES - Research </t>
  </si>
  <si>
    <t xml:space="preserve">CITES - Network </t>
  </si>
  <si>
    <t>Biomedical Magnetic Res</t>
  </si>
  <si>
    <t>0640</t>
  </si>
  <si>
    <t xml:space="preserve">Biomedical Magnetic Research </t>
  </si>
  <si>
    <t>Biomedical Magnetic Research</t>
  </si>
  <si>
    <t>50% Total Exp,  50% G&amp;C Expend</t>
  </si>
  <si>
    <t xml:space="preserve">Provost &amp; VC Acad </t>
  </si>
  <si>
    <t>CITES - Instruction (50%)</t>
  </si>
  <si>
    <t>CITES - Research (19%)</t>
  </si>
  <si>
    <t>CITES - Network (31%)</t>
  </si>
  <si>
    <t>Principal's Scholars</t>
  </si>
  <si>
    <t>Student Financial Aid</t>
  </si>
  <si>
    <t>Medicare, Worker's Comp,Death Bnfts</t>
  </si>
  <si>
    <t>Check on shares above.0 for RC 1 for SC</t>
  </si>
  <si>
    <t>Total Cost with FY02 Overheads distributed using current usage</t>
  </si>
  <si>
    <t>Public Safety</t>
  </si>
  <si>
    <t>Total Cost with FY03admin budgets distributed using current usage</t>
  </si>
  <si>
    <t>Distributed based on Current Usage</t>
  </si>
  <si>
    <t>FY03 Final Admin Budgets (state &amp; ICR)  as of 6/2002)</t>
  </si>
  <si>
    <t>FY03 changes in assessment paid by colleges</t>
  </si>
  <si>
    <t>FY03 changes step 1</t>
  </si>
  <si>
    <t>Step 1  for FY04: FY03 Final Admin Budgets</t>
  </si>
  <si>
    <t>Step 3  for FY03: FY03 final administrative overheads</t>
  </si>
  <si>
    <t>FY03 final assessment/FY03 proposed budget</t>
  </si>
  <si>
    <t>FY04 assessment based on current usage, FY03 budget</t>
  </si>
  <si>
    <t>Enrollments, Fall 2002</t>
  </si>
  <si>
    <t>FTE, Oct 2002 (All funds)</t>
  </si>
  <si>
    <t>Expenditures, FY02 (000)</t>
  </si>
  <si>
    <t>Total IUs AY2001-02</t>
  </si>
  <si>
    <t>Fa02 NASF</t>
  </si>
  <si>
    <t>Personal Services State &amp; ICR FY03 Budget</t>
  </si>
  <si>
    <t xml:space="preserve">Last year's pass-through expenditures to deduct -- from Mike </t>
  </si>
  <si>
    <t>Note: if pass-through from Mike exceeds the value in the matrix above, subtract only enough to reach 0</t>
  </si>
  <si>
    <t>This is included so we can compute the differences</t>
  </si>
  <si>
    <t>Step 1 for FY04: Change in assessment due to usage changes</t>
  </si>
  <si>
    <t>Change for each service unit</t>
  </si>
  <si>
    <t>Total Changes due to usage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</si>
</sst>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 numFmtId="176" formatCode="#,##0.0"/>
    <numFmt numFmtId="177" formatCode="#,##0.0000"/>
    <numFmt numFmtId="178" formatCode="#,##0.000"/>
    <numFmt numFmtId="179" formatCode="_(* #,##0.000_);_(* \(#,##0.000\);_(* &quot;-&quot;???_);_(@_)"/>
    <numFmt numFmtId="180" formatCode="0.0000_)"/>
    <numFmt numFmtId="181" formatCode="0.00E+00_)"/>
  </numFmts>
  <fonts count="13">
    <font>
      <sz val="10"/>
      <name val="Courier"/>
      <family val="0"/>
    </font>
    <font>
      <sz val="10"/>
      <name val="Arial"/>
      <family val="0"/>
    </font>
    <font>
      <sz val="8"/>
      <name val="Arial"/>
      <family val="2"/>
    </font>
    <font>
      <sz val="9"/>
      <name val="Arial"/>
      <family val="2"/>
    </font>
    <font>
      <b/>
      <sz val="9"/>
      <name val="Arial"/>
      <family val="2"/>
    </font>
    <font>
      <b/>
      <sz val="8"/>
      <name val="Arial"/>
      <family val="2"/>
    </font>
    <font>
      <sz val="8"/>
      <name val="Courier"/>
      <family val="0"/>
    </font>
    <font>
      <sz val="8"/>
      <name val="Tahoma"/>
      <family val="0"/>
    </font>
    <font>
      <b/>
      <sz val="8"/>
      <name val="Tahoma"/>
      <family val="0"/>
    </font>
    <font>
      <u val="single"/>
      <sz val="10"/>
      <color indexed="12"/>
      <name val="Courier"/>
      <family val="0"/>
    </font>
    <font>
      <u val="single"/>
      <sz val="10"/>
      <color indexed="36"/>
      <name val="Courier"/>
      <family val="0"/>
    </font>
    <font>
      <sz val="8"/>
      <color indexed="10"/>
      <name val="Arial"/>
      <family val="2"/>
    </font>
    <font>
      <b/>
      <sz val="8"/>
      <name val="Courier"/>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223">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1" fontId="2" fillId="0" borderId="0" xfId="0" applyNumberFormat="1" applyFont="1" applyAlignment="1" applyProtection="1">
      <alignment/>
      <protection/>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3" fillId="0" borderId="0" xfId="0" applyFont="1" applyAlignment="1">
      <alignment/>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6" xfId="0" applyFont="1" applyBorder="1" applyAlignment="1">
      <alignment/>
    </xf>
    <xf numFmtId="0" fontId="3" fillId="0" borderId="2" xfId="0" applyFont="1" applyBorder="1" applyAlignment="1">
      <alignment/>
    </xf>
    <xf numFmtId="0" fontId="3" fillId="0" borderId="0" xfId="0"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0"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0" fontId="3" fillId="0" borderId="7" xfId="0" applyFont="1" applyBorder="1" applyAlignment="1">
      <alignment/>
    </xf>
    <xf numFmtId="0" fontId="5" fillId="0" borderId="0" xfId="0" applyFont="1" applyAlignment="1">
      <alignment/>
    </xf>
    <xf numFmtId="0" fontId="2" fillId="0" borderId="0" xfId="0" applyFont="1" applyAlignment="1" quotePrefix="1">
      <alignment horizontal="center"/>
    </xf>
    <xf numFmtId="0" fontId="3" fillId="0" borderId="3" xfId="0" applyFont="1" applyBorder="1" applyAlignment="1">
      <alignment/>
    </xf>
    <xf numFmtId="0" fontId="3" fillId="0" borderId="1" xfId="0" applyFont="1" applyBorder="1" applyAlignment="1">
      <alignment/>
    </xf>
    <xf numFmtId="0" fontId="6" fillId="0" borderId="0" xfId="0" applyFont="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2" fillId="0" borderId="0" xfId="0" applyNumberFormat="1" applyFont="1" applyFill="1" applyBorder="1" applyAlignment="1">
      <alignment/>
    </xf>
    <xf numFmtId="0" fontId="2" fillId="0" borderId="8" xfId="0" applyFont="1" applyBorder="1" applyAlignment="1">
      <alignment horizontal="left"/>
    </xf>
    <xf numFmtId="0" fontId="6" fillId="0" borderId="0" xfId="0" applyFont="1" applyAlignment="1">
      <alignment horizontal="left"/>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6" xfId="0" applyFont="1" applyBorder="1" applyAlignment="1">
      <alignment/>
    </xf>
    <xf numFmtId="0" fontId="2" fillId="0" borderId="0" xfId="0" applyFont="1" applyBorder="1" applyAlignment="1">
      <alignment horizontal="left"/>
    </xf>
    <xf numFmtId="0" fontId="2" fillId="0" borderId="9"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3" fontId="2" fillId="0" borderId="4" xfId="0" applyNumberFormat="1" applyFont="1" applyBorder="1" applyAlignment="1">
      <alignment/>
    </xf>
    <xf numFmtId="0" fontId="4" fillId="0" borderId="3" xfId="0" applyFont="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4" xfId="0" applyFont="1" applyBorder="1" applyAlignment="1" applyProtection="1" quotePrefix="1">
      <alignment horizontal="left"/>
      <protection/>
    </xf>
    <xf numFmtId="4" fontId="2" fillId="0" borderId="0" xfId="0" applyNumberFormat="1" applyFont="1" applyAlignment="1" applyProtection="1">
      <alignment/>
      <protection/>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69" fontId="2" fillId="0" borderId="6" xfId="15" applyNumberFormat="1" applyFont="1" applyBorder="1" applyAlignment="1">
      <alignment/>
    </xf>
    <xf numFmtId="0" fontId="2" fillId="0" borderId="1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0" fontId="3" fillId="0" borderId="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169" fontId="2" fillId="0" borderId="0" xfId="15" applyNumberFormat="1" applyFont="1" applyBorder="1" applyAlignment="1">
      <alignment/>
    </xf>
    <xf numFmtId="2" fontId="2" fillId="0" borderId="0" xfId="0" applyNumberFormat="1" applyFont="1" applyBorder="1" applyAlignment="1">
      <alignment/>
    </xf>
    <xf numFmtId="0" fontId="2" fillId="0" borderId="12" xfId="0" applyFont="1" applyBorder="1" applyAlignment="1" applyProtection="1">
      <alignment horizontal="left"/>
      <protection/>
    </xf>
    <xf numFmtId="0" fontId="5" fillId="0" borderId="13" xfId="0" applyFont="1" applyBorder="1" applyAlignment="1">
      <alignment/>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0" fontId="2" fillId="0" borderId="0"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left"/>
    </xf>
    <xf numFmtId="0" fontId="5" fillId="0" borderId="0" xfId="0" applyFont="1" applyFill="1" applyBorder="1" applyAlignment="1">
      <alignment horizontal="left"/>
    </xf>
    <xf numFmtId="0" fontId="5" fillId="0" borderId="7" xfId="0" applyFont="1" applyFill="1" applyBorder="1" applyAlignment="1">
      <alignment horizontal="left"/>
    </xf>
    <xf numFmtId="0" fontId="2" fillId="0" borderId="4" xfId="0" applyFont="1" applyBorder="1" applyAlignment="1" quotePrefix="1">
      <alignment/>
    </xf>
    <xf numFmtId="0" fontId="3" fillId="0" borderId="4" xfId="0" applyFont="1" applyBorder="1" applyAlignment="1" applyProtection="1">
      <alignment horizontal="left"/>
      <protection/>
    </xf>
    <xf numFmtId="0" fontId="3" fillId="0" borderId="0" xfId="0" applyFont="1" applyAlignment="1">
      <alignment/>
    </xf>
    <xf numFmtId="0" fontId="4" fillId="0" borderId="4" xfId="0" applyFont="1" applyFill="1" applyBorder="1" applyAlignment="1">
      <alignment horizontal="center" wrapText="1"/>
    </xf>
    <xf numFmtId="0" fontId="3" fillId="0" borderId="1" xfId="0" applyFont="1" applyBorder="1" applyAlignment="1">
      <alignment horizontal="center" wrapText="1"/>
    </xf>
    <xf numFmtId="0" fontId="2" fillId="0" borderId="0" xfId="0" applyFont="1" applyBorder="1" applyAlignment="1" applyProtection="1">
      <alignment horizontal="center" wrapText="1"/>
      <protection/>
    </xf>
    <xf numFmtId="0" fontId="2" fillId="0" borderId="0" xfId="0" applyFont="1" applyBorder="1" applyAlignment="1" applyProtection="1" quotePrefix="1">
      <alignment horizontal="left"/>
      <protection/>
    </xf>
    <xf numFmtId="0" fontId="2" fillId="0" borderId="0" xfId="0" applyFont="1" applyBorder="1" applyAlignment="1" quotePrefix="1">
      <alignment/>
    </xf>
    <xf numFmtId="0" fontId="2" fillId="0" borderId="0" xfId="0" applyFont="1" applyBorder="1" applyAlignment="1" applyProtection="1" quotePrefix="1">
      <alignment/>
      <protection/>
    </xf>
    <xf numFmtId="0" fontId="3" fillId="0" borderId="12" xfId="0" applyFont="1" applyBorder="1" applyAlignment="1">
      <alignment/>
    </xf>
    <xf numFmtId="0" fontId="3" fillId="0" borderId="7" xfId="0" applyFont="1" applyBorder="1" applyAlignment="1">
      <alignment horizontal="center" wrapText="1"/>
    </xf>
    <xf numFmtId="0" fontId="3" fillId="0" borderId="0" xfId="0" applyFont="1" applyBorder="1" applyAlignment="1">
      <alignment horizontal="center" wrapText="1"/>
    </xf>
    <xf numFmtId="44" fontId="3" fillId="0" borderId="0" xfId="17" applyFont="1" applyBorder="1" applyAlignment="1">
      <alignment horizontal="center" wrapText="1"/>
    </xf>
    <xf numFmtId="44" fontId="3" fillId="0" borderId="10" xfId="17" applyFont="1" applyBorder="1" applyAlignment="1">
      <alignment horizontal="center" wrapText="1"/>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pplyProtection="1" quotePrefix="1">
      <alignment horizontal="center" wrapText="1"/>
      <protection/>
    </xf>
    <xf numFmtId="0" fontId="2" fillId="0" borderId="13" xfId="0" applyFont="1" applyBorder="1" applyAlignment="1" quotePrefix="1">
      <alignment horizontal="center" wrapText="1"/>
    </xf>
    <xf numFmtId="0" fontId="2" fillId="0" borderId="0" xfId="0" applyFont="1" applyAlignment="1">
      <alignment/>
    </xf>
    <xf numFmtId="3" fontId="3" fillId="0" borderId="4" xfId="0" applyNumberFormat="1" applyFont="1" applyBorder="1" applyAlignment="1">
      <alignment/>
    </xf>
    <xf numFmtId="3" fontId="2" fillId="0" borderId="3" xfId="15" applyNumberFormat="1" applyFont="1" applyBorder="1" applyAlignment="1">
      <alignment/>
    </xf>
    <xf numFmtId="3" fontId="2" fillId="0" borderId="6" xfId="15" applyNumberFormat="1" applyFont="1" applyBorder="1" applyAlignment="1">
      <alignment/>
    </xf>
    <xf numFmtId="1" fontId="2" fillId="0" borderId="0" xfId="0" applyNumberFormat="1" applyFont="1" applyBorder="1" applyAlignment="1" applyProtection="1">
      <alignment/>
      <protection/>
    </xf>
    <xf numFmtId="0" fontId="6" fillId="0" borderId="0" xfId="0" applyFont="1" applyBorder="1" applyAlignment="1">
      <alignment/>
    </xf>
    <xf numFmtId="0" fontId="2" fillId="0" borderId="0" xfId="0" applyFont="1" applyBorder="1" applyAlignment="1" applyProtection="1" quotePrefix="1">
      <alignment horizontal="center" wrapText="1"/>
      <protection/>
    </xf>
    <xf numFmtId="0" fontId="2" fillId="0" borderId="0" xfId="0" applyFont="1" applyBorder="1" applyAlignment="1" quotePrefix="1">
      <alignment horizontal="center" wrapText="1"/>
    </xf>
    <xf numFmtId="0" fontId="3" fillId="0" borderId="0" xfId="0" applyFont="1" applyBorder="1" applyAlignment="1">
      <alignment/>
    </xf>
    <xf numFmtId="0" fontId="3" fillId="0" borderId="8" xfId="0" applyFont="1" applyBorder="1" applyAlignment="1">
      <alignment/>
    </xf>
    <xf numFmtId="3" fontId="2" fillId="0" borderId="10" xfId="0" applyNumberFormat="1" applyFont="1" applyBorder="1" applyAlignment="1">
      <alignment/>
    </xf>
    <xf numFmtId="0" fontId="2" fillId="0" borderId="3" xfId="0" applyFont="1" applyBorder="1" applyAlignment="1" applyProtection="1" quotePrefix="1">
      <alignment horizontal="left"/>
      <protection/>
    </xf>
    <xf numFmtId="0" fontId="2" fillId="0" borderId="6" xfId="0" applyFont="1" applyBorder="1" applyAlignment="1" applyProtection="1" quotePrefix="1">
      <alignment/>
      <protection/>
    </xf>
    <xf numFmtId="0" fontId="3" fillId="0" borderId="14" xfId="0" applyFont="1" applyBorder="1" applyAlignment="1">
      <alignment horizontal="center" wrapText="1"/>
    </xf>
    <xf numFmtId="0" fontId="2" fillId="0" borderId="12" xfId="0" applyFont="1" applyBorder="1" applyAlignment="1">
      <alignment horizontal="left"/>
    </xf>
    <xf numFmtId="0" fontId="2" fillId="0" borderId="11" xfId="0" applyFont="1" applyBorder="1" applyAlignment="1">
      <alignment horizontal="left"/>
    </xf>
    <xf numFmtId="0" fontId="3" fillId="0" borderId="15" xfId="0" applyFont="1" applyBorder="1" applyAlignment="1">
      <alignment horizontal="center" wrapText="1"/>
    </xf>
    <xf numFmtId="169" fontId="2" fillId="0" borderId="0" xfId="15" applyNumberFormat="1" applyFont="1" applyAlignment="1">
      <alignment/>
    </xf>
    <xf numFmtId="169" fontId="2" fillId="0" borderId="1" xfId="15" applyNumberFormat="1" applyFont="1" applyBorder="1" applyAlignment="1">
      <alignment/>
    </xf>
    <xf numFmtId="169" fontId="2" fillId="0" borderId="1" xfId="15" applyNumberFormat="1" applyFont="1" applyFill="1" applyBorder="1" applyAlignment="1">
      <alignment/>
    </xf>
    <xf numFmtId="169" fontId="3" fillId="0" borderId="0" xfId="15" applyNumberFormat="1" applyFont="1" applyAlignment="1">
      <alignment/>
    </xf>
    <xf numFmtId="169" fontId="2" fillId="0" borderId="0" xfId="15" applyNumberFormat="1" applyFont="1" applyFill="1" applyBorder="1" applyAlignment="1">
      <alignment/>
    </xf>
    <xf numFmtId="169" fontId="2" fillId="0" borderId="2" xfId="15" applyNumberFormat="1" applyFont="1" applyBorder="1" applyAlignment="1">
      <alignment/>
    </xf>
    <xf numFmtId="169" fontId="2" fillId="0" borderId="2" xfId="15" applyNumberFormat="1" applyFont="1" applyFill="1" applyBorder="1" applyAlignment="1">
      <alignment/>
    </xf>
    <xf numFmtId="169" fontId="2" fillId="0" borderId="9" xfId="15" applyNumberFormat="1" applyFont="1" applyBorder="1" applyAlignment="1">
      <alignment/>
    </xf>
    <xf numFmtId="169" fontId="2" fillId="0" borderId="10" xfId="15" applyNumberFormat="1" applyFont="1" applyBorder="1" applyAlignment="1">
      <alignment/>
    </xf>
    <xf numFmtId="169" fontId="2" fillId="0" borderId="11" xfId="15" applyNumberFormat="1" applyFont="1" applyBorder="1" applyAlignment="1">
      <alignment/>
    </xf>
    <xf numFmtId="169" fontId="2" fillId="0" borderId="0" xfId="15" applyNumberFormat="1" applyFont="1" applyAlignment="1" applyProtection="1">
      <alignment vertical="justify"/>
      <protection/>
    </xf>
    <xf numFmtId="0" fontId="2" fillId="0" borderId="4" xfId="0" applyFont="1" applyBorder="1" applyAlignment="1">
      <alignment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5" fillId="0" borderId="13" xfId="0" applyFont="1" applyBorder="1" applyAlignment="1">
      <alignment horizontal="center"/>
    </xf>
    <xf numFmtId="0" fontId="5" fillId="0" borderId="13" xfId="0" applyFont="1" applyBorder="1" applyAlignment="1" quotePrefix="1">
      <alignment horizontal="center"/>
    </xf>
    <xf numFmtId="0" fontId="2" fillId="0" borderId="13" xfId="0" applyFont="1" applyBorder="1" applyAlignment="1">
      <alignment horizontal="centerContinuous" wrapText="1"/>
    </xf>
    <xf numFmtId="169" fontId="2" fillId="0" borderId="9" xfId="15" applyNumberFormat="1" applyFont="1" applyFill="1" applyBorder="1" applyAlignment="1">
      <alignment/>
    </xf>
    <xf numFmtId="169" fontId="2" fillId="0" borderId="10" xfId="15" applyNumberFormat="1" applyFont="1" applyFill="1" applyBorder="1" applyAlignment="1">
      <alignment/>
    </xf>
    <xf numFmtId="169" fontId="2" fillId="0" borderId="11" xfId="15" applyNumberFormat="1" applyFont="1" applyFill="1" applyBorder="1" applyAlignment="1">
      <alignment/>
    </xf>
    <xf numFmtId="1" fontId="2" fillId="0" borderId="1" xfId="0" applyNumberFormat="1" applyFont="1" applyBorder="1" applyAlignment="1" applyProtection="1">
      <alignment/>
      <protection/>
    </xf>
    <xf numFmtId="1" fontId="2" fillId="0" borderId="9" xfId="0" applyNumberFormat="1" applyFont="1" applyBorder="1" applyAlignment="1" applyProtection="1">
      <alignment/>
      <protection/>
    </xf>
    <xf numFmtId="1" fontId="2" fillId="0" borderId="10" xfId="0" applyNumberFormat="1" applyFont="1" applyBorder="1" applyAlignment="1" applyProtection="1">
      <alignment/>
      <protection/>
    </xf>
    <xf numFmtId="1" fontId="2" fillId="0" borderId="2" xfId="0" applyNumberFormat="1" applyFont="1" applyBorder="1" applyAlignment="1" applyProtection="1">
      <alignment/>
      <protection/>
    </xf>
    <xf numFmtId="1" fontId="2" fillId="0" borderId="11" xfId="0" applyNumberFormat="1" applyFont="1" applyBorder="1" applyAlignment="1" applyProtection="1">
      <alignment/>
      <protection/>
    </xf>
    <xf numFmtId="0" fontId="3" fillId="0" borderId="15" xfId="0" applyFont="1" applyBorder="1" applyAlignment="1">
      <alignment/>
    </xf>
    <xf numFmtId="3" fontId="5" fillId="0" borderId="13" xfId="0" applyNumberFormat="1" applyFont="1" applyBorder="1" applyAlignment="1">
      <alignment horizontal="right"/>
    </xf>
    <xf numFmtId="3" fontId="4" fillId="0" borderId="13" xfId="0" applyNumberFormat="1" applyFont="1" applyBorder="1" applyAlignment="1">
      <alignment horizontal="right"/>
    </xf>
    <xf numFmtId="169" fontId="2" fillId="0" borderId="4" xfId="0" applyNumberFormat="1" applyFont="1" applyBorder="1" applyAlignment="1">
      <alignment/>
    </xf>
    <xf numFmtId="3" fontId="2" fillId="0" borderId="13" xfId="0" applyNumberFormat="1" applyFont="1" applyBorder="1" applyAlignment="1">
      <alignment/>
    </xf>
    <xf numFmtId="169" fontId="1" fillId="0" borderId="0" xfId="15" applyNumberFormat="1" applyFont="1" applyAlignment="1">
      <alignment/>
    </xf>
    <xf numFmtId="169" fontId="2" fillId="0" borderId="7" xfId="15" applyNumberFormat="1" applyFont="1" applyBorder="1" applyAlignment="1">
      <alignment/>
    </xf>
    <xf numFmtId="0" fontId="2" fillId="0" borderId="10" xfId="0" applyFont="1" applyBorder="1" applyAlignment="1" applyProtection="1">
      <alignment horizontal="left"/>
      <protection/>
    </xf>
    <xf numFmtId="0" fontId="2" fillId="0" borderId="0" xfId="0" applyFont="1" applyAlignment="1">
      <alignment horizontal="right"/>
    </xf>
    <xf numFmtId="0" fontId="2" fillId="0" borderId="7" xfId="0" applyFont="1" applyBorder="1" applyAlignment="1">
      <alignment/>
    </xf>
    <xf numFmtId="0" fontId="2" fillId="0" borderId="10" xfId="0" applyFont="1" applyBorder="1" applyAlignment="1">
      <alignment/>
    </xf>
    <xf numFmtId="0" fontId="2" fillId="0" borderId="7" xfId="0" applyFont="1" applyBorder="1" applyAlignment="1" quotePrefix="1">
      <alignment/>
    </xf>
    <xf numFmtId="0" fontId="2" fillId="0" borderId="12" xfId="0" applyFont="1" applyBorder="1" applyAlignment="1" applyProtection="1" quotePrefix="1">
      <alignment/>
      <protection/>
    </xf>
    <xf numFmtId="0" fontId="2" fillId="0" borderId="8" xfId="0" applyFont="1" applyBorder="1" applyAlignment="1" applyProtection="1" quotePrefix="1">
      <alignment horizontal="left"/>
      <protection/>
    </xf>
    <xf numFmtId="0" fontId="2" fillId="0" borderId="8" xfId="0" applyFont="1" applyBorder="1" applyAlignment="1" applyProtection="1">
      <alignment horizontal="left"/>
      <protection/>
    </xf>
    <xf numFmtId="0" fontId="2" fillId="0" borderId="7" xfId="0" applyFont="1" applyBorder="1" applyAlignment="1" applyProtection="1" quotePrefix="1">
      <alignment horizontal="left"/>
      <protection/>
    </xf>
    <xf numFmtId="3" fontId="2" fillId="0" borderId="13" xfId="0" applyNumberFormat="1" applyFont="1" applyFill="1" applyBorder="1" applyAlignment="1">
      <alignment/>
    </xf>
    <xf numFmtId="3" fontId="2" fillId="0" borderId="13" xfId="0" applyNumberFormat="1" applyFont="1" applyBorder="1" applyAlignment="1">
      <alignment horizontal="right"/>
    </xf>
    <xf numFmtId="0" fontId="2" fillId="0" borderId="0" xfId="0" applyFont="1" applyAlignment="1">
      <alignment horizontal="left"/>
    </xf>
    <xf numFmtId="0" fontId="5" fillId="0" borderId="0" xfId="0" applyFont="1" applyAlignment="1">
      <alignment horizontal="left"/>
    </xf>
    <xf numFmtId="0" fontId="11" fillId="0" borderId="4" xfId="0" applyFont="1" applyBorder="1" applyAlignment="1">
      <alignment/>
    </xf>
    <xf numFmtId="0" fontId="11" fillId="0" borderId="0" xfId="0" applyFont="1" applyBorder="1" applyAlignment="1">
      <alignment/>
    </xf>
    <xf numFmtId="2" fontId="11" fillId="0" borderId="0" xfId="0" applyNumberFormat="1" applyFont="1" applyBorder="1" applyAlignment="1">
      <alignment/>
    </xf>
    <xf numFmtId="1" fontId="11" fillId="0" borderId="0" xfId="0" applyNumberFormat="1" applyFont="1" applyBorder="1" applyAlignment="1">
      <alignment/>
    </xf>
    <xf numFmtId="3" fontId="11" fillId="0" borderId="0" xfId="0" applyNumberFormat="1" applyFont="1" applyBorder="1" applyAlignment="1">
      <alignment/>
    </xf>
    <xf numFmtId="0" fontId="2" fillId="0" borderId="13" xfId="0" applyFont="1" applyBorder="1" applyAlignment="1" applyProtection="1">
      <alignment horizontal="left"/>
      <protection/>
    </xf>
    <xf numFmtId="0" fontId="2" fillId="0" borderId="13" xfId="0" applyFont="1" applyBorder="1" applyAlignment="1">
      <alignment/>
    </xf>
    <xf numFmtId="2" fontId="2" fillId="0" borderId="13" xfId="0" applyNumberFormat="1" applyFont="1" applyBorder="1" applyAlignment="1">
      <alignment/>
    </xf>
    <xf numFmtId="0" fontId="2" fillId="0" borderId="13" xfId="0" applyFont="1" applyBorder="1" applyAlignment="1" applyProtection="1" quotePrefix="1">
      <alignment horizontal="left"/>
      <protection/>
    </xf>
    <xf numFmtId="1" fontId="2" fillId="0" borderId="13" xfId="0" applyNumberFormat="1" applyFont="1" applyBorder="1" applyAlignment="1">
      <alignment/>
    </xf>
    <xf numFmtId="0" fontId="2" fillId="0" borderId="13" xfId="0" applyFont="1" applyBorder="1" applyAlignment="1" quotePrefix="1">
      <alignment/>
    </xf>
    <xf numFmtId="0" fontId="2" fillId="0" borderId="13" xfId="0" applyFont="1" applyBorder="1" applyAlignment="1" applyProtection="1" quotePrefix="1">
      <alignment/>
      <protection/>
    </xf>
    <xf numFmtId="0" fontId="2" fillId="0" borderId="13" xfId="0" applyFont="1" applyBorder="1" applyAlignment="1" applyProtection="1">
      <alignment/>
      <protection/>
    </xf>
    <xf numFmtId="1" fontId="2" fillId="0" borderId="13" xfId="0" applyNumberFormat="1" applyFont="1" applyBorder="1" applyAlignment="1" applyProtection="1">
      <alignment/>
      <protection/>
    </xf>
    <xf numFmtId="0" fontId="11" fillId="0" borderId="13" xfId="0" applyFont="1" applyBorder="1" applyAlignment="1">
      <alignment/>
    </xf>
    <xf numFmtId="0" fontId="2" fillId="0" borderId="15" xfId="0" applyFont="1" applyBorder="1" applyAlignment="1" applyProtection="1">
      <alignment horizontal="left"/>
      <protection/>
    </xf>
    <xf numFmtId="0" fontId="5" fillId="0" borderId="15" xfId="0" applyFont="1" applyBorder="1" applyAlignment="1">
      <alignment/>
    </xf>
    <xf numFmtId="0" fontId="2" fillId="0" borderId="15" xfId="0" applyFont="1" applyBorder="1" applyAlignment="1">
      <alignment/>
    </xf>
    <xf numFmtId="0" fontId="5" fillId="0" borderId="14" xfId="0" applyFont="1" applyBorder="1" applyAlignment="1">
      <alignment horizontal="center"/>
    </xf>
    <xf numFmtId="0" fontId="2" fillId="0" borderId="14" xfId="0" applyFont="1" applyBorder="1" applyAlignment="1">
      <alignment/>
    </xf>
    <xf numFmtId="0" fontId="2" fillId="0" borderId="14" xfId="0" applyFont="1" applyBorder="1" applyAlignment="1" applyProtection="1">
      <alignment/>
      <protection/>
    </xf>
    <xf numFmtId="169" fontId="2" fillId="0" borderId="13" xfId="0" applyNumberFormat="1" applyFont="1" applyBorder="1" applyAlignment="1">
      <alignment/>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3" fillId="0" borderId="0" xfId="0" applyFont="1" applyAlignment="1" applyProtection="1">
      <alignment horizontal="left" vertical="justify"/>
      <protection/>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14" fontId="2" fillId="0" borderId="2" xfId="0" applyNumberFormat="1" applyFont="1" applyBorder="1" applyAlignment="1">
      <alignment horizontal="left"/>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lignment horizontal="right"/>
    </xf>
    <xf numFmtId="0" fontId="2" fillId="0" borderId="15" xfId="0" applyFont="1" applyBorder="1" applyAlignment="1">
      <alignment horizontal="right"/>
    </xf>
    <xf numFmtId="0" fontId="2" fillId="0" borderId="0" xfId="0" applyFont="1" applyAlignment="1">
      <alignment horizontal="center" wrapText="1"/>
    </xf>
    <xf numFmtId="0" fontId="2" fillId="0" borderId="0" xfId="0" applyFont="1" applyAlignment="1" applyProtection="1">
      <alignment horizontal="center" wrapText="1"/>
      <protection/>
    </xf>
    <xf numFmtId="0" fontId="2" fillId="0" borderId="3" xfId="0" applyFont="1" applyBorder="1" applyAlignment="1">
      <alignment horizontal="center" wrapText="1"/>
    </xf>
    <xf numFmtId="0" fontId="2" fillId="0" borderId="6"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95"/>
  <sheetViews>
    <sheetView tabSelected="1" zoomScaleSheetLayoutView="100" workbookViewId="0" topLeftCell="A1">
      <pane xSplit="2" ySplit="6" topLeftCell="D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2.75"/>
  <cols>
    <col min="1" max="1" width="6.625" style="20" customWidth="1"/>
    <col min="2" max="2" width="20.625" style="20" customWidth="1"/>
    <col min="3" max="3" width="3.50390625" style="20" hidden="1" customWidth="1"/>
    <col min="4" max="4" width="22.375" style="20" customWidth="1"/>
    <col min="5" max="5" width="11.25390625" style="20" customWidth="1"/>
    <col min="6" max="6" width="12.875" style="20" hidden="1" customWidth="1"/>
    <col min="7" max="7" width="9.375" style="20" customWidth="1"/>
    <col min="8" max="8" width="8.875" style="20" customWidth="1"/>
    <col min="9" max="9" width="8.125" style="20" customWidth="1"/>
    <col min="10" max="10" width="9.125" style="20" customWidth="1"/>
    <col min="11" max="11" width="8.625" style="20" customWidth="1"/>
    <col min="12" max="12" width="8.375" style="20" customWidth="1"/>
    <col min="13" max="13" width="9.125" style="20" bestFit="1" customWidth="1"/>
    <col min="14" max="14" width="10.875" style="20" bestFit="1" customWidth="1"/>
    <col min="15" max="16" width="9.75390625" style="20" bestFit="1" customWidth="1"/>
    <col min="17" max="17" width="8.625" style="20" customWidth="1"/>
    <col min="18" max="18" width="8.125" style="20" customWidth="1"/>
    <col min="19" max="19" width="9.125" style="20" bestFit="1" customWidth="1"/>
    <col min="20" max="20" width="8.75390625" style="20" customWidth="1"/>
    <col min="21" max="22" width="8.125" style="20" customWidth="1"/>
    <col min="23" max="23" width="7.75390625" style="20" customWidth="1"/>
    <col min="24" max="24" width="7.875" style="20" customWidth="1"/>
    <col min="25" max="25" width="7.50390625" style="20" customWidth="1"/>
    <col min="26" max="26" width="9.125" style="20" bestFit="1" customWidth="1"/>
    <col min="27" max="27" width="9.75390625" style="20" bestFit="1" customWidth="1"/>
    <col min="28" max="29" width="9.125" style="20" bestFit="1" customWidth="1"/>
    <col min="30" max="30" width="10.375" style="20" customWidth="1"/>
    <col min="31" max="31" width="7.75390625" style="20" customWidth="1"/>
    <col min="32" max="32" width="7.00390625" style="20" customWidth="1"/>
    <col min="33" max="33" width="7.25390625" style="20" customWidth="1"/>
    <col min="34" max="34" width="6.75390625" style="20" customWidth="1"/>
    <col min="35" max="36" width="7.375" style="20" customWidth="1"/>
    <col min="37" max="37" width="6.25390625" style="20" customWidth="1"/>
    <col min="38" max="39" width="7.125" style="20" customWidth="1"/>
    <col min="40" max="40" width="7.375" style="20" customWidth="1"/>
    <col min="41" max="41" width="8.125" style="20" customWidth="1"/>
    <col min="42" max="45" width="6.50390625" style="20" customWidth="1"/>
    <col min="46" max="46" width="9.25390625" style="20" bestFit="1" customWidth="1"/>
    <col min="47" max="48" width="9.625" style="20" bestFit="1" customWidth="1"/>
    <col min="49" max="49" width="9.25390625" style="20" bestFit="1" customWidth="1"/>
    <col min="50" max="50" width="7.875" style="20" customWidth="1"/>
    <col min="51" max="51" width="9.25390625" style="20" bestFit="1" customWidth="1"/>
    <col min="52" max="52" width="9.25390625" style="20" customWidth="1"/>
    <col min="53" max="55" width="9.25390625" style="20" bestFit="1" customWidth="1"/>
    <col min="56" max="56" width="9.25390625" style="20" customWidth="1"/>
    <col min="57" max="57" width="9.625" style="20" bestFit="1" customWidth="1"/>
    <col min="58" max="64" width="9.25390625" style="20" bestFit="1" customWidth="1"/>
    <col min="65" max="67" width="9.625" style="20" bestFit="1" customWidth="1"/>
    <col min="68" max="68" width="9.25390625" style="20" bestFit="1" customWidth="1"/>
    <col min="69" max="71" width="9.625" style="20" bestFit="1" customWidth="1"/>
    <col min="72" max="72" width="9.25390625" style="20" bestFit="1" customWidth="1"/>
    <col min="73" max="73" width="10.875" style="20" bestFit="1" customWidth="1"/>
    <col min="74" max="74" width="9.25390625" style="20" bestFit="1" customWidth="1"/>
    <col min="75" max="77" width="9.625" style="20" bestFit="1" customWidth="1"/>
    <col min="78" max="79" width="9.25390625" style="20" bestFit="1" customWidth="1"/>
    <col min="80" max="80" width="9.625" style="20" bestFit="1" customWidth="1"/>
    <col min="81" max="82" width="9.25390625" style="20" bestFit="1" customWidth="1"/>
    <col min="83" max="83" width="9.625" style="20" bestFit="1" customWidth="1"/>
    <col min="84" max="88" width="9.25390625" style="20" bestFit="1" customWidth="1"/>
    <col min="89" max="89" width="9.625" style="20" bestFit="1" customWidth="1"/>
    <col min="90" max="16384" width="9.00390625" style="20" customWidth="1"/>
  </cols>
  <sheetData>
    <row r="1" spans="1:89" s="25" customFormat="1" ht="12">
      <c r="A1" s="91" t="s">
        <v>289</v>
      </c>
      <c r="B1" s="20"/>
      <c r="C1" s="20"/>
      <c r="D1" s="20"/>
      <c r="G1" s="9"/>
      <c r="H1" s="9"/>
      <c r="I1" s="9"/>
      <c r="J1" s="9"/>
      <c r="K1" s="9"/>
      <c r="L1" s="9"/>
      <c r="M1" s="9"/>
      <c r="N1" s="9"/>
      <c r="O1" s="9"/>
      <c r="P1" s="9"/>
      <c r="Q1" s="9"/>
      <c r="R1" s="9"/>
      <c r="S1" s="9"/>
      <c r="T1" s="9"/>
      <c r="U1" s="9"/>
      <c r="V1" s="9"/>
      <c r="W1" s="9"/>
      <c r="X1" s="9"/>
      <c r="Y1" s="9"/>
      <c r="Z1" s="9"/>
      <c r="AA1" s="9"/>
      <c r="AB1" s="9"/>
      <c r="AC1" s="9"/>
      <c r="AD1" s="20"/>
      <c r="AE1" s="36"/>
      <c r="AF1" s="36"/>
      <c r="AG1" s="36"/>
      <c r="AH1" s="36"/>
      <c r="AI1" s="14"/>
      <c r="AJ1" s="36"/>
      <c r="AK1" s="36"/>
      <c r="AL1" s="100"/>
      <c r="AM1" s="100"/>
      <c r="AN1" s="14"/>
      <c r="AO1" s="14"/>
      <c r="AP1" s="14"/>
      <c r="AQ1" s="36"/>
      <c r="AR1" s="100"/>
      <c r="AS1" s="36"/>
      <c r="AT1" s="36"/>
      <c r="AU1" s="36"/>
      <c r="AV1" s="36"/>
      <c r="AW1" s="36"/>
      <c r="AX1" s="36"/>
      <c r="AY1" s="100"/>
      <c r="AZ1" s="36"/>
      <c r="BA1" s="100"/>
      <c r="BB1" s="36"/>
      <c r="BC1" s="36"/>
      <c r="BD1" s="36"/>
      <c r="BE1" s="36"/>
      <c r="BF1" s="14"/>
      <c r="BG1" s="100"/>
      <c r="BH1" s="101"/>
      <c r="BI1" s="36"/>
      <c r="BJ1" s="36"/>
      <c r="BK1" s="36"/>
      <c r="BL1" s="36"/>
      <c r="BM1" s="36"/>
      <c r="BN1" s="36"/>
      <c r="BO1" s="36"/>
      <c r="BP1" s="36"/>
      <c r="BQ1" s="36"/>
      <c r="BR1" s="36"/>
      <c r="BS1" s="36"/>
      <c r="BT1" s="36"/>
      <c r="BU1" s="36"/>
      <c r="BV1" s="102"/>
      <c r="BW1" s="36"/>
      <c r="BX1" s="36"/>
      <c r="BY1" s="36"/>
      <c r="BZ1" s="36"/>
      <c r="CA1" s="36"/>
      <c r="CB1" s="36"/>
      <c r="CC1" s="36"/>
      <c r="CD1" s="36"/>
      <c r="CE1" s="102"/>
      <c r="CF1" s="100"/>
      <c r="CG1" s="100"/>
      <c r="CH1" s="100"/>
      <c r="CI1" s="36"/>
      <c r="CJ1" s="36"/>
      <c r="CK1" s="36"/>
    </row>
    <row r="2" spans="1:89" s="25" customFormat="1" ht="12">
      <c r="A2" s="91" t="s">
        <v>285</v>
      </c>
      <c r="B2" s="20"/>
      <c r="C2" s="20"/>
      <c r="D2" s="20"/>
      <c r="E2" s="20"/>
      <c r="F2" s="20"/>
      <c r="G2" s="36"/>
      <c r="H2" s="36"/>
      <c r="I2" s="36"/>
      <c r="J2" s="36"/>
      <c r="K2" s="36"/>
      <c r="L2" s="36"/>
      <c r="M2" s="36"/>
      <c r="N2" s="36"/>
      <c r="O2" s="36"/>
      <c r="P2" s="36"/>
      <c r="Q2" s="36"/>
      <c r="R2" s="36"/>
      <c r="S2" s="36"/>
      <c r="T2" s="36"/>
      <c r="U2" s="36"/>
      <c r="V2" s="36"/>
      <c r="W2" s="36"/>
      <c r="X2" s="36"/>
      <c r="Y2" s="36"/>
      <c r="Z2" s="36"/>
      <c r="AA2" s="36"/>
      <c r="AB2" s="9"/>
      <c r="AC2" s="9"/>
      <c r="AD2" s="20"/>
      <c r="AE2" s="36"/>
      <c r="AF2" s="36"/>
      <c r="AG2" s="36"/>
      <c r="AH2" s="36"/>
      <c r="AI2" s="14"/>
      <c r="AJ2" s="36"/>
      <c r="AK2" s="36"/>
      <c r="AL2" s="100"/>
      <c r="AM2" s="100"/>
      <c r="AN2" s="14"/>
      <c r="AO2" s="14"/>
      <c r="AP2" s="14"/>
      <c r="AQ2" s="36"/>
      <c r="AR2" s="100"/>
      <c r="AS2" s="36"/>
      <c r="AT2" s="36"/>
      <c r="AU2" s="36"/>
      <c r="AV2" s="36"/>
      <c r="AW2" s="36"/>
      <c r="AX2" s="36"/>
      <c r="AY2" s="100"/>
      <c r="AZ2" s="36"/>
      <c r="BA2" s="100"/>
      <c r="BB2" s="36"/>
      <c r="BC2" s="36"/>
      <c r="BD2" s="36"/>
      <c r="BE2" s="36"/>
      <c r="BF2" s="14"/>
      <c r="BG2" s="100"/>
      <c r="BH2" s="101"/>
      <c r="BI2" s="36"/>
      <c r="BJ2" s="36"/>
      <c r="BK2" s="36"/>
      <c r="BL2" s="36"/>
      <c r="BM2" s="36"/>
      <c r="BN2" s="36"/>
      <c r="BO2" s="36"/>
      <c r="BP2" s="36"/>
      <c r="BQ2" s="36"/>
      <c r="BR2" s="36"/>
      <c r="BS2" s="36"/>
      <c r="BT2" s="36"/>
      <c r="BU2" s="36"/>
      <c r="BV2" s="102"/>
      <c r="BW2" s="36"/>
      <c r="BX2" s="36"/>
      <c r="BY2" s="36"/>
      <c r="BZ2" s="36"/>
      <c r="CA2" s="36"/>
      <c r="CB2" s="36"/>
      <c r="CC2" s="36"/>
      <c r="CD2" s="36"/>
      <c r="CE2" s="102"/>
      <c r="CF2" s="100"/>
      <c r="CG2" s="100"/>
      <c r="CH2" s="100"/>
      <c r="CI2" s="36"/>
      <c r="CJ2" s="36"/>
      <c r="CK2" s="36"/>
    </row>
    <row r="3" spans="1:4" ht="12">
      <c r="A3" s="20" t="s">
        <v>172</v>
      </c>
      <c r="D3" s="28">
        <f ca="1">TODAY()</f>
        <v>37798</v>
      </c>
    </row>
    <row r="4" spans="1:101" ht="12.75" customHeight="1">
      <c r="A4" s="202" t="s">
        <v>64</v>
      </c>
      <c r="B4" s="202" t="s">
        <v>249</v>
      </c>
      <c r="C4" s="21"/>
      <c r="D4" s="211" t="s">
        <v>65</v>
      </c>
      <c r="E4" s="208" t="s">
        <v>286</v>
      </c>
      <c r="F4" s="205" t="s">
        <v>284</v>
      </c>
      <c r="G4" s="75" t="s">
        <v>0</v>
      </c>
      <c r="H4" s="75" t="s">
        <v>1</v>
      </c>
      <c r="I4" s="75" t="s">
        <v>2</v>
      </c>
      <c r="J4" s="75" t="s">
        <v>3</v>
      </c>
      <c r="K4" s="75" t="s">
        <v>4</v>
      </c>
      <c r="L4" s="75" t="s">
        <v>5</v>
      </c>
      <c r="M4" s="75" t="s">
        <v>6</v>
      </c>
      <c r="N4" s="75" t="s">
        <v>7</v>
      </c>
      <c r="O4" s="75" t="s">
        <v>8</v>
      </c>
      <c r="P4" s="75" t="s">
        <v>9</v>
      </c>
      <c r="Q4" s="75" t="s">
        <v>10</v>
      </c>
      <c r="R4" s="75" t="s">
        <v>11</v>
      </c>
      <c r="S4" s="75">
        <v>54</v>
      </c>
      <c r="T4" s="75" t="s">
        <v>12</v>
      </c>
      <c r="U4" s="75" t="s">
        <v>13</v>
      </c>
      <c r="V4" s="75">
        <v>66</v>
      </c>
      <c r="W4" s="75" t="s">
        <v>14</v>
      </c>
      <c r="X4" s="75" t="s">
        <v>15</v>
      </c>
      <c r="Y4" s="75" t="s">
        <v>16</v>
      </c>
      <c r="Z4" s="75" t="s">
        <v>17</v>
      </c>
      <c r="AA4" s="75" t="s">
        <v>18</v>
      </c>
      <c r="AB4" s="75" t="s">
        <v>19</v>
      </c>
      <c r="AC4" s="75" t="s">
        <v>20</v>
      </c>
      <c r="AD4" s="200" t="s">
        <v>206</v>
      </c>
      <c r="AE4" s="108" t="s">
        <v>21</v>
      </c>
      <c r="AF4" s="108" t="s">
        <v>22</v>
      </c>
      <c r="AG4" s="108" t="s">
        <v>23</v>
      </c>
      <c r="AH4" s="108" t="s">
        <v>24</v>
      </c>
      <c r="AI4" s="109" t="s">
        <v>25</v>
      </c>
      <c r="AJ4" s="108" t="s">
        <v>26</v>
      </c>
      <c r="AK4" s="108" t="s">
        <v>27</v>
      </c>
      <c r="AL4" s="110" t="s">
        <v>28</v>
      </c>
      <c r="AM4" s="110" t="s">
        <v>29</v>
      </c>
      <c r="AN4" s="109" t="s">
        <v>199</v>
      </c>
      <c r="AO4" s="109" t="s">
        <v>200</v>
      </c>
      <c r="AP4" s="109" t="s">
        <v>201</v>
      </c>
      <c r="AQ4" s="108" t="s">
        <v>30</v>
      </c>
      <c r="AR4" s="110" t="s">
        <v>255</v>
      </c>
      <c r="AS4" s="108" t="s">
        <v>31</v>
      </c>
      <c r="AT4" s="108" t="s">
        <v>32</v>
      </c>
      <c r="AU4" s="108" t="s">
        <v>33</v>
      </c>
      <c r="AV4" s="108" t="s">
        <v>34</v>
      </c>
      <c r="AW4" s="108" t="s">
        <v>35</v>
      </c>
      <c r="AX4" s="108" t="s">
        <v>36</v>
      </c>
      <c r="AY4" s="110" t="s">
        <v>240</v>
      </c>
      <c r="AZ4" s="110" t="s">
        <v>265</v>
      </c>
      <c r="BA4" s="110" t="s">
        <v>236</v>
      </c>
      <c r="BB4" s="108" t="s">
        <v>37</v>
      </c>
      <c r="BC4" s="108" t="s">
        <v>38</v>
      </c>
      <c r="BD4" s="110" t="s">
        <v>270</v>
      </c>
      <c r="BE4" s="108" t="s">
        <v>39</v>
      </c>
      <c r="BF4" s="109" t="s">
        <v>40</v>
      </c>
      <c r="BG4" s="110" t="s">
        <v>239</v>
      </c>
      <c r="BH4" s="111" t="s">
        <v>237</v>
      </c>
      <c r="BI4" s="108" t="s">
        <v>41</v>
      </c>
      <c r="BJ4" s="108">
        <v>2629</v>
      </c>
      <c r="BK4" s="108">
        <v>2635</v>
      </c>
      <c r="BL4" s="108" t="s">
        <v>43</v>
      </c>
      <c r="BM4" s="108" t="s">
        <v>44</v>
      </c>
      <c r="BN4" s="108" t="s">
        <v>45</v>
      </c>
      <c r="BO4" s="108" t="s">
        <v>46</v>
      </c>
      <c r="BP4" s="108" t="s">
        <v>47</v>
      </c>
      <c r="BQ4" s="108" t="s">
        <v>48</v>
      </c>
      <c r="BR4" s="108" t="s">
        <v>49</v>
      </c>
      <c r="BS4" s="108" t="s">
        <v>50</v>
      </c>
      <c r="BT4" s="108" t="s">
        <v>51</v>
      </c>
      <c r="BU4" s="108" t="s">
        <v>52</v>
      </c>
      <c r="BV4" s="110" t="s">
        <v>194</v>
      </c>
      <c r="BW4" s="108" t="s">
        <v>53</v>
      </c>
      <c r="BX4" s="108" t="s">
        <v>54</v>
      </c>
      <c r="BY4" s="108" t="s">
        <v>55</v>
      </c>
      <c r="BZ4" s="108" t="s">
        <v>56</v>
      </c>
      <c r="CA4" s="108" t="s">
        <v>57</v>
      </c>
      <c r="CB4" s="108" t="s">
        <v>58</v>
      </c>
      <c r="CC4" s="108" t="s">
        <v>59</v>
      </c>
      <c r="CD4" s="108" t="s">
        <v>60</v>
      </c>
      <c r="CE4" s="110" t="s">
        <v>195</v>
      </c>
      <c r="CF4" s="110" t="s">
        <v>241</v>
      </c>
      <c r="CG4" s="110" t="s">
        <v>242</v>
      </c>
      <c r="CH4" s="110" t="s">
        <v>243</v>
      </c>
      <c r="CI4" s="108" t="s">
        <v>61</v>
      </c>
      <c r="CJ4" s="108" t="s">
        <v>62</v>
      </c>
      <c r="CK4" s="108" t="s">
        <v>63</v>
      </c>
      <c r="CL4" s="96"/>
      <c r="CM4" s="96"/>
      <c r="CN4" s="96"/>
      <c r="CO4" s="96"/>
      <c r="CP4" s="96"/>
      <c r="CQ4" s="96"/>
      <c r="CR4" s="96"/>
      <c r="CS4" s="96"/>
      <c r="CT4" s="96"/>
      <c r="CU4" s="96"/>
      <c r="CV4" s="96"/>
      <c r="CW4" s="96"/>
    </row>
    <row r="5" spans="1:101" ht="48" customHeight="1">
      <c r="A5" s="203"/>
      <c r="B5" s="203"/>
      <c r="C5" s="76"/>
      <c r="D5" s="212"/>
      <c r="E5" s="209"/>
      <c r="F5" s="206"/>
      <c r="G5" s="196" t="s">
        <v>66</v>
      </c>
      <c r="H5" s="198" t="s">
        <v>67</v>
      </c>
      <c r="I5" s="198" t="s">
        <v>68</v>
      </c>
      <c r="J5" s="198" t="s">
        <v>69</v>
      </c>
      <c r="K5" s="198" t="s">
        <v>70</v>
      </c>
      <c r="L5" s="198" t="s">
        <v>71</v>
      </c>
      <c r="M5" s="198" t="s">
        <v>72</v>
      </c>
      <c r="N5" s="198" t="s">
        <v>73</v>
      </c>
      <c r="O5" s="198" t="s">
        <v>74</v>
      </c>
      <c r="P5" s="198" t="s">
        <v>75</v>
      </c>
      <c r="Q5" s="198" t="s">
        <v>76</v>
      </c>
      <c r="R5" s="198" t="s">
        <v>77</v>
      </c>
      <c r="S5" s="198" t="s">
        <v>283</v>
      </c>
      <c r="T5" s="198" t="s">
        <v>78</v>
      </c>
      <c r="U5" s="98" t="s">
        <v>79</v>
      </c>
      <c r="V5" s="98" t="s">
        <v>80</v>
      </c>
      <c r="W5" s="98" t="s">
        <v>81</v>
      </c>
      <c r="X5" s="98" t="s">
        <v>82</v>
      </c>
      <c r="Y5" s="98" t="s">
        <v>83</v>
      </c>
      <c r="Z5" s="98" t="s">
        <v>84</v>
      </c>
      <c r="AA5" s="98" t="s">
        <v>85</v>
      </c>
      <c r="AB5" s="98" t="s">
        <v>86</v>
      </c>
      <c r="AC5" s="98" t="s">
        <v>87</v>
      </c>
      <c r="AD5" s="201"/>
      <c r="AE5" s="109" t="s">
        <v>89</v>
      </c>
      <c r="AF5" s="108" t="s">
        <v>235</v>
      </c>
      <c r="AG5" s="109" t="s">
        <v>94</v>
      </c>
      <c r="AH5" s="109" t="s">
        <v>97</v>
      </c>
      <c r="AI5" s="109" t="s">
        <v>98</v>
      </c>
      <c r="AJ5" s="109" t="s">
        <v>99</v>
      </c>
      <c r="AK5" s="109" t="s">
        <v>274</v>
      </c>
      <c r="AL5" s="109" t="s">
        <v>109</v>
      </c>
      <c r="AM5" s="109" t="s">
        <v>262</v>
      </c>
      <c r="AN5" s="109" t="s">
        <v>275</v>
      </c>
      <c r="AO5" s="109" t="s">
        <v>276</v>
      </c>
      <c r="AP5" s="109" t="s">
        <v>277</v>
      </c>
      <c r="AQ5" s="109" t="s">
        <v>112</v>
      </c>
      <c r="AR5" s="109" t="s">
        <v>263</v>
      </c>
      <c r="AS5" s="109" t="s">
        <v>278</v>
      </c>
      <c r="AT5" s="109" t="s">
        <v>116</v>
      </c>
      <c r="AU5" s="109" t="s">
        <v>117</v>
      </c>
      <c r="AV5" s="109" t="s">
        <v>120</v>
      </c>
      <c r="AW5" s="109" t="s">
        <v>121</v>
      </c>
      <c r="AX5" s="109" t="s">
        <v>122</v>
      </c>
      <c r="AY5" s="109" t="s">
        <v>137</v>
      </c>
      <c r="AZ5" s="109" t="s">
        <v>264</v>
      </c>
      <c r="BA5" s="109" t="s">
        <v>140</v>
      </c>
      <c r="BB5" s="140" t="s">
        <v>250</v>
      </c>
      <c r="BC5" s="109" t="s">
        <v>129</v>
      </c>
      <c r="BD5" s="109" t="s">
        <v>271</v>
      </c>
      <c r="BE5" s="109" t="s">
        <v>130</v>
      </c>
      <c r="BF5" s="109" t="s">
        <v>258</v>
      </c>
      <c r="BG5" s="109" t="s">
        <v>141</v>
      </c>
      <c r="BH5" s="109" t="s">
        <v>238</v>
      </c>
      <c r="BI5" s="109" t="s">
        <v>205</v>
      </c>
      <c r="BJ5" s="109" t="s">
        <v>203</v>
      </c>
      <c r="BK5" s="109" t="s">
        <v>204</v>
      </c>
      <c r="BL5" s="109" t="s">
        <v>88</v>
      </c>
      <c r="BM5" s="109" t="s">
        <v>144</v>
      </c>
      <c r="BN5" s="109" t="s">
        <v>254</v>
      </c>
      <c r="BO5" s="109" t="s">
        <v>145</v>
      </c>
      <c r="BP5" s="109" t="s">
        <v>148</v>
      </c>
      <c r="BQ5" s="109" t="s">
        <v>149</v>
      </c>
      <c r="BR5" s="109" t="s">
        <v>150</v>
      </c>
      <c r="BS5" s="109" t="s">
        <v>151</v>
      </c>
      <c r="BT5" s="109" t="s">
        <v>152</v>
      </c>
      <c r="BU5" s="109" t="s">
        <v>153</v>
      </c>
      <c r="BV5" s="109" t="s">
        <v>154</v>
      </c>
      <c r="BW5" s="109" t="s">
        <v>157</v>
      </c>
      <c r="BX5" s="109" t="s">
        <v>158</v>
      </c>
      <c r="BY5" s="109" t="s">
        <v>159</v>
      </c>
      <c r="BZ5" s="109" t="s">
        <v>160</v>
      </c>
      <c r="CA5" s="109" t="s">
        <v>161</v>
      </c>
      <c r="CB5" s="109" t="s">
        <v>279</v>
      </c>
      <c r="CC5" s="109" t="s">
        <v>163</v>
      </c>
      <c r="CD5" s="109" t="s">
        <v>164</v>
      </c>
      <c r="CE5" s="109" t="s">
        <v>165</v>
      </c>
      <c r="CF5" s="109" t="s">
        <v>244</v>
      </c>
      <c r="CG5" s="109" t="s">
        <v>245</v>
      </c>
      <c r="CH5" s="109" t="s">
        <v>246</v>
      </c>
      <c r="CI5" s="109" t="s">
        <v>166</v>
      </c>
      <c r="CJ5" s="109" t="s">
        <v>167</v>
      </c>
      <c r="CK5" s="109" t="s">
        <v>280</v>
      </c>
      <c r="CL5" s="112"/>
      <c r="CM5" s="112"/>
      <c r="CN5" s="112"/>
      <c r="CO5" s="112"/>
      <c r="CP5" s="112"/>
      <c r="CQ5" s="96"/>
      <c r="CR5" s="96"/>
      <c r="CS5" s="96"/>
      <c r="CT5" s="96"/>
      <c r="CU5" s="96"/>
      <c r="CV5" s="96"/>
      <c r="CW5" s="96"/>
    </row>
    <row r="6" spans="1:101" ht="15" customHeight="1" hidden="1">
      <c r="A6" s="204"/>
      <c r="B6" s="204"/>
      <c r="C6" s="77"/>
      <c r="D6" s="213"/>
      <c r="E6" s="210"/>
      <c r="F6" s="206"/>
      <c r="G6" s="197"/>
      <c r="H6" s="199"/>
      <c r="I6" s="199"/>
      <c r="J6" s="199"/>
      <c r="K6" s="199"/>
      <c r="L6" s="199"/>
      <c r="M6" s="199"/>
      <c r="N6" s="199"/>
      <c r="O6" s="199"/>
      <c r="P6" s="199"/>
      <c r="Q6" s="199"/>
      <c r="R6" s="199"/>
      <c r="S6" s="199"/>
      <c r="T6" s="199"/>
      <c r="U6" s="105"/>
      <c r="V6" s="105"/>
      <c r="W6" s="105"/>
      <c r="X6" s="105"/>
      <c r="Y6" s="105"/>
      <c r="Z6" s="105"/>
      <c r="AA6" s="105"/>
      <c r="AB6" s="105"/>
      <c r="AC6" s="105"/>
      <c r="AD6" s="97"/>
      <c r="AE6" s="104"/>
      <c r="AF6" s="105"/>
      <c r="AG6" s="105"/>
      <c r="AH6" s="105"/>
      <c r="AI6" s="105"/>
      <c r="AJ6" s="99"/>
      <c r="AK6" s="105"/>
      <c r="AL6" s="88"/>
      <c r="AM6" s="88"/>
      <c r="AN6" s="88"/>
      <c r="AO6" s="88"/>
      <c r="AP6" s="88"/>
      <c r="AQ6" s="105"/>
      <c r="AR6" s="105"/>
      <c r="AS6" s="105"/>
      <c r="AT6" s="105"/>
      <c r="AU6" s="105"/>
      <c r="AV6" s="105"/>
      <c r="AW6" s="105"/>
      <c r="AX6" s="88"/>
      <c r="AY6" s="88"/>
      <c r="AZ6" s="105"/>
      <c r="BA6" s="105"/>
      <c r="BB6" s="105"/>
      <c r="BC6" s="105"/>
      <c r="BD6" s="105"/>
      <c r="BE6" s="105"/>
      <c r="BF6" s="105"/>
      <c r="BG6" s="105"/>
      <c r="BH6" s="105"/>
      <c r="BI6" s="105"/>
      <c r="BJ6" s="88"/>
      <c r="BK6" s="88"/>
      <c r="BL6" s="105"/>
      <c r="BM6" s="99"/>
      <c r="BN6" s="105"/>
      <c r="BO6" s="105"/>
      <c r="BP6" s="105"/>
      <c r="BQ6" s="106"/>
      <c r="BR6" s="105"/>
      <c r="BS6" s="105"/>
      <c r="BT6" s="105"/>
      <c r="BU6" s="106"/>
      <c r="BV6" s="105"/>
      <c r="BW6" s="99"/>
      <c r="BX6" s="105"/>
      <c r="BY6" s="105"/>
      <c r="BZ6" s="105"/>
      <c r="CA6" s="105"/>
      <c r="CB6" s="105"/>
      <c r="CC6" s="105"/>
      <c r="CD6" s="105"/>
      <c r="CE6" s="105"/>
      <c r="CF6" s="105"/>
      <c r="CG6" s="105"/>
      <c r="CH6" s="105"/>
      <c r="CI6" s="107"/>
      <c r="CJ6" s="96"/>
      <c r="CK6" s="96"/>
      <c r="CL6" s="96"/>
      <c r="CM6" s="96"/>
      <c r="CN6" s="96"/>
      <c r="CO6" s="96"/>
      <c r="CP6" s="96"/>
      <c r="CQ6" s="96"/>
      <c r="CR6" s="96"/>
      <c r="CS6" s="96"/>
      <c r="CT6" s="96"/>
      <c r="CU6" s="96"/>
      <c r="CV6" s="96"/>
      <c r="CW6" s="96"/>
    </row>
    <row r="7" spans="1:102" ht="12">
      <c r="A7" s="62" t="s">
        <v>21</v>
      </c>
      <c r="B7" s="57" t="s">
        <v>89</v>
      </c>
      <c r="C7" s="42" t="s">
        <v>90</v>
      </c>
      <c r="D7" s="121" t="s">
        <v>91</v>
      </c>
      <c r="E7" s="67">
        <v>1499942</v>
      </c>
      <c r="F7" s="114">
        <v>16628153.186171528</v>
      </c>
      <c r="G7" s="149">
        <v>270775.12888317805</v>
      </c>
      <c r="H7" s="149">
        <v>71323.47062918935</v>
      </c>
      <c r="I7" s="149">
        <v>44223.167108559435</v>
      </c>
      <c r="J7" s="149">
        <v>295069.5693109572</v>
      </c>
      <c r="K7" s="149">
        <v>67923.55662853128</v>
      </c>
      <c r="L7" s="149">
        <v>20522.77758858759</v>
      </c>
      <c r="M7" s="149">
        <v>22407.67496587549</v>
      </c>
      <c r="N7" s="149">
        <v>297727.853719164</v>
      </c>
      <c r="O7" s="149">
        <v>24120.708558514743</v>
      </c>
      <c r="P7" s="149">
        <v>70058.77734432918</v>
      </c>
      <c r="Q7" s="149">
        <v>358.6722462232675</v>
      </c>
      <c r="R7" s="149">
        <v>12224.745725443036</v>
      </c>
      <c r="S7" s="149">
        <v>14884.898218265602</v>
      </c>
      <c r="T7" s="149">
        <v>6596.20677819978</v>
      </c>
      <c r="U7" s="149">
        <v>30694.49832132557</v>
      </c>
      <c r="V7" s="149">
        <v>1907.314392676855</v>
      </c>
      <c r="W7" s="149">
        <v>11981.894725396032</v>
      </c>
      <c r="X7" s="149">
        <v>12314.974212383577</v>
      </c>
      <c r="Y7" s="149">
        <v>11666.188425334925</v>
      </c>
      <c r="Z7" s="149">
        <v>10209.0824250529</v>
      </c>
      <c r="AA7" s="149">
        <v>61459.9838580495</v>
      </c>
      <c r="AB7" s="149">
        <v>98821.6761729732</v>
      </c>
      <c r="AC7" s="150">
        <v>4020.118093085791</v>
      </c>
      <c r="AD7" s="136">
        <f>SUM(G7:AC7)</f>
        <v>1461292.9383312964</v>
      </c>
      <c r="AE7" s="130">
        <v>4752.407262458295</v>
      </c>
      <c r="AF7" s="131">
        <v>1025.5784540446555</v>
      </c>
      <c r="AG7" s="130">
        <v>3050.58217751352</v>
      </c>
      <c r="AH7" s="130">
        <v>3500.7905699083512</v>
      </c>
      <c r="AI7" s="130">
        <v>728.5530001410123</v>
      </c>
      <c r="AJ7" s="130">
        <v>3063.6587698237436</v>
      </c>
      <c r="AK7" s="130">
        <v>11322.46085603763</v>
      </c>
      <c r="AL7" s="130">
        <v>500.64667701997763</v>
      </c>
      <c r="AM7" s="130">
        <v>1102.1699232902492</v>
      </c>
      <c r="AN7" s="130">
        <v>8937.850844037623</v>
      </c>
      <c r="AO7" s="130">
        <v>3396.3833207342964</v>
      </c>
      <c r="AP7" s="130">
        <v>5541.467523303326</v>
      </c>
      <c r="AQ7" s="130">
        <v>2166.9781542655746</v>
      </c>
      <c r="AR7" s="130">
        <v>474.49349239953096</v>
      </c>
      <c r="AS7" s="130">
        <v>1550.5102310693337</v>
      </c>
      <c r="AT7" s="130">
        <v>769.6508616874283</v>
      </c>
      <c r="AU7" s="130">
        <v>9613.163432629868</v>
      </c>
      <c r="AV7" s="130">
        <v>5703.262331873103</v>
      </c>
      <c r="AW7" s="130">
        <v>741.6295924512356</v>
      </c>
      <c r="AX7" s="130">
        <v>3760.454331497071</v>
      </c>
      <c r="AY7" s="130">
        <v>0</v>
      </c>
      <c r="AZ7" s="130">
        <v>3.73616923149237</v>
      </c>
      <c r="BA7" s="130">
        <v>1374.9102771891924</v>
      </c>
      <c r="BB7" s="130">
        <v>1518.7527926016485</v>
      </c>
      <c r="BC7" s="130">
        <v>113.95316156051729</v>
      </c>
      <c r="BD7" s="130">
        <v>846.2423309330219</v>
      </c>
      <c r="BE7" s="130">
        <v>3719.3564699506546</v>
      </c>
      <c r="BF7" s="130">
        <v>10911.482240573467</v>
      </c>
      <c r="BG7" s="130">
        <v>74.7233846298474</v>
      </c>
      <c r="BH7" s="130">
        <v>1203.046492540543</v>
      </c>
      <c r="BI7" s="130">
        <v>2187.527085038783</v>
      </c>
      <c r="BJ7" s="130">
        <v>0</v>
      </c>
      <c r="BK7" s="130">
        <v>1365.5698541104612</v>
      </c>
      <c r="BL7" s="130">
        <v>0</v>
      </c>
      <c r="BM7" s="130">
        <v>4421.7562854712205</v>
      </c>
      <c r="BN7" s="130">
        <v>9015.37635559109</v>
      </c>
      <c r="BO7" s="130">
        <v>4225.607400817871</v>
      </c>
      <c r="BP7" s="130">
        <v>60.5259415501764</v>
      </c>
      <c r="BQ7" s="130">
        <v>1455.2379156662782</v>
      </c>
      <c r="BR7" s="130">
        <v>102.7446538660402</v>
      </c>
      <c r="BS7" s="130">
        <v>7362.121470655715</v>
      </c>
      <c r="BT7" s="130">
        <v>308.2339615981205</v>
      </c>
      <c r="BU7" s="130">
        <v>59534.73585306147</v>
      </c>
      <c r="BV7" s="130">
        <v>450.2083923948306</v>
      </c>
      <c r="BW7" s="130">
        <v>3848.254308437141</v>
      </c>
      <c r="BX7" s="130">
        <v>2393.016392770863</v>
      </c>
      <c r="BY7" s="130">
        <v>3454.0884545146964</v>
      </c>
      <c r="BZ7" s="130">
        <v>0</v>
      </c>
      <c r="CA7" s="130">
        <v>293.2892846721511</v>
      </c>
      <c r="CB7" s="130">
        <v>10248.685818906722</v>
      </c>
      <c r="CC7" s="130">
        <v>754.7061847614588</v>
      </c>
      <c r="CD7" s="130">
        <v>381.0892616122218</v>
      </c>
      <c r="CE7" s="130">
        <v>0</v>
      </c>
      <c r="CF7" s="130">
        <v>0</v>
      </c>
      <c r="CG7" s="130">
        <v>0</v>
      </c>
      <c r="CH7" s="130">
        <v>0</v>
      </c>
      <c r="CI7" s="130">
        <v>4021.9861777015362</v>
      </c>
      <c r="CJ7" s="130">
        <v>1868.0846157461851</v>
      </c>
      <c r="CK7" s="136">
        <v>12503.090333189217</v>
      </c>
      <c r="CL7" s="129"/>
      <c r="CM7" s="129"/>
      <c r="CN7" s="129"/>
      <c r="CO7" s="129"/>
      <c r="CP7" s="129"/>
      <c r="CQ7" s="129"/>
      <c r="CR7" s="129"/>
      <c r="CS7" s="129"/>
      <c r="CT7" s="129"/>
      <c r="CU7" s="129"/>
      <c r="CV7" s="132"/>
      <c r="CW7" s="132"/>
      <c r="CX7" s="132"/>
    </row>
    <row r="8" spans="1:102" ht="12">
      <c r="A8" s="63" t="s">
        <v>22</v>
      </c>
      <c r="B8" s="95" t="s">
        <v>235</v>
      </c>
      <c r="C8" s="25" t="s">
        <v>92</v>
      </c>
      <c r="D8" s="38" t="s">
        <v>93</v>
      </c>
      <c r="E8" s="68">
        <v>443981</v>
      </c>
      <c r="F8" s="69">
        <v>5203503.870360987</v>
      </c>
      <c r="G8" s="116">
        <v>86796.01633972197</v>
      </c>
      <c r="H8" s="116">
        <v>15044.373219795183</v>
      </c>
      <c r="I8" s="116">
        <v>13121.310762109064</v>
      </c>
      <c r="J8" s="116">
        <v>52355.621691083456</v>
      </c>
      <c r="K8" s="116">
        <v>21902.898480046442</v>
      </c>
      <c r="L8" s="116">
        <v>7049.327898274582</v>
      </c>
      <c r="M8" s="116">
        <v>4924.056123118102</v>
      </c>
      <c r="N8" s="116">
        <v>81373.69571893972</v>
      </c>
      <c r="O8" s="116">
        <v>6768.827280963127</v>
      </c>
      <c r="P8" s="116">
        <v>10877.824309046831</v>
      </c>
      <c r="Q8" s="116">
        <v>285.16698617615623</v>
      </c>
      <c r="R8" s="116">
        <v>3210.980264343519</v>
      </c>
      <c r="S8" s="116">
        <v>2022.0931747036532</v>
      </c>
      <c r="T8" s="116">
        <v>1792.4041294744948</v>
      </c>
      <c r="U8" s="116">
        <v>7112.583120662747</v>
      </c>
      <c r="V8" s="116">
        <v>343.75583969962105</v>
      </c>
      <c r="W8" s="116">
        <v>4027.0763302367372</v>
      </c>
      <c r="X8" s="116">
        <v>3689.54231569005</v>
      </c>
      <c r="Y8" s="116">
        <v>3107.801663890692</v>
      </c>
      <c r="Z8" s="116">
        <v>2027.2780289977654</v>
      </c>
      <c r="AA8" s="116">
        <v>18178.617640585842</v>
      </c>
      <c r="AB8" s="116">
        <v>13450.549009785174</v>
      </c>
      <c r="AC8" s="151">
        <v>2151.7145320564514</v>
      </c>
      <c r="AD8" s="137">
        <f aca="true" t="shared" si="0" ref="AD8:AD65">SUM(G8:AC8)</f>
        <v>361613.5148594014</v>
      </c>
      <c r="AE8" s="78">
        <v>1132.890663263457</v>
      </c>
      <c r="AF8" s="133">
        <v>349.9776648525554</v>
      </c>
      <c r="AG8" s="78">
        <v>1063.4136157223572</v>
      </c>
      <c r="AH8" s="78">
        <v>1797.5889837686068</v>
      </c>
      <c r="AI8" s="78">
        <v>194.43203602919743</v>
      </c>
      <c r="AJ8" s="78">
        <v>0</v>
      </c>
      <c r="AK8" s="78">
        <v>907.3495014695881</v>
      </c>
      <c r="AL8" s="78">
        <v>233.3184432350369</v>
      </c>
      <c r="AM8" s="78">
        <v>197.54294860566458</v>
      </c>
      <c r="AN8" s="78">
        <v>6347.0393841371215</v>
      </c>
      <c r="AO8" s="78">
        <v>2411.8749659721066</v>
      </c>
      <c r="AP8" s="78">
        <v>3935.164418165015</v>
      </c>
      <c r="AQ8" s="78">
        <v>579.1482246523027</v>
      </c>
      <c r="AR8" s="78">
        <v>607.6649232699184</v>
      </c>
      <c r="AS8" s="78">
        <v>362.9398005878352</v>
      </c>
      <c r="AT8" s="78">
        <v>233.3184432350369</v>
      </c>
      <c r="AU8" s="78">
        <v>5858.885352346482</v>
      </c>
      <c r="AV8" s="78">
        <v>2453.991537403177</v>
      </c>
      <c r="AW8" s="78">
        <v>298.1291219114361</v>
      </c>
      <c r="AX8" s="78">
        <v>985.122315881267</v>
      </c>
      <c r="AY8" s="78">
        <v>0</v>
      </c>
      <c r="AZ8" s="78">
        <v>0</v>
      </c>
      <c r="BA8" s="78">
        <v>339.0894708349203</v>
      </c>
      <c r="BB8" s="78">
        <v>775.1357169697336</v>
      </c>
      <c r="BC8" s="78">
        <v>51.84854294111931</v>
      </c>
      <c r="BD8" s="78">
        <v>0</v>
      </c>
      <c r="BE8" s="78">
        <v>1847.3635849920813</v>
      </c>
      <c r="BF8" s="78">
        <v>881.4252299990284</v>
      </c>
      <c r="BG8" s="78">
        <v>31.109125764671585</v>
      </c>
      <c r="BH8" s="78">
        <v>207.39417176447725</v>
      </c>
      <c r="BI8" s="78">
        <v>943.6434815283715</v>
      </c>
      <c r="BJ8" s="78">
        <v>0</v>
      </c>
      <c r="BK8" s="78">
        <v>0</v>
      </c>
      <c r="BL8" s="78">
        <v>0</v>
      </c>
      <c r="BM8" s="78">
        <v>453.1562653053828</v>
      </c>
      <c r="BN8" s="78">
        <v>1231.4028948515836</v>
      </c>
      <c r="BO8" s="78">
        <v>1406.6509699925668</v>
      </c>
      <c r="BP8" s="78">
        <v>0</v>
      </c>
      <c r="BQ8" s="78">
        <v>5193.668546411922</v>
      </c>
      <c r="BR8" s="78">
        <v>51.84854294111931</v>
      </c>
      <c r="BS8" s="78">
        <v>3807.7569935958027</v>
      </c>
      <c r="BT8" s="78">
        <v>155.54562882335793</v>
      </c>
      <c r="BU8" s="78">
        <v>55620.005954656335</v>
      </c>
      <c r="BV8" s="78">
        <v>0</v>
      </c>
      <c r="BW8" s="78">
        <v>1233.9953219986398</v>
      </c>
      <c r="BX8" s="78">
        <v>1187.8501187810434</v>
      </c>
      <c r="BY8" s="78">
        <v>1036.9708588223862</v>
      </c>
      <c r="BZ8" s="78">
        <v>0</v>
      </c>
      <c r="CA8" s="78">
        <v>153.99017253512437</v>
      </c>
      <c r="CB8" s="78">
        <v>1840.6232744097356</v>
      </c>
      <c r="CC8" s="78">
        <v>518.4854294111931</v>
      </c>
      <c r="CD8" s="78">
        <v>8295.76687057909</v>
      </c>
      <c r="CE8" s="78">
        <v>0</v>
      </c>
      <c r="CF8" s="78">
        <v>0</v>
      </c>
      <c r="CG8" s="78">
        <v>0</v>
      </c>
      <c r="CH8" s="78">
        <v>0</v>
      </c>
      <c r="CI8" s="78">
        <v>0</v>
      </c>
      <c r="CJ8" s="78">
        <v>0</v>
      </c>
      <c r="CK8" s="137">
        <v>0</v>
      </c>
      <c r="CL8" s="129"/>
      <c r="CM8" s="129"/>
      <c r="CN8" s="129"/>
      <c r="CO8" s="129"/>
      <c r="CP8" s="129"/>
      <c r="CQ8" s="129"/>
      <c r="CR8" s="129"/>
      <c r="CS8" s="129"/>
      <c r="CT8" s="129"/>
      <c r="CU8" s="129"/>
      <c r="CV8" s="132"/>
      <c r="CW8" s="132"/>
      <c r="CX8" s="132"/>
    </row>
    <row r="9" spans="1:102" ht="12">
      <c r="A9" s="63" t="s">
        <v>23</v>
      </c>
      <c r="B9" s="22" t="s">
        <v>94</v>
      </c>
      <c r="C9" s="25" t="s">
        <v>95</v>
      </c>
      <c r="D9" s="38" t="s">
        <v>96</v>
      </c>
      <c r="E9" s="68">
        <v>1495951</v>
      </c>
      <c r="F9" s="69">
        <v>3040735.196952487</v>
      </c>
      <c r="G9" s="116">
        <v>461700.08194895193</v>
      </c>
      <c r="H9" s="116">
        <v>89260.45609677046</v>
      </c>
      <c r="I9" s="116">
        <v>11452.059853377836</v>
      </c>
      <c r="J9" s="116">
        <v>352687.6557969955</v>
      </c>
      <c r="K9" s="116">
        <v>107780.58414090493</v>
      </c>
      <c r="L9" s="116">
        <v>95314.53982134261</v>
      </c>
      <c r="M9" s="116">
        <v>24126.865680684034</v>
      </c>
      <c r="N9" s="116">
        <v>164921.59111765475</v>
      </c>
      <c r="O9" s="116">
        <v>15597.466935720331</v>
      </c>
      <c r="P9" s="116">
        <v>23918.104172940166</v>
      </c>
      <c r="Q9" s="116">
        <v>566.6383781619242</v>
      </c>
      <c r="R9" s="116">
        <v>954.3383211148196</v>
      </c>
      <c r="S9" s="116">
        <v>4055.937864737983</v>
      </c>
      <c r="T9" s="116">
        <v>11481.882925912672</v>
      </c>
      <c r="U9" s="116">
        <v>50251.877221202216</v>
      </c>
      <c r="V9" s="116">
        <v>29.82307253483811</v>
      </c>
      <c r="W9" s="116">
        <v>1133.2767563238483</v>
      </c>
      <c r="X9" s="116">
        <v>18997.297204691877</v>
      </c>
      <c r="Y9" s="116">
        <v>13241.44420546812</v>
      </c>
      <c r="Z9" s="116">
        <v>3071.7764710883257</v>
      </c>
      <c r="AA9" s="116">
        <v>40231.32484949661</v>
      </c>
      <c r="AB9" s="116">
        <v>28630.149633444584</v>
      </c>
      <c r="AC9" s="151">
        <v>17655.25894062416</v>
      </c>
      <c r="AD9" s="137">
        <f t="shared" si="0"/>
        <v>1537060.4314101448</v>
      </c>
      <c r="AE9" s="78">
        <v>11541.52907098235</v>
      </c>
      <c r="AF9" s="133">
        <v>59.64614506967622</v>
      </c>
      <c r="AG9" s="78">
        <v>447.3460880225716</v>
      </c>
      <c r="AH9" s="78">
        <v>626.2845232316004</v>
      </c>
      <c r="AI9" s="78">
        <v>1163.0998288586864</v>
      </c>
      <c r="AJ9" s="78">
        <v>0</v>
      </c>
      <c r="AK9" s="78">
        <v>8111.875729475966</v>
      </c>
      <c r="AL9" s="78">
        <v>0</v>
      </c>
      <c r="AM9" s="78">
        <v>984.1613936496577</v>
      </c>
      <c r="AN9" s="78">
        <v>208.7615077438668</v>
      </c>
      <c r="AO9" s="78">
        <v>79.32937294266938</v>
      </c>
      <c r="AP9" s="78">
        <v>129.4321348011974</v>
      </c>
      <c r="AQ9" s="78">
        <v>0</v>
      </c>
      <c r="AR9" s="78">
        <v>0</v>
      </c>
      <c r="AS9" s="78">
        <v>1580.62284434642</v>
      </c>
      <c r="AT9" s="78">
        <v>29.82307253483811</v>
      </c>
      <c r="AU9" s="78">
        <v>238.5845802787049</v>
      </c>
      <c r="AV9" s="78">
        <v>477.1691605574098</v>
      </c>
      <c r="AW9" s="78">
        <v>0</v>
      </c>
      <c r="AX9" s="78">
        <v>1729.7382070206104</v>
      </c>
      <c r="AY9" s="78">
        <v>0</v>
      </c>
      <c r="AZ9" s="78">
        <v>0</v>
      </c>
      <c r="BA9" s="78">
        <v>4890.983895713451</v>
      </c>
      <c r="BB9" s="78">
        <v>29.82307253483811</v>
      </c>
      <c r="BC9" s="78">
        <v>0</v>
      </c>
      <c r="BD9" s="78">
        <v>0</v>
      </c>
      <c r="BE9" s="78">
        <v>1431.5074816722295</v>
      </c>
      <c r="BF9" s="78">
        <v>0</v>
      </c>
      <c r="BG9" s="78">
        <v>0</v>
      </c>
      <c r="BH9" s="78">
        <v>29.82307253483811</v>
      </c>
      <c r="BI9" s="78">
        <v>1908.6766422296391</v>
      </c>
      <c r="BJ9" s="78">
        <v>0</v>
      </c>
      <c r="BK9" s="78">
        <v>0</v>
      </c>
      <c r="BL9" s="78">
        <v>0</v>
      </c>
      <c r="BM9" s="78">
        <v>178.93843520902868</v>
      </c>
      <c r="BN9" s="78">
        <v>0</v>
      </c>
      <c r="BO9" s="78">
        <v>0</v>
      </c>
      <c r="BP9" s="78">
        <v>119.29229013935245</v>
      </c>
      <c r="BQ9" s="78">
        <v>0</v>
      </c>
      <c r="BR9" s="78">
        <v>0</v>
      </c>
      <c r="BS9" s="78">
        <v>0</v>
      </c>
      <c r="BT9" s="78">
        <v>0</v>
      </c>
      <c r="BU9" s="78">
        <v>268.407652813543</v>
      </c>
      <c r="BV9" s="78">
        <v>0</v>
      </c>
      <c r="BW9" s="78">
        <v>20577.920049038297</v>
      </c>
      <c r="BX9" s="78">
        <v>208.7615077438668</v>
      </c>
      <c r="BY9" s="78">
        <v>-1878.853569694801</v>
      </c>
      <c r="BZ9" s="78">
        <v>0</v>
      </c>
      <c r="CA9" s="78">
        <v>0</v>
      </c>
      <c r="CB9" s="78">
        <v>0</v>
      </c>
      <c r="CC9" s="78">
        <v>357.87687041805736</v>
      </c>
      <c r="CD9" s="78">
        <v>29.82307253483811</v>
      </c>
      <c r="CE9" s="78">
        <v>0</v>
      </c>
      <c r="CF9" s="78">
        <v>0</v>
      </c>
      <c r="CG9" s="78">
        <v>0</v>
      </c>
      <c r="CH9" s="78">
        <v>0</v>
      </c>
      <c r="CI9" s="78">
        <v>0</v>
      </c>
      <c r="CJ9" s="78">
        <v>0</v>
      </c>
      <c r="CK9" s="137">
        <v>0</v>
      </c>
      <c r="CL9" s="129"/>
      <c r="CM9" s="129"/>
      <c r="CN9" s="129"/>
      <c r="CO9" s="129"/>
      <c r="CP9" s="129"/>
      <c r="CQ9" s="129"/>
      <c r="CR9" s="129"/>
      <c r="CS9" s="129"/>
      <c r="CT9" s="129"/>
      <c r="CU9" s="129"/>
      <c r="CV9" s="132"/>
      <c r="CW9" s="132"/>
      <c r="CX9" s="132"/>
    </row>
    <row r="10" spans="1:102" ht="12">
      <c r="A10" s="63" t="s">
        <v>24</v>
      </c>
      <c r="B10" s="22" t="s">
        <v>97</v>
      </c>
      <c r="C10" s="25" t="s">
        <v>90</v>
      </c>
      <c r="D10" s="38" t="s">
        <v>91</v>
      </c>
      <c r="E10" s="68">
        <v>1578197</v>
      </c>
      <c r="F10" s="69">
        <v>22551572.771407973</v>
      </c>
      <c r="G10" s="116">
        <v>275823.56187200727</v>
      </c>
      <c r="H10" s="116">
        <v>72653.25214748213</v>
      </c>
      <c r="I10" s="116">
        <v>45047.68041087858</v>
      </c>
      <c r="J10" s="116">
        <v>300570.95695262554</v>
      </c>
      <c r="K10" s="116">
        <v>69189.94887591539</v>
      </c>
      <c r="L10" s="116">
        <v>20905.411945841763</v>
      </c>
      <c r="M10" s="116">
        <v>22825.45205628727</v>
      </c>
      <c r="N10" s="116">
        <v>303278.8034116582</v>
      </c>
      <c r="O10" s="116">
        <v>24570.424089268967</v>
      </c>
      <c r="P10" s="116">
        <v>71364.97944701472</v>
      </c>
      <c r="Q10" s="116">
        <v>365.3594660114344</v>
      </c>
      <c r="R10" s="116">
        <v>12452.668466556392</v>
      </c>
      <c r="S10" s="116">
        <v>15162.417839474529</v>
      </c>
      <c r="T10" s="116">
        <v>6719.188929616536</v>
      </c>
      <c r="U10" s="116">
        <v>31266.77805225979</v>
      </c>
      <c r="V10" s="116">
        <v>1942.8750770712215</v>
      </c>
      <c r="W10" s="116">
        <v>12205.289661444482</v>
      </c>
      <c r="X10" s="116">
        <v>12544.579207224891</v>
      </c>
      <c r="Y10" s="116">
        <v>11883.697214799</v>
      </c>
      <c r="Z10" s="116">
        <v>10399.424384127547</v>
      </c>
      <c r="AA10" s="116">
        <v>62605.866832167674</v>
      </c>
      <c r="AB10" s="116">
        <v>100664.14454169209</v>
      </c>
      <c r="AC10" s="151">
        <v>4095.070681544828</v>
      </c>
      <c r="AD10" s="137">
        <f t="shared" si="0"/>
        <v>1488537.8315629698</v>
      </c>
      <c r="AE10" s="78">
        <v>4841.012924651506</v>
      </c>
      <c r="AF10" s="133">
        <v>1044.6997231264452</v>
      </c>
      <c r="AG10" s="78">
        <v>3107.458374982669</v>
      </c>
      <c r="AH10" s="78">
        <v>3566.0606213824385</v>
      </c>
      <c r="AI10" s="78">
        <v>742.1364153357262</v>
      </c>
      <c r="AJ10" s="78">
        <v>3120.7787721810023</v>
      </c>
      <c r="AK10" s="78">
        <v>11533.561059871376</v>
      </c>
      <c r="AL10" s="78">
        <v>509.9809213076272</v>
      </c>
      <c r="AM10" s="78">
        <v>1122.7191924309705</v>
      </c>
      <c r="AN10" s="78">
        <v>9104.49148506098</v>
      </c>
      <c r="AO10" s="78">
        <v>3459.7067643231717</v>
      </c>
      <c r="AP10" s="78">
        <v>5644.784720737806</v>
      </c>
      <c r="AQ10" s="78">
        <v>2207.3801071524163</v>
      </c>
      <c r="AR10" s="78">
        <v>483.34012691096007</v>
      </c>
      <c r="AS10" s="78">
        <v>1579.4185249452635</v>
      </c>
      <c r="AT10" s="78">
        <v>784.0005208162031</v>
      </c>
      <c r="AU10" s="78">
        <v>9792.394854660633</v>
      </c>
      <c r="AV10" s="78">
        <v>5809.596092358903</v>
      </c>
      <c r="AW10" s="78">
        <v>755.4568125340597</v>
      </c>
      <c r="AX10" s="78">
        <v>3830.565651463633</v>
      </c>
      <c r="AY10" s="78">
        <v>0</v>
      </c>
      <c r="AZ10" s="78">
        <v>3.8058277709524417</v>
      </c>
      <c r="BA10" s="78">
        <v>1400.5446197104986</v>
      </c>
      <c r="BB10" s="78">
        <v>1547.0689888921677</v>
      </c>
      <c r="BC10" s="78">
        <v>116.07774701404948</v>
      </c>
      <c r="BD10" s="78">
        <v>862.0199901207282</v>
      </c>
      <c r="BE10" s="78">
        <v>3788.7015459831564</v>
      </c>
      <c r="BF10" s="78">
        <v>11114.920005066606</v>
      </c>
      <c r="BG10" s="78">
        <v>76.11655541904884</v>
      </c>
      <c r="BH10" s="78">
        <v>1225.4765422466862</v>
      </c>
      <c r="BI10" s="78">
        <v>2228.312159892655</v>
      </c>
      <c r="BJ10" s="78">
        <v>0</v>
      </c>
      <c r="BK10" s="78">
        <v>1391.0300502831176</v>
      </c>
      <c r="BL10" s="78">
        <v>0</v>
      </c>
      <c r="BM10" s="78">
        <v>4504.197166922215</v>
      </c>
      <c r="BN10" s="78">
        <v>9183.462411308243</v>
      </c>
      <c r="BO10" s="78">
        <v>4304.391208947212</v>
      </c>
      <c r="BP10" s="78">
        <v>61.65440988942956</v>
      </c>
      <c r="BQ10" s="78">
        <v>1482.369916785976</v>
      </c>
      <c r="BR10" s="78">
        <v>104.66026370119216</v>
      </c>
      <c r="BS10" s="78">
        <v>7499.383622661787</v>
      </c>
      <c r="BT10" s="78">
        <v>313.98079110357645</v>
      </c>
      <c r="BU10" s="78">
        <v>60644.72378179588</v>
      </c>
      <c r="BV10" s="78">
        <v>458.60224639976923</v>
      </c>
      <c r="BW10" s="78">
        <v>3920.002604081015</v>
      </c>
      <c r="BX10" s="78">
        <v>2437.6326872950394</v>
      </c>
      <c r="BY10" s="78">
        <v>3518.487774245533</v>
      </c>
      <c r="BZ10" s="78">
        <v>0</v>
      </c>
      <c r="CA10" s="78">
        <v>298.7574800197667</v>
      </c>
      <c r="CB10" s="78">
        <v>10439.766158499646</v>
      </c>
      <c r="CC10" s="78">
        <v>768.7772097323932</v>
      </c>
      <c r="CD10" s="78">
        <v>388.1944326371491</v>
      </c>
      <c r="CE10" s="78">
        <v>0</v>
      </c>
      <c r="CF10" s="78">
        <v>0</v>
      </c>
      <c r="CG10" s="78">
        <v>0</v>
      </c>
      <c r="CH10" s="78">
        <v>0</v>
      </c>
      <c r="CI10" s="78">
        <v>4096.973595430303</v>
      </c>
      <c r="CJ10" s="78">
        <v>1902.9138854762211</v>
      </c>
      <c r="CK10" s="137">
        <v>12736.202635492347</v>
      </c>
      <c r="CL10" s="129"/>
      <c r="CM10" s="129"/>
      <c r="CN10" s="129"/>
      <c r="CO10" s="129"/>
      <c r="CP10" s="129"/>
      <c r="CQ10" s="129"/>
      <c r="CR10" s="129"/>
      <c r="CS10" s="129"/>
      <c r="CT10" s="129"/>
      <c r="CU10" s="129"/>
      <c r="CV10" s="132"/>
      <c r="CW10" s="132"/>
      <c r="CX10" s="132"/>
    </row>
    <row r="11" spans="1:102" ht="12">
      <c r="A11" s="17" t="s">
        <v>25</v>
      </c>
      <c r="B11" s="22" t="s">
        <v>98</v>
      </c>
      <c r="C11" s="25" t="s">
        <v>90</v>
      </c>
      <c r="D11" s="38" t="s">
        <v>91</v>
      </c>
      <c r="E11" s="68">
        <v>574901</v>
      </c>
      <c r="F11" s="56">
        <v>8987466.380082708</v>
      </c>
      <c r="G11" s="116">
        <v>95313.06515745063</v>
      </c>
      <c r="H11" s="116">
        <v>25105.91955536789</v>
      </c>
      <c r="I11" s="116">
        <v>15566.590718549607</v>
      </c>
      <c r="J11" s="116">
        <v>103864.72790804149</v>
      </c>
      <c r="K11" s="116">
        <v>23909.147067395923</v>
      </c>
      <c r="L11" s="116">
        <v>7224.03436970329</v>
      </c>
      <c r="M11" s="116">
        <v>7887.519776496538</v>
      </c>
      <c r="N11" s="116">
        <v>104800.4461774833</v>
      </c>
      <c r="O11" s="116">
        <v>8490.508991590104</v>
      </c>
      <c r="P11" s="116">
        <v>24660.746492534363</v>
      </c>
      <c r="Q11" s="116">
        <v>126.25292180803129</v>
      </c>
      <c r="R11" s="116">
        <v>4303.1204182904</v>
      </c>
      <c r="S11" s="116">
        <v>5239.496255033298</v>
      </c>
      <c r="T11" s="116">
        <v>2321.8701401258254</v>
      </c>
      <c r="U11" s="116">
        <v>10804.488324102927</v>
      </c>
      <c r="V11" s="116">
        <v>671.3762144062497</v>
      </c>
      <c r="W11" s="116">
        <v>4217.636669149546</v>
      </c>
      <c r="X11" s="116">
        <v>4334.880918932733</v>
      </c>
      <c r="Y11" s="116">
        <v>4106.507795266434</v>
      </c>
      <c r="Z11" s="116">
        <v>3593.605300421307</v>
      </c>
      <c r="AA11" s="116">
        <v>21633.96420564703</v>
      </c>
      <c r="AB11" s="116">
        <v>34785.31022731695</v>
      </c>
      <c r="AC11" s="151">
        <v>1415.0848319316842</v>
      </c>
      <c r="AD11" s="137">
        <f t="shared" si="0"/>
        <v>514376.3004370456</v>
      </c>
      <c r="AE11" s="78">
        <v>1672.8512139564145</v>
      </c>
      <c r="AF11" s="133">
        <v>361.00444829483945</v>
      </c>
      <c r="AG11" s="78">
        <v>1073.8074026693494</v>
      </c>
      <c r="AH11" s="78">
        <v>1232.2811222304722</v>
      </c>
      <c r="AI11" s="78">
        <v>256.45124742256354</v>
      </c>
      <c r="AJ11" s="78">
        <v>1078.410373776934</v>
      </c>
      <c r="AK11" s="78">
        <v>3985.515411867071</v>
      </c>
      <c r="AL11" s="78">
        <v>176.228036690377</v>
      </c>
      <c r="AM11" s="78">
        <v>387.9647076392628</v>
      </c>
      <c r="AN11" s="78">
        <v>3146.1307520339883</v>
      </c>
      <c r="AO11" s="78">
        <v>1195.5296857729154</v>
      </c>
      <c r="AP11" s="78">
        <v>1950.6010662610724</v>
      </c>
      <c r="AQ11" s="78">
        <v>762.7780692568557</v>
      </c>
      <c r="AR11" s="78">
        <v>167.02209447520804</v>
      </c>
      <c r="AS11" s="78">
        <v>545.780859899302</v>
      </c>
      <c r="AT11" s="78">
        <v>270.9177280464005</v>
      </c>
      <c r="AU11" s="78">
        <v>3383.841331375672</v>
      </c>
      <c r="AV11" s="78">
        <v>2007.552970207914</v>
      </c>
      <c r="AW11" s="78">
        <v>261.05421853014803</v>
      </c>
      <c r="AX11" s="78">
        <v>1323.6829770810782</v>
      </c>
      <c r="AY11" s="78">
        <v>0</v>
      </c>
      <c r="AZ11" s="78">
        <v>1.3151346021669925</v>
      </c>
      <c r="BA11" s="78">
        <v>483.9695335974533</v>
      </c>
      <c r="BB11" s="78">
        <v>534.6022157808825</v>
      </c>
      <c r="BC11" s="78">
        <v>40.11160536609327</v>
      </c>
      <c r="BD11" s="78">
        <v>297.8779873908238</v>
      </c>
      <c r="BE11" s="78">
        <v>1309.2164964572412</v>
      </c>
      <c r="BF11" s="78">
        <v>3840.8506056287015</v>
      </c>
      <c r="BG11" s="78">
        <v>26.30269204333985</v>
      </c>
      <c r="BH11" s="78">
        <v>423.4733418977716</v>
      </c>
      <c r="BI11" s="78">
        <v>770.0113095687742</v>
      </c>
      <c r="BJ11" s="78">
        <v>0</v>
      </c>
      <c r="BK11" s="78">
        <v>480.6816970920358</v>
      </c>
      <c r="BL11" s="78">
        <v>0</v>
      </c>
      <c r="BM11" s="78">
        <v>1556.4618016646357</v>
      </c>
      <c r="BN11" s="78">
        <v>3173.419795028953</v>
      </c>
      <c r="BO11" s="78">
        <v>1487.4172350508686</v>
      </c>
      <c r="BP11" s="78">
        <v>21.30518055510528</v>
      </c>
      <c r="BQ11" s="78">
        <v>512.2449275440437</v>
      </c>
      <c r="BR11" s="78">
        <v>36.1662015595923</v>
      </c>
      <c r="BS11" s="78">
        <v>2591.4727335700586</v>
      </c>
      <c r="BT11" s="78">
        <v>108.49860467877689</v>
      </c>
      <c r="BU11" s="78">
        <v>20956.275345150378</v>
      </c>
      <c r="BV11" s="78">
        <v>158.4737195611226</v>
      </c>
      <c r="BW11" s="78">
        <v>1354.5886402320023</v>
      </c>
      <c r="BX11" s="78">
        <v>842.3437126879588</v>
      </c>
      <c r="BY11" s="78">
        <v>1215.8419397033847</v>
      </c>
      <c r="BZ11" s="78">
        <v>0</v>
      </c>
      <c r="CA11" s="78">
        <v>103.23806627010892</v>
      </c>
      <c r="CB11" s="78">
        <v>3607.545727204278</v>
      </c>
      <c r="CC11" s="78">
        <v>265.6571896377325</v>
      </c>
      <c r="CD11" s="78">
        <v>134.14372942103324</v>
      </c>
      <c r="CE11" s="78">
        <v>0</v>
      </c>
      <c r="CF11" s="78">
        <v>0</v>
      </c>
      <c r="CG11" s="78">
        <v>0</v>
      </c>
      <c r="CH11" s="78">
        <v>0</v>
      </c>
      <c r="CI11" s="78">
        <v>1415.7423992327674</v>
      </c>
      <c r="CJ11" s="78">
        <v>657.5673010834963</v>
      </c>
      <c r="CK11" s="137">
        <v>4401.097946151841</v>
      </c>
      <c r="CL11" s="129"/>
      <c r="CM11" s="129"/>
      <c r="CN11" s="129"/>
      <c r="CO11" s="129"/>
      <c r="CP11" s="129"/>
      <c r="CQ11" s="129"/>
      <c r="CR11" s="129"/>
      <c r="CS11" s="129"/>
      <c r="CT11" s="129"/>
      <c r="CU11" s="129"/>
      <c r="CV11" s="132"/>
      <c r="CW11" s="132"/>
      <c r="CX11" s="132"/>
    </row>
    <row r="12" spans="1:102" ht="12">
      <c r="A12" s="64" t="s">
        <v>26</v>
      </c>
      <c r="B12" s="23" t="s">
        <v>99</v>
      </c>
      <c r="C12" s="24" t="s">
        <v>100</v>
      </c>
      <c r="D12" s="103" t="s">
        <v>101</v>
      </c>
      <c r="E12" s="70">
        <v>557859</v>
      </c>
      <c r="F12" s="115">
        <v>1545553.4146472437</v>
      </c>
      <c r="G12" s="152">
        <v>80766.88428243357</v>
      </c>
      <c r="H12" s="152">
        <v>7736.606944297881</v>
      </c>
      <c r="I12" s="152">
        <v>8618.493700165734</v>
      </c>
      <c r="J12" s="152">
        <v>110420.50274524855</v>
      </c>
      <c r="K12" s="152">
        <v>54275.82818276224</v>
      </c>
      <c r="L12" s="152">
        <v>5553.8515936708745</v>
      </c>
      <c r="M12" s="152">
        <v>5149.275718463506</v>
      </c>
      <c r="N12" s="152">
        <v>113909.4659638882</v>
      </c>
      <c r="O12" s="152">
        <v>13063.489054193305</v>
      </c>
      <c r="P12" s="152">
        <v>15258.333325394238</v>
      </c>
      <c r="Q12" s="152">
        <v>1905.314623455419</v>
      </c>
      <c r="R12" s="152">
        <v>7.958539377834194</v>
      </c>
      <c r="S12" s="152">
        <v>3468.8150176830986</v>
      </c>
      <c r="T12" s="152">
        <v>1057.5790682089034</v>
      </c>
      <c r="U12" s="152">
        <v>16505.607705608985</v>
      </c>
      <c r="V12" s="152">
        <v>158.5663415279876</v>
      </c>
      <c r="W12" s="152">
        <v>1646.9139461877644</v>
      </c>
      <c r="X12" s="152">
        <v>590.0400650123402</v>
      </c>
      <c r="Y12" s="152">
        <v>942.8350637613952</v>
      </c>
      <c r="Z12" s="152">
        <v>928.6305820870328</v>
      </c>
      <c r="AA12" s="152">
        <v>77624.7723432608</v>
      </c>
      <c r="AB12" s="152">
        <v>9915.937100762274</v>
      </c>
      <c r="AC12" s="153">
        <v>4055.5306295376095</v>
      </c>
      <c r="AD12" s="138">
        <f t="shared" si="0"/>
        <v>533561.2325369897</v>
      </c>
      <c r="AE12" s="134">
        <v>820.9384479743144</v>
      </c>
      <c r="AF12" s="135">
        <v>143.95889583449446</v>
      </c>
      <c r="AG12" s="134">
        <v>331.03494171598936</v>
      </c>
      <c r="AH12" s="134">
        <v>619.3556974041092</v>
      </c>
      <c r="AI12" s="134">
        <v>0</v>
      </c>
      <c r="AJ12" s="134">
        <v>0</v>
      </c>
      <c r="AK12" s="134">
        <v>357.9327899929733</v>
      </c>
      <c r="AL12" s="134">
        <v>61.35127191267119</v>
      </c>
      <c r="AM12" s="134">
        <v>0</v>
      </c>
      <c r="AN12" s="134">
        <v>2239.5229068220638</v>
      </c>
      <c r="AO12" s="134">
        <v>851.0187045923842</v>
      </c>
      <c r="AP12" s="134">
        <v>1388.5042022296795</v>
      </c>
      <c r="AQ12" s="134">
        <v>0</v>
      </c>
      <c r="AR12" s="134">
        <v>767.1427514203467</v>
      </c>
      <c r="AS12" s="134">
        <v>0</v>
      </c>
      <c r="AT12" s="134">
        <v>0</v>
      </c>
      <c r="AU12" s="134">
        <v>2238.565867276628</v>
      </c>
      <c r="AV12" s="134">
        <v>1446.9430516940824</v>
      </c>
      <c r="AW12" s="134">
        <v>265.04958358331345</v>
      </c>
      <c r="AX12" s="134">
        <v>2369.126209475022</v>
      </c>
      <c r="AY12" s="134">
        <v>0</v>
      </c>
      <c r="AZ12" s="134">
        <v>0</v>
      </c>
      <c r="BA12" s="134">
        <v>421.198140996516</v>
      </c>
      <c r="BB12" s="134">
        <v>2650.294353823569</v>
      </c>
      <c r="BC12" s="134">
        <v>0</v>
      </c>
      <c r="BD12" s="134">
        <v>1145.626706388993</v>
      </c>
      <c r="BE12" s="134">
        <v>802.4021030942955</v>
      </c>
      <c r="BF12" s="134">
        <v>303.33116540074377</v>
      </c>
      <c r="BG12" s="134">
        <v>0</v>
      </c>
      <c r="BH12" s="134">
        <v>0</v>
      </c>
      <c r="BI12" s="134">
        <v>427.04111927391324</v>
      </c>
      <c r="BJ12" s="134">
        <v>0</v>
      </c>
      <c r="BK12" s="134">
        <v>0</v>
      </c>
      <c r="BL12" s="134">
        <v>0</v>
      </c>
      <c r="BM12" s="134">
        <v>190.29975803454167</v>
      </c>
      <c r="BN12" s="134">
        <v>0</v>
      </c>
      <c r="BO12" s="134">
        <v>2212.8769110570365</v>
      </c>
      <c r="BP12" s="134">
        <v>613.6033860310164</v>
      </c>
      <c r="BQ12" s="134">
        <v>7207.011482155168</v>
      </c>
      <c r="BR12" s="134">
        <v>1911.8627887662954</v>
      </c>
      <c r="BS12" s="134">
        <v>992.6011201240545</v>
      </c>
      <c r="BT12" s="134">
        <v>41.20307095612892</v>
      </c>
      <c r="BU12" s="134">
        <v>25239.651338260494</v>
      </c>
      <c r="BV12" s="134">
        <v>0</v>
      </c>
      <c r="BW12" s="134">
        <v>697.933681134624</v>
      </c>
      <c r="BX12" s="134">
        <v>1616.7923857577337</v>
      </c>
      <c r="BY12" s="134">
        <v>1249.994387343882</v>
      </c>
      <c r="BZ12" s="134">
        <v>0</v>
      </c>
      <c r="CA12" s="134">
        <v>0</v>
      </c>
      <c r="CB12" s="134">
        <v>1151.0667206472594</v>
      </c>
      <c r="CC12" s="134">
        <v>0</v>
      </c>
      <c r="CD12" s="134">
        <v>0</v>
      </c>
      <c r="CE12" s="134">
        <v>0</v>
      </c>
      <c r="CF12" s="134">
        <v>0</v>
      </c>
      <c r="CG12" s="134">
        <v>0</v>
      </c>
      <c r="CH12" s="134">
        <v>0</v>
      </c>
      <c r="CI12" s="134">
        <v>0</v>
      </c>
      <c r="CJ12" s="134">
        <v>0</v>
      </c>
      <c r="CK12" s="138">
        <v>0</v>
      </c>
      <c r="CL12" s="129"/>
      <c r="CM12" s="129"/>
      <c r="CN12" s="129"/>
      <c r="CO12" s="129"/>
      <c r="CP12" s="129"/>
      <c r="CQ12" s="129"/>
      <c r="CR12" s="129"/>
      <c r="CS12" s="129"/>
      <c r="CT12" s="129"/>
      <c r="CU12" s="129"/>
      <c r="CV12" s="132"/>
      <c r="CW12" s="132"/>
      <c r="CX12" s="132"/>
    </row>
    <row r="13" spans="1:102" ht="12">
      <c r="A13" s="62" t="s">
        <v>27</v>
      </c>
      <c r="B13" s="57" t="s">
        <v>102</v>
      </c>
      <c r="C13" s="25" t="s">
        <v>90</v>
      </c>
      <c r="D13" s="121" t="s">
        <v>91</v>
      </c>
      <c r="E13" s="67">
        <v>1607106</v>
      </c>
      <c r="F13" s="114">
        <v>1625083.8419879857</v>
      </c>
      <c r="G13" s="149">
        <v>293020.916572471</v>
      </c>
      <c r="H13" s="149">
        <v>77183.1180474166</v>
      </c>
      <c r="I13" s="149">
        <v>47856.36337183062</v>
      </c>
      <c r="J13" s="149">
        <v>319311.28980994225</v>
      </c>
      <c r="K13" s="149">
        <v>73503.88088538678</v>
      </c>
      <c r="L13" s="149">
        <v>22208.845858274457</v>
      </c>
      <c r="M13" s="149">
        <v>24248.59876843274</v>
      </c>
      <c r="N13" s="149">
        <v>322187.9680965183</v>
      </c>
      <c r="O13" s="149">
        <v>26102.368261609303</v>
      </c>
      <c r="P13" s="149">
        <v>75814.52268549672</v>
      </c>
      <c r="Q13" s="149">
        <v>388.13930500534275</v>
      </c>
      <c r="R13" s="149">
        <v>13229.081312265434</v>
      </c>
      <c r="S13" s="149">
        <v>16107.781157721724</v>
      </c>
      <c r="T13" s="149">
        <v>7138.124406113882</v>
      </c>
      <c r="U13" s="149">
        <v>33216.23396116035</v>
      </c>
      <c r="V13" s="149">
        <v>2064.0116167211195</v>
      </c>
      <c r="W13" s="149">
        <v>12966.278657834733</v>
      </c>
      <c r="X13" s="149">
        <v>13326.72260618084</v>
      </c>
      <c r="Y13" s="149">
        <v>12624.635207074822</v>
      </c>
      <c r="Z13" s="149">
        <v>11047.819280490616</v>
      </c>
      <c r="AA13" s="149">
        <v>66509.28715976968</v>
      </c>
      <c r="AB13" s="149">
        <v>106940.46476449288</v>
      </c>
      <c r="AC13" s="150">
        <v>4350.394710268217</v>
      </c>
      <c r="AD13" s="136">
        <f>SUM(G13:AC13)</f>
        <v>1581346.8465024782</v>
      </c>
      <c r="AE13" s="130">
        <v>5142.845791320791</v>
      </c>
      <c r="AF13" s="131">
        <v>1109.8358252496519</v>
      </c>
      <c r="AG13" s="130">
        <v>3301.2056514256496</v>
      </c>
      <c r="AH13" s="130">
        <v>3788.4013415625645</v>
      </c>
      <c r="AI13" s="130">
        <v>788.4079632921025</v>
      </c>
      <c r="AJ13" s="130">
        <v>3315.356563587303</v>
      </c>
      <c r="AK13" s="130">
        <v>12252.668373111368</v>
      </c>
      <c r="AL13" s="130">
        <v>541.7777799032909</v>
      </c>
      <c r="AM13" s="130">
        <v>1192.7197393393346</v>
      </c>
      <c r="AN13" s="130">
        <v>9672.14846248991</v>
      </c>
      <c r="AO13" s="130">
        <v>3675.416415746165</v>
      </c>
      <c r="AP13" s="130">
        <v>5996.732046743743</v>
      </c>
      <c r="AQ13" s="130">
        <v>2345.008301073946</v>
      </c>
      <c r="AR13" s="130">
        <v>513.4759555799847</v>
      </c>
      <c r="AS13" s="130">
        <v>1677.8938705960131</v>
      </c>
      <c r="AT13" s="130">
        <v>832.882258657298</v>
      </c>
      <c r="AU13" s="130">
        <v>10402.941997695281</v>
      </c>
      <c r="AV13" s="130">
        <v>6171.819261360997</v>
      </c>
      <c r="AW13" s="130">
        <v>802.5588754537557</v>
      </c>
      <c r="AX13" s="130">
        <v>4069.398025915391</v>
      </c>
      <c r="AY13" s="130">
        <v>0</v>
      </c>
      <c r="AZ13" s="130">
        <v>4.04311776047232</v>
      </c>
      <c r="BA13" s="130">
        <v>1487.867335853814</v>
      </c>
      <c r="BB13" s="130">
        <v>1643.5273696319982</v>
      </c>
      <c r="BC13" s="130">
        <v>123.31509169440577</v>
      </c>
      <c r="BD13" s="130">
        <v>915.7661727469807</v>
      </c>
      <c r="BE13" s="130">
        <v>4024.923730550195</v>
      </c>
      <c r="BF13" s="130">
        <v>11807.925419459412</v>
      </c>
      <c r="BG13" s="130">
        <v>80.8623552094464</v>
      </c>
      <c r="BH13" s="130">
        <v>1301.8839188720872</v>
      </c>
      <c r="BI13" s="130">
        <v>2367.2454487565437</v>
      </c>
      <c r="BJ13" s="130">
        <v>0</v>
      </c>
      <c r="BK13" s="130">
        <v>1477.7595414526331</v>
      </c>
      <c r="BL13" s="130">
        <v>0</v>
      </c>
      <c r="BM13" s="130">
        <v>4785.029869518991</v>
      </c>
      <c r="BN13" s="130">
        <v>9756.04315601971</v>
      </c>
      <c r="BO13" s="130">
        <v>4572.766187094195</v>
      </c>
      <c r="BP13" s="130">
        <v>65.4985077196516</v>
      </c>
      <c r="BQ13" s="130">
        <v>1574.7943677039689</v>
      </c>
      <c r="BR13" s="130">
        <v>111.18573841298883</v>
      </c>
      <c r="BS13" s="130">
        <v>7966.963547010707</v>
      </c>
      <c r="BT13" s="130">
        <v>333.5572152389664</v>
      </c>
      <c r="BU13" s="130">
        <v>64425.86857779829</v>
      </c>
      <c r="BV13" s="130">
        <v>487.1956901369146</v>
      </c>
      <c r="BW13" s="130">
        <v>4164.41129328649</v>
      </c>
      <c r="BX13" s="130">
        <v>2589.6169255825216</v>
      </c>
      <c r="BY13" s="130">
        <v>3737.8623695566607</v>
      </c>
      <c r="BZ13" s="130">
        <v>0</v>
      </c>
      <c r="CA13" s="130">
        <v>317.38474419707717</v>
      </c>
      <c r="CB13" s="130">
        <v>11090.676328751624</v>
      </c>
      <c r="CC13" s="130">
        <v>816.7097876154087</v>
      </c>
      <c r="CD13" s="130">
        <v>412.3980115681767</v>
      </c>
      <c r="CE13" s="130">
        <v>0</v>
      </c>
      <c r="CF13" s="130">
        <v>0</v>
      </c>
      <c r="CG13" s="130">
        <v>0</v>
      </c>
      <c r="CH13" s="130">
        <v>0</v>
      </c>
      <c r="CI13" s="130">
        <v>4352.416269148453</v>
      </c>
      <c r="CJ13" s="130">
        <v>2021.5588802361603</v>
      </c>
      <c r="CK13" s="136">
        <v>13530.29358542062</v>
      </c>
      <c r="CL13" s="129"/>
      <c r="CM13" s="129"/>
      <c r="CN13" s="129"/>
      <c r="CO13" s="129"/>
      <c r="CP13" s="129"/>
      <c r="CQ13" s="129"/>
      <c r="CR13" s="129"/>
      <c r="CS13" s="129"/>
      <c r="CT13" s="129"/>
      <c r="CU13" s="129"/>
      <c r="CV13" s="132"/>
      <c r="CW13" s="132"/>
      <c r="CX13" s="132"/>
    </row>
    <row r="14" spans="1:102" ht="12">
      <c r="A14" s="65" t="s">
        <v>28</v>
      </c>
      <c r="B14" s="22" t="s">
        <v>109</v>
      </c>
      <c r="C14" s="25" t="s">
        <v>110</v>
      </c>
      <c r="D14" s="38" t="s">
        <v>111</v>
      </c>
      <c r="E14" s="68">
        <v>248958</v>
      </c>
      <c r="F14" s="69">
        <v>29206165.731309664</v>
      </c>
      <c r="G14" s="116">
        <v>48208.8515782985</v>
      </c>
      <c r="H14" s="116">
        <v>10835.938928230016</v>
      </c>
      <c r="I14" s="116">
        <v>9220.953429058467</v>
      </c>
      <c r="J14" s="116">
        <v>37182.54767287991</v>
      </c>
      <c r="K14" s="116">
        <v>14525.279317370727</v>
      </c>
      <c r="L14" s="116">
        <v>4938.460705453622</v>
      </c>
      <c r="M14" s="116">
        <v>2983.5034963911485</v>
      </c>
      <c r="N14" s="116">
        <v>60316.92724325718</v>
      </c>
      <c r="O14" s="116">
        <v>4431.619947548536</v>
      </c>
      <c r="P14" s="116">
        <v>10884.84882161348</v>
      </c>
      <c r="Q14" s="116">
        <v>0</v>
      </c>
      <c r="R14" s="116">
        <v>2021.1294177577452</v>
      </c>
      <c r="S14" s="116">
        <v>1054.9192690550508</v>
      </c>
      <c r="T14" s="116">
        <v>1248.640807554251</v>
      </c>
      <c r="U14" s="116">
        <v>4469.501139482786</v>
      </c>
      <c r="V14" s="116">
        <v>269.9634311263608</v>
      </c>
      <c r="W14" s="116">
        <v>3083.241318192717</v>
      </c>
      <c r="X14" s="116">
        <v>1478.3255029530553</v>
      </c>
      <c r="Y14" s="116">
        <v>2452.2077917943316</v>
      </c>
      <c r="Z14" s="116">
        <v>1083.6897945747342</v>
      </c>
      <c r="AA14" s="116">
        <v>6543.376520693284</v>
      </c>
      <c r="AB14" s="116">
        <v>9754.16716868993</v>
      </c>
      <c r="AC14" s="151">
        <v>1750.2069691140616</v>
      </c>
      <c r="AD14" s="137">
        <f t="shared" si="0"/>
        <v>238738.30027108983</v>
      </c>
      <c r="AE14" s="78">
        <v>532.2547221141393</v>
      </c>
      <c r="AF14" s="78">
        <v>179.81578449802004</v>
      </c>
      <c r="AG14" s="78">
        <v>753.3082598570386</v>
      </c>
      <c r="AH14" s="78">
        <v>1294.6736483857444</v>
      </c>
      <c r="AI14" s="78">
        <v>71.926313799208</v>
      </c>
      <c r="AJ14" s="78">
        <v>0</v>
      </c>
      <c r="AK14" s="78">
        <v>407.58244486217876</v>
      </c>
      <c r="AL14" s="78">
        <v>119.87718966534668</v>
      </c>
      <c r="AM14" s="78">
        <v>134.7419611838497</v>
      </c>
      <c r="AN14" s="78">
        <v>3548.1250597149315</v>
      </c>
      <c r="AO14" s="78">
        <v>1348.2875226916742</v>
      </c>
      <c r="AP14" s="78">
        <v>2199.8375370232575</v>
      </c>
      <c r="AQ14" s="78">
        <v>359.6315689960401</v>
      </c>
      <c r="AR14" s="78">
        <v>191.8035034645547</v>
      </c>
      <c r="AS14" s="78">
        <v>239.75437933069335</v>
      </c>
      <c r="AT14" s="78">
        <v>119.87718966534668</v>
      </c>
      <c r="AU14" s="78">
        <v>1858.0964398128738</v>
      </c>
      <c r="AV14" s="78">
        <v>890.9272735928565</v>
      </c>
      <c r="AW14" s="78">
        <v>227.7666603641587</v>
      </c>
      <c r="AX14" s="78">
        <v>599.3859483267335</v>
      </c>
      <c r="AY14" s="78">
        <v>0</v>
      </c>
      <c r="AZ14" s="78">
        <v>0</v>
      </c>
      <c r="BA14" s="78">
        <v>217.6969764322696</v>
      </c>
      <c r="BB14" s="78">
        <v>165.43052173817844</v>
      </c>
      <c r="BC14" s="78">
        <v>0</v>
      </c>
      <c r="BD14" s="78">
        <v>0</v>
      </c>
      <c r="BE14" s="78">
        <v>1468.7353277798275</v>
      </c>
      <c r="BF14" s="78">
        <v>671.3122621259414</v>
      </c>
      <c r="BG14" s="78">
        <v>28.7705255196832</v>
      </c>
      <c r="BH14" s="78">
        <v>143.852627598416</v>
      </c>
      <c r="BI14" s="78">
        <v>345.24630623619845</v>
      </c>
      <c r="BJ14" s="78">
        <v>0</v>
      </c>
      <c r="BK14" s="78">
        <v>0</v>
      </c>
      <c r="BL14" s="78">
        <v>0</v>
      </c>
      <c r="BM14" s="78">
        <v>275.238027471636</v>
      </c>
      <c r="BN14" s="78">
        <v>659.3245431594067</v>
      </c>
      <c r="BO14" s="78">
        <v>821.3985035869555</v>
      </c>
      <c r="BP14" s="78">
        <v>0</v>
      </c>
      <c r="BQ14" s="78">
        <v>95.90175173227735</v>
      </c>
      <c r="BR14" s="78">
        <v>0</v>
      </c>
      <c r="BS14" s="78">
        <v>95.90175173227735</v>
      </c>
      <c r="BT14" s="78">
        <v>95.90175173227735</v>
      </c>
      <c r="BU14" s="78">
        <v>1726.231531180992</v>
      </c>
      <c r="BV14" s="78">
        <v>0</v>
      </c>
      <c r="BW14" s="78">
        <v>517.8694593542978</v>
      </c>
      <c r="BX14" s="78">
        <v>643.0212453649197</v>
      </c>
      <c r="BY14" s="78">
        <v>719.2631379920801</v>
      </c>
      <c r="BZ14" s="78">
        <v>0</v>
      </c>
      <c r="CA14" s="78">
        <v>56.10252476338225</v>
      </c>
      <c r="CB14" s="78">
        <v>935.0420793897042</v>
      </c>
      <c r="CC14" s="78">
        <v>335.6561310629707</v>
      </c>
      <c r="CD14" s="78">
        <v>1920.4325784388539</v>
      </c>
      <c r="CE14" s="78">
        <v>0</v>
      </c>
      <c r="CF14" s="78">
        <v>0</v>
      </c>
      <c r="CG14" s="78">
        <v>0</v>
      </c>
      <c r="CH14" s="78">
        <v>0</v>
      </c>
      <c r="CI14" s="78">
        <v>0</v>
      </c>
      <c r="CJ14" s="78">
        <v>0</v>
      </c>
      <c r="CK14" s="137">
        <v>0</v>
      </c>
      <c r="CL14" s="129"/>
      <c r="CM14" s="129"/>
      <c r="CN14" s="129"/>
      <c r="CO14" s="129"/>
      <c r="CP14" s="129"/>
      <c r="CQ14" s="129"/>
      <c r="CR14" s="129"/>
      <c r="CS14" s="129"/>
      <c r="CT14" s="129"/>
      <c r="CU14" s="129"/>
      <c r="CV14" s="132"/>
      <c r="CW14" s="132"/>
      <c r="CX14" s="132"/>
    </row>
    <row r="15" spans="1:102" ht="12">
      <c r="A15" s="65" t="s">
        <v>29</v>
      </c>
      <c r="B15" s="22" t="s">
        <v>252</v>
      </c>
      <c r="C15" s="25" t="s">
        <v>90</v>
      </c>
      <c r="D15" s="38" t="s">
        <v>91</v>
      </c>
      <c r="E15" s="68">
        <v>1654536</v>
      </c>
      <c r="F15" s="69">
        <v>2832410.502243846</v>
      </c>
      <c r="G15" s="116">
        <v>270309.22321983956</v>
      </c>
      <c r="H15" s="116">
        <v>71200.74883774508</v>
      </c>
      <c r="I15" s="116">
        <v>44147.075097850684</v>
      </c>
      <c r="J15" s="116">
        <v>294561.86173830146</v>
      </c>
      <c r="K15" s="116">
        <v>67806.68485438477</v>
      </c>
      <c r="L15" s="116">
        <v>20487.46534131659</v>
      </c>
      <c r="M15" s="116">
        <v>22369.119494728973</v>
      </c>
      <c r="N15" s="116">
        <v>297215.57220441225</v>
      </c>
      <c r="O15" s="116">
        <v>24079.205578652814</v>
      </c>
      <c r="P15" s="116">
        <v>69938.23163074788</v>
      </c>
      <c r="Q15" s="116">
        <v>358.05510154130576</v>
      </c>
      <c r="R15" s="116">
        <v>12203.71137753284</v>
      </c>
      <c r="S15" s="116">
        <v>14859.28671396419</v>
      </c>
      <c r="T15" s="116">
        <v>6584.857101783077</v>
      </c>
      <c r="U15" s="116">
        <v>30641.68423658956</v>
      </c>
      <c r="V15" s="116">
        <v>1904.0325972587145</v>
      </c>
      <c r="W15" s="116">
        <v>11961.278235864247</v>
      </c>
      <c r="X15" s="116">
        <v>12293.784614014325</v>
      </c>
      <c r="Y15" s="116">
        <v>11646.115151695078</v>
      </c>
      <c r="Z15" s="116">
        <v>10191.516301683521</v>
      </c>
      <c r="AA15" s="116">
        <v>61354.23354535917</v>
      </c>
      <c r="AB15" s="116">
        <v>98651.63995591186</v>
      </c>
      <c r="AC15" s="151">
        <v>4013.2009297754694</v>
      </c>
      <c r="AD15" s="137">
        <f t="shared" si="0"/>
        <v>1458778.5838609536</v>
      </c>
      <c r="AE15" s="78">
        <v>4744.230095422302</v>
      </c>
      <c r="AF15" s="78">
        <v>1023.8138059696712</v>
      </c>
      <c r="AG15" s="78">
        <v>3045.3332334216266</v>
      </c>
      <c r="AH15" s="78">
        <v>3494.7669806687873</v>
      </c>
      <c r="AI15" s="78">
        <v>727.2994250057774</v>
      </c>
      <c r="AJ15" s="78">
        <v>3058.3873256653205</v>
      </c>
      <c r="AK15" s="78">
        <v>11302.979012717993</v>
      </c>
      <c r="AL15" s="78">
        <v>499.78524590140603</v>
      </c>
      <c r="AM15" s="78">
        <v>1100.2734891113043</v>
      </c>
      <c r="AN15" s="78">
        <v>8922.472048564467</v>
      </c>
      <c r="AO15" s="78">
        <v>3390.539378454497</v>
      </c>
      <c r="AP15" s="78">
        <v>5531.932670109969</v>
      </c>
      <c r="AQ15" s="78">
        <v>2163.249571812056</v>
      </c>
      <c r="AR15" s="78">
        <v>473.6770614140191</v>
      </c>
      <c r="AS15" s="78">
        <v>1547.8423660379365</v>
      </c>
      <c r="AT15" s="78">
        <v>768.3265720573854</v>
      </c>
      <c r="AU15" s="78">
        <v>9596.622669435206</v>
      </c>
      <c r="AV15" s="78">
        <v>5693.449088570867</v>
      </c>
      <c r="AW15" s="78">
        <v>740.3535172494709</v>
      </c>
      <c r="AX15" s="78">
        <v>3753.9839552221283</v>
      </c>
      <c r="AY15" s="78">
        <v>0</v>
      </c>
      <c r="AZ15" s="78">
        <v>3.7297406410552685</v>
      </c>
      <c r="BA15" s="78">
        <v>1372.544555908339</v>
      </c>
      <c r="BB15" s="78">
        <v>1516.1395705889668</v>
      </c>
      <c r="BC15" s="78">
        <v>113.75708955218569</v>
      </c>
      <c r="BD15" s="78">
        <v>844.7862551990185</v>
      </c>
      <c r="BE15" s="78">
        <v>3712.95680817052</v>
      </c>
      <c r="BF15" s="78">
        <v>10892.707542201912</v>
      </c>
      <c r="BG15" s="78">
        <v>74.59481282110538</v>
      </c>
      <c r="BH15" s="78">
        <v>1200.9764864197966</v>
      </c>
      <c r="BI15" s="78">
        <v>2183.76314533786</v>
      </c>
      <c r="BJ15" s="78">
        <v>0</v>
      </c>
      <c r="BK15" s="78">
        <v>1363.2202043057007</v>
      </c>
      <c r="BL15" s="78">
        <v>0</v>
      </c>
      <c r="BM15" s="78">
        <v>4414.14804868891</v>
      </c>
      <c r="BN15" s="78">
        <v>8999.864166866364</v>
      </c>
      <c r="BO15" s="78">
        <v>4218.336665033509</v>
      </c>
      <c r="BP15" s="78">
        <v>60.42179838509536</v>
      </c>
      <c r="BQ15" s="78">
        <v>1452.7339796910271</v>
      </c>
      <c r="BR15" s="78">
        <v>102.5678676290199</v>
      </c>
      <c r="BS15" s="78">
        <v>7349.4539331994065</v>
      </c>
      <c r="BT15" s="78">
        <v>307.7036028870597</v>
      </c>
      <c r="BU15" s="78">
        <v>59432.298193023395</v>
      </c>
      <c r="BV15" s="78">
        <v>449.4337472471599</v>
      </c>
      <c r="BW15" s="78">
        <v>3841.6328602869266</v>
      </c>
      <c r="BX15" s="78">
        <v>2388.8988805958998</v>
      </c>
      <c r="BY15" s="78">
        <v>3448.145222655596</v>
      </c>
      <c r="BZ15" s="78">
        <v>0</v>
      </c>
      <c r="CA15" s="78">
        <v>292.7846403228386</v>
      </c>
      <c r="CB15" s="78">
        <v>10231.05155247871</v>
      </c>
      <c r="CC15" s="78">
        <v>753.4076094931643</v>
      </c>
      <c r="CD15" s="78">
        <v>380.4335453876374</v>
      </c>
      <c r="CE15" s="78">
        <v>0</v>
      </c>
      <c r="CF15" s="78">
        <v>0</v>
      </c>
      <c r="CG15" s="78">
        <v>0</v>
      </c>
      <c r="CH15" s="78">
        <v>0</v>
      </c>
      <c r="CI15" s="78">
        <v>4015.0658000959966</v>
      </c>
      <c r="CJ15" s="78">
        <v>1864.8703205276345</v>
      </c>
      <c r="CK15" s="137">
        <v>12481.577055291456</v>
      </c>
      <c r="CL15" s="129"/>
      <c r="CM15" s="129"/>
      <c r="CN15" s="129"/>
      <c r="CO15" s="129"/>
      <c r="CP15" s="129"/>
      <c r="CQ15" s="129"/>
      <c r="CR15" s="129"/>
      <c r="CS15" s="129"/>
      <c r="CT15" s="129"/>
      <c r="CU15" s="129"/>
      <c r="CV15" s="132"/>
      <c r="CW15" s="132"/>
      <c r="CX15" s="132"/>
    </row>
    <row r="16" spans="1:102" ht="12">
      <c r="A16" s="17" t="s">
        <v>199</v>
      </c>
      <c r="B16" s="22" t="s">
        <v>266</v>
      </c>
      <c r="C16" s="25" t="s">
        <v>118</v>
      </c>
      <c r="D16" s="38" t="s">
        <v>119</v>
      </c>
      <c r="E16" s="68">
        <v>3036886.5</v>
      </c>
      <c r="F16" s="160">
        <v>3545497.3087441665</v>
      </c>
      <c r="G16" s="160">
        <v>250100.30649547602</v>
      </c>
      <c r="H16" s="78">
        <v>383918.809215817</v>
      </c>
      <c r="I16" s="78">
        <v>135077.54777281734</v>
      </c>
      <c r="J16" s="78">
        <v>657851.0399188807</v>
      </c>
      <c r="K16" s="78">
        <v>236160.8791287738</v>
      </c>
      <c r="L16" s="78">
        <v>59354.98104531254</v>
      </c>
      <c r="M16" s="78">
        <v>61693.207571340005</v>
      </c>
      <c r="N16" s="78">
        <v>1379553.6503562036</v>
      </c>
      <c r="O16" s="78">
        <v>138944.6147197089</v>
      </c>
      <c r="P16" s="78">
        <v>43886.71325774624</v>
      </c>
      <c r="Q16" s="78">
        <v>0</v>
      </c>
      <c r="R16" s="78">
        <v>23562.128839199824</v>
      </c>
      <c r="S16" s="78">
        <v>0</v>
      </c>
      <c r="T16" s="78">
        <v>15018.608840253326</v>
      </c>
      <c r="U16" s="78">
        <v>0</v>
      </c>
      <c r="V16" s="78">
        <v>0</v>
      </c>
      <c r="W16" s="78">
        <v>25630.559996839507</v>
      </c>
      <c r="X16" s="78">
        <v>0</v>
      </c>
      <c r="Y16" s="78">
        <v>30307.01304889443</v>
      </c>
      <c r="Z16" s="78">
        <v>0</v>
      </c>
      <c r="AA16" s="78">
        <v>0</v>
      </c>
      <c r="AB16" s="78">
        <v>0</v>
      </c>
      <c r="AC16" s="137">
        <v>0</v>
      </c>
      <c r="AD16" s="78">
        <v>3358057.2685459806</v>
      </c>
      <c r="AE16" s="160">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s="78">
        <v>0</v>
      </c>
      <c r="BA16" s="78">
        <v>0</v>
      </c>
      <c r="BB16" s="78">
        <v>0</v>
      </c>
      <c r="BC16" s="78">
        <v>0</v>
      </c>
      <c r="BD16" s="78">
        <v>0</v>
      </c>
      <c r="BE16" s="78">
        <v>0</v>
      </c>
      <c r="BF16" s="78">
        <v>0</v>
      </c>
      <c r="BG16" s="78">
        <v>0</v>
      </c>
      <c r="BH16" s="78">
        <v>0</v>
      </c>
      <c r="BI16" s="78">
        <v>0</v>
      </c>
      <c r="BJ16" s="78">
        <v>0</v>
      </c>
      <c r="BK16" s="78">
        <v>0</v>
      </c>
      <c r="BL16" s="78">
        <v>0</v>
      </c>
      <c r="BM16" s="78">
        <v>0</v>
      </c>
      <c r="BN16" s="78">
        <v>0</v>
      </c>
      <c r="BO16" s="78">
        <v>0</v>
      </c>
      <c r="BP16" s="78">
        <v>0</v>
      </c>
      <c r="BQ16" s="78">
        <v>0</v>
      </c>
      <c r="BR16" s="78">
        <v>0</v>
      </c>
      <c r="BS16" s="78">
        <v>0</v>
      </c>
      <c r="BT16" s="78">
        <v>0</v>
      </c>
      <c r="BU16" s="78">
        <v>0</v>
      </c>
      <c r="BV16" s="78">
        <v>0</v>
      </c>
      <c r="BW16" s="78">
        <v>0</v>
      </c>
      <c r="BX16" s="78">
        <v>0</v>
      </c>
      <c r="BY16" s="78">
        <v>0</v>
      </c>
      <c r="BZ16" s="78">
        <v>0</v>
      </c>
      <c r="CA16" s="78">
        <v>0</v>
      </c>
      <c r="CB16" s="78">
        <v>0</v>
      </c>
      <c r="CC16" s="78">
        <v>0</v>
      </c>
      <c r="CD16" s="78">
        <v>0</v>
      </c>
      <c r="CE16" s="78">
        <v>0</v>
      </c>
      <c r="CF16" s="78">
        <v>0</v>
      </c>
      <c r="CG16" s="78">
        <v>0</v>
      </c>
      <c r="CH16" s="78">
        <v>0</v>
      </c>
      <c r="CI16" s="78">
        <v>0</v>
      </c>
      <c r="CJ16" s="78">
        <v>0</v>
      </c>
      <c r="CK16" s="137">
        <v>0</v>
      </c>
      <c r="CL16" s="129"/>
      <c r="CM16" s="129"/>
      <c r="CN16" s="129"/>
      <c r="CO16" s="129"/>
      <c r="CP16" s="129"/>
      <c r="CQ16" s="129"/>
      <c r="CR16" s="129"/>
      <c r="CS16" s="129"/>
      <c r="CT16" s="129"/>
      <c r="CU16" s="129"/>
      <c r="CV16" s="132"/>
      <c r="CW16" s="132"/>
      <c r="CX16" s="132"/>
    </row>
    <row r="17" spans="1:102" ht="12">
      <c r="A17" s="17" t="s">
        <v>200</v>
      </c>
      <c r="B17" s="22" t="s">
        <v>267</v>
      </c>
      <c r="C17" s="25" t="s">
        <v>123</v>
      </c>
      <c r="D17" s="38" t="s">
        <v>124</v>
      </c>
      <c r="E17" s="68">
        <v>1154016.87</v>
      </c>
      <c r="F17" s="69">
        <v>203481.8996443691</v>
      </c>
      <c r="G17" s="116">
        <v>115305.66247627446</v>
      </c>
      <c r="H17" s="116">
        <v>107813.42375998592</v>
      </c>
      <c r="I17" s="116">
        <v>84258.03296269082</v>
      </c>
      <c r="J17" s="116">
        <v>273274.37020546966</v>
      </c>
      <c r="K17" s="116">
        <v>110657.05583607075</v>
      </c>
      <c r="L17" s="116">
        <v>18070.523441005353</v>
      </c>
      <c r="M17" s="116">
        <v>55637.67610919839</v>
      </c>
      <c r="N17" s="116">
        <v>352947.75044194696</v>
      </c>
      <c r="O17" s="116">
        <v>30217.264530246946</v>
      </c>
      <c r="P17" s="116">
        <v>55882.99944633726</v>
      </c>
      <c r="Q17" s="116">
        <v>0</v>
      </c>
      <c r="R17" s="116">
        <v>2034.8329275889635</v>
      </c>
      <c r="S17" s="116">
        <v>685.1289318481357</v>
      </c>
      <c r="T17" s="116">
        <v>15685.741424274798</v>
      </c>
      <c r="U17" s="116">
        <v>0</v>
      </c>
      <c r="V17" s="116">
        <v>0</v>
      </c>
      <c r="W17" s="116">
        <v>23049.48598717488</v>
      </c>
      <c r="X17" s="116">
        <v>0</v>
      </c>
      <c r="Y17" s="116">
        <v>27898.366344083483</v>
      </c>
      <c r="Z17" s="116">
        <v>0</v>
      </c>
      <c r="AA17" s="116">
        <v>33742.59989352069</v>
      </c>
      <c r="AB17" s="116">
        <v>342.56446592406786</v>
      </c>
      <c r="AC17" s="151">
        <v>0</v>
      </c>
      <c r="AD17" s="137">
        <f t="shared" si="0"/>
        <v>1307503.4791836417</v>
      </c>
      <c r="AE17" s="78">
        <v>0</v>
      </c>
      <c r="AF17" s="133">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s="78">
        <v>0</v>
      </c>
      <c r="BA17" s="78">
        <v>99.34369511797966</v>
      </c>
      <c r="BB17" s="78">
        <v>0</v>
      </c>
      <c r="BC17" s="78">
        <v>0</v>
      </c>
      <c r="BD17" s="78">
        <v>0</v>
      </c>
      <c r="BE17" s="78">
        <v>0</v>
      </c>
      <c r="BF17" s="78">
        <v>0</v>
      </c>
      <c r="BG17" s="78">
        <v>0</v>
      </c>
      <c r="BH17" s="78">
        <v>0</v>
      </c>
      <c r="BI17" s="78">
        <v>0</v>
      </c>
      <c r="BJ17" s="78">
        <v>0</v>
      </c>
      <c r="BK17" s="78">
        <v>0</v>
      </c>
      <c r="BL17" s="78">
        <v>0</v>
      </c>
      <c r="BM17" s="78">
        <v>0</v>
      </c>
      <c r="BN17" s="78">
        <v>0</v>
      </c>
      <c r="BO17" s="78">
        <v>0</v>
      </c>
      <c r="BP17" s="78">
        <v>0</v>
      </c>
      <c r="BQ17" s="78">
        <v>0</v>
      </c>
      <c r="BR17" s="78">
        <v>0</v>
      </c>
      <c r="BS17" s="78">
        <v>0</v>
      </c>
      <c r="BT17" s="78">
        <v>0</v>
      </c>
      <c r="BU17" s="78">
        <v>0</v>
      </c>
      <c r="BV17" s="78">
        <v>0</v>
      </c>
      <c r="BW17" s="78">
        <v>0</v>
      </c>
      <c r="BX17" s="78">
        <v>0</v>
      </c>
      <c r="BY17" s="78">
        <v>0</v>
      </c>
      <c r="BZ17" s="78">
        <v>0</v>
      </c>
      <c r="CA17" s="78">
        <v>0</v>
      </c>
      <c r="CB17" s="78">
        <v>0</v>
      </c>
      <c r="CC17" s="78">
        <v>0</v>
      </c>
      <c r="CD17" s="78">
        <v>0</v>
      </c>
      <c r="CE17" s="78">
        <v>0</v>
      </c>
      <c r="CF17" s="78">
        <v>0</v>
      </c>
      <c r="CG17" s="78">
        <v>0</v>
      </c>
      <c r="CH17" s="78">
        <v>0</v>
      </c>
      <c r="CI17" s="78">
        <v>0</v>
      </c>
      <c r="CJ17" s="78">
        <v>0</v>
      </c>
      <c r="CK17" s="137">
        <v>0</v>
      </c>
      <c r="CL17" s="129"/>
      <c r="CM17" s="129"/>
      <c r="CN17" s="129"/>
      <c r="CO17" s="129"/>
      <c r="CP17" s="129"/>
      <c r="CQ17" s="129"/>
      <c r="CR17" s="129"/>
      <c r="CS17" s="129"/>
      <c r="CT17" s="129"/>
      <c r="CU17" s="129"/>
      <c r="CV17" s="132"/>
      <c r="CW17" s="132"/>
      <c r="CX17" s="132"/>
    </row>
    <row r="18" spans="1:102" ht="12">
      <c r="A18" s="17" t="s">
        <v>201</v>
      </c>
      <c r="B18" s="22" t="s">
        <v>268</v>
      </c>
      <c r="C18" s="25" t="s">
        <v>125</v>
      </c>
      <c r="D18" s="38" t="s">
        <v>126</v>
      </c>
      <c r="E18" s="68">
        <v>1882869.63</v>
      </c>
      <c r="F18" s="56">
        <v>362394.94068443245</v>
      </c>
      <c r="G18" s="116">
        <v>270894.4488053163</v>
      </c>
      <c r="H18" s="116">
        <v>152530.5448740983</v>
      </c>
      <c r="I18" s="116">
        <v>71105.5732612261</v>
      </c>
      <c r="J18" s="116">
        <v>320571.1869333147</v>
      </c>
      <c r="K18" s="116">
        <v>122004.94500518833</v>
      </c>
      <c r="L18" s="116">
        <v>34104.470915395956</v>
      </c>
      <c r="M18" s="116">
        <v>30094.66054580928</v>
      </c>
      <c r="N18" s="116">
        <v>608945.190213562</v>
      </c>
      <c r="O18" s="116">
        <v>58152.36070146382</v>
      </c>
      <c r="P18" s="116">
        <v>37838.39641458679</v>
      </c>
      <c r="Q18" s="116">
        <v>635.2923459283606</v>
      </c>
      <c r="R18" s="116">
        <v>14457.651755305284</v>
      </c>
      <c r="S18" s="116">
        <v>4504.800271128375</v>
      </c>
      <c r="T18" s="116">
        <v>8648.869903886423</v>
      </c>
      <c r="U18" s="116">
        <v>15845.34618444591</v>
      </c>
      <c r="V18" s="116">
        <v>765.8160460918238</v>
      </c>
      <c r="W18" s="116">
        <v>16916.95660052129</v>
      </c>
      <c r="X18" s="116">
        <v>8219.527879320389</v>
      </c>
      <c r="Y18" s="116">
        <v>16318.705538783803</v>
      </c>
      <c r="Z18" s="116">
        <v>4516.351041054346</v>
      </c>
      <c r="AA18" s="116">
        <v>40498.15443744409</v>
      </c>
      <c r="AB18" s="116">
        <v>29965.007341951878</v>
      </c>
      <c r="AC18" s="151">
        <v>4793.569519277629</v>
      </c>
      <c r="AD18" s="137">
        <f t="shared" si="0"/>
        <v>1872327.826535101</v>
      </c>
      <c r="AE18" s="78">
        <v>2523.843228824487</v>
      </c>
      <c r="AF18" s="133">
        <v>779.676970002988</v>
      </c>
      <c r="AG18" s="78">
        <v>2369.0629118164866</v>
      </c>
      <c r="AH18" s="78">
        <v>4004.651933333866</v>
      </c>
      <c r="AI18" s="78">
        <v>433.1538722238822</v>
      </c>
      <c r="AJ18" s="78">
        <v>0</v>
      </c>
      <c r="AK18" s="78">
        <v>2021.3847370447836</v>
      </c>
      <c r="AL18" s="78">
        <v>519.7846466686586</v>
      </c>
      <c r="AM18" s="78">
        <v>440.0843341794643</v>
      </c>
      <c r="AN18" s="78">
        <v>14139.875004876412</v>
      </c>
      <c r="AO18" s="78">
        <v>5373.152501853037</v>
      </c>
      <c r="AP18" s="78">
        <v>8766.722503023375</v>
      </c>
      <c r="AQ18" s="78">
        <v>1290.2210007308704</v>
      </c>
      <c r="AR18" s="78">
        <v>1353.7502353237066</v>
      </c>
      <c r="AS18" s="78">
        <v>808.5538948179135</v>
      </c>
      <c r="AT18" s="78">
        <v>519.7846466686586</v>
      </c>
      <c r="AU18" s="78">
        <v>13052.370016346316</v>
      </c>
      <c r="AV18" s="78">
        <v>5466.979405961692</v>
      </c>
      <c r="AW18" s="78">
        <v>664.1692707432861</v>
      </c>
      <c r="AX18" s="78">
        <v>2194.6462859343364</v>
      </c>
      <c r="AY18" s="78">
        <v>0</v>
      </c>
      <c r="AZ18" s="78">
        <v>0</v>
      </c>
      <c r="BA18" s="78">
        <v>755.4203531584506</v>
      </c>
      <c r="BB18" s="78">
        <v>1726.8401039325436</v>
      </c>
      <c r="BC18" s="78">
        <v>115.50769925970192</v>
      </c>
      <c r="BD18" s="78">
        <v>0</v>
      </c>
      <c r="BE18" s="78">
        <v>4115.53932462318</v>
      </c>
      <c r="BF18" s="78">
        <v>1963.6308874149329</v>
      </c>
      <c r="BG18" s="78">
        <v>69.30461955582115</v>
      </c>
      <c r="BH18" s="78">
        <v>462.0307970388077</v>
      </c>
      <c r="BI18" s="78">
        <v>2102.240126526575</v>
      </c>
      <c r="BJ18" s="78">
        <v>0</v>
      </c>
      <c r="BK18" s="78">
        <v>0</v>
      </c>
      <c r="BL18" s="78">
        <v>0</v>
      </c>
      <c r="BM18" s="78">
        <v>1009.5372915297949</v>
      </c>
      <c r="BN18" s="78">
        <v>2743.307857417921</v>
      </c>
      <c r="BO18" s="78">
        <v>3133.723880915713</v>
      </c>
      <c r="BP18" s="78">
        <v>0</v>
      </c>
      <c r="BQ18" s="78">
        <v>11570.406234844342</v>
      </c>
      <c r="BR18" s="78">
        <v>115.50769925970192</v>
      </c>
      <c r="BS18" s="78">
        <v>8482.88543363251</v>
      </c>
      <c r="BT18" s="78">
        <v>346.52309777910574</v>
      </c>
      <c r="BU18" s="78">
        <v>123909.72930385264</v>
      </c>
      <c r="BV18" s="78">
        <v>0</v>
      </c>
      <c r="BW18" s="78">
        <v>2749.083242380906</v>
      </c>
      <c r="BX18" s="78">
        <v>2646.281390039771</v>
      </c>
      <c r="BY18" s="78">
        <v>2310.1539851940383</v>
      </c>
      <c r="BZ18" s="78">
        <v>0</v>
      </c>
      <c r="CA18" s="78">
        <v>343.05786680131473</v>
      </c>
      <c r="CB18" s="78">
        <v>4100.523323719418</v>
      </c>
      <c r="CC18" s="78">
        <v>1155.0769925970192</v>
      </c>
      <c r="CD18" s="78">
        <v>18481.231881552307</v>
      </c>
      <c r="CE18" s="78">
        <v>0</v>
      </c>
      <c r="CF18" s="78">
        <v>0</v>
      </c>
      <c r="CG18" s="78">
        <v>0</v>
      </c>
      <c r="CH18" s="78">
        <v>0</v>
      </c>
      <c r="CI18" s="78">
        <v>0</v>
      </c>
      <c r="CJ18" s="78">
        <v>0</v>
      </c>
      <c r="CK18" s="137">
        <v>0</v>
      </c>
      <c r="CL18" s="129"/>
      <c r="CM18" s="129"/>
      <c r="CN18" s="129"/>
      <c r="CO18" s="129"/>
      <c r="CP18" s="129"/>
      <c r="CQ18" s="129"/>
      <c r="CR18" s="129"/>
      <c r="CS18" s="129"/>
      <c r="CT18" s="129"/>
      <c r="CU18" s="129"/>
      <c r="CV18" s="132"/>
      <c r="CW18" s="132"/>
      <c r="CX18" s="132"/>
    </row>
    <row r="19" spans="1:102" ht="12">
      <c r="A19" s="63" t="s">
        <v>30</v>
      </c>
      <c r="B19" s="22" t="s">
        <v>112</v>
      </c>
      <c r="C19" s="25" t="s">
        <v>113</v>
      </c>
      <c r="D19" s="38" t="s">
        <v>114</v>
      </c>
      <c r="E19" s="68">
        <v>0</v>
      </c>
      <c r="F19" s="69">
        <v>609645.1947870542</v>
      </c>
      <c r="G19" s="116">
        <v>8150.448329001086</v>
      </c>
      <c r="H19" s="116">
        <v>2146.8672710300343</v>
      </c>
      <c r="I19" s="116">
        <v>1331.1364302539027</v>
      </c>
      <c r="J19" s="116">
        <v>8881.721478811081</v>
      </c>
      <c r="K19" s="116">
        <v>2044.528391164276</v>
      </c>
      <c r="L19" s="116">
        <v>617.7444693435295</v>
      </c>
      <c r="M19" s="116">
        <v>674.4806944998759</v>
      </c>
      <c r="N19" s="116">
        <v>8961.736987629198</v>
      </c>
      <c r="O19" s="116">
        <v>726.043745509162</v>
      </c>
      <c r="P19" s="116">
        <v>2108.799456926123</v>
      </c>
      <c r="Q19" s="116">
        <v>10.796189524299807</v>
      </c>
      <c r="R19" s="116">
        <v>367.97012628655176</v>
      </c>
      <c r="S19" s="116">
        <v>448.041865258442</v>
      </c>
      <c r="T19" s="116">
        <v>198.54867297032615</v>
      </c>
      <c r="U19" s="116">
        <v>923.9176566342194</v>
      </c>
      <c r="V19" s="116">
        <v>57.41098700161512</v>
      </c>
      <c r="W19" s="116">
        <v>360.6602062961405</v>
      </c>
      <c r="X19" s="116">
        <v>0</v>
      </c>
      <c r="Y19" s="116">
        <v>351.1573103086057</v>
      </c>
      <c r="Z19" s="116">
        <v>0</v>
      </c>
      <c r="AA19" s="116">
        <v>0</v>
      </c>
      <c r="AB19" s="116">
        <v>2974.5751345596864</v>
      </c>
      <c r="AC19" s="151">
        <v>0</v>
      </c>
      <c r="AD19" s="137">
        <f t="shared" si="0"/>
        <v>41336.58540300815</v>
      </c>
      <c r="AE19" s="78">
        <v>0</v>
      </c>
      <c r="AF19" s="133">
        <v>0</v>
      </c>
      <c r="AG19" s="78">
        <v>0</v>
      </c>
      <c r="AH19" s="78">
        <v>0</v>
      </c>
      <c r="AI19" s="78">
        <v>0</v>
      </c>
      <c r="AJ19" s="78">
        <v>0</v>
      </c>
      <c r="AK19" s="78">
        <v>0</v>
      </c>
      <c r="AL19" s="78">
        <v>0</v>
      </c>
      <c r="AM19" s="78">
        <v>0</v>
      </c>
      <c r="AN19" s="78">
        <v>0</v>
      </c>
      <c r="AO19" s="78">
        <v>0</v>
      </c>
      <c r="AP19" s="78">
        <v>0</v>
      </c>
      <c r="AQ19" s="78">
        <v>0</v>
      </c>
      <c r="AR19" s="78">
        <v>0</v>
      </c>
      <c r="AS19" s="78">
        <v>0</v>
      </c>
      <c r="AT19" s="78">
        <v>0</v>
      </c>
      <c r="AU19" s="78">
        <v>0</v>
      </c>
      <c r="AV19" s="78">
        <v>0</v>
      </c>
      <c r="AW19" s="78">
        <v>0</v>
      </c>
      <c r="AX19" s="78">
        <v>0</v>
      </c>
      <c r="AY19" s="78">
        <v>0</v>
      </c>
      <c r="AZ19" s="78">
        <v>0</v>
      </c>
      <c r="BA19" s="78">
        <v>0</v>
      </c>
      <c r="BB19" s="78">
        <v>0</v>
      </c>
      <c r="BC19" s="78">
        <v>0</v>
      </c>
      <c r="BD19" s="78">
        <v>0</v>
      </c>
      <c r="BE19" s="78">
        <v>0</v>
      </c>
      <c r="BF19" s="78">
        <v>0</v>
      </c>
      <c r="BG19" s="78">
        <v>0</v>
      </c>
      <c r="BH19" s="78">
        <v>0</v>
      </c>
      <c r="BI19" s="78">
        <v>0</v>
      </c>
      <c r="BJ19" s="78">
        <v>0</v>
      </c>
      <c r="BK19" s="78">
        <v>0</v>
      </c>
      <c r="BL19" s="78">
        <v>0</v>
      </c>
      <c r="BM19" s="78">
        <v>0</v>
      </c>
      <c r="BN19" s="78">
        <v>0</v>
      </c>
      <c r="BO19" s="78">
        <v>0</v>
      </c>
      <c r="BP19" s="78">
        <v>0</v>
      </c>
      <c r="BQ19" s="78">
        <v>0</v>
      </c>
      <c r="BR19" s="78">
        <v>0</v>
      </c>
      <c r="BS19" s="78">
        <v>0</v>
      </c>
      <c r="BT19" s="78">
        <v>0</v>
      </c>
      <c r="BU19" s="78">
        <v>0</v>
      </c>
      <c r="BV19" s="78">
        <v>0</v>
      </c>
      <c r="BW19" s="78">
        <v>0</v>
      </c>
      <c r="BX19" s="78">
        <v>0</v>
      </c>
      <c r="BY19" s="78">
        <v>0</v>
      </c>
      <c r="BZ19" s="78">
        <v>0</v>
      </c>
      <c r="CA19" s="78">
        <v>0</v>
      </c>
      <c r="CB19" s="78">
        <v>0</v>
      </c>
      <c r="CC19" s="78">
        <v>0</v>
      </c>
      <c r="CD19" s="78">
        <v>0</v>
      </c>
      <c r="CE19" s="78">
        <v>0</v>
      </c>
      <c r="CF19" s="78">
        <v>0</v>
      </c>
      <c r="CG19" s="78">
        <v>0</v>
      </c>
      <c r="CH19" s="78">
        <v>0</v>
      </c>
      <c r="CI19" s="78">
        <v>0</v>
      </c>
      <c r="CJ19" s="78">
        <v>0</v>
      </c>
      <c r="CK19" s="137">
        <v>0</v>
      </c>
      <c r="CL19" s="129"/>
      <c r="CM19" s="129"/>
      <c r="CN19" s="129"/>
      <c r="CO19" s="129"/>
      <c r="CP19" s="129"/>
      <c r="CQ19" s="129"/>
      <c r="CR19" s="129"/>
      <c r="CS19" s="129"/>
      <c r="CT19" s="129"/>
      <c r="CU19" s="129"/>
      <c r="CV19" s="132"/>
      <c r="CW19" s="132"/>
      <c r="CX19" s="132"/>
    </row>
    <row r="20" spans="1:102" ht="12">
      <c r="A20" s="65" t="s">
        <v>255</v>
      </c>
      <c r="B20" s="22" t="s">
        <v>256</v>
      </c>
      <c r="C20" s="25"/>
      <c r="D20" s="38" t="s">
        <v>101</v>
      </c>
      <c r="E20" s="68">
        <v>269168.438</v>
      </c>
      <c r="F20" s="68">
        <v>423143.87210310256</v>
      </c>
      <c r="G20" s="160">
        <v>48640.61017152193</v>
      </c>
      <c r="H20" s="78">
        <v>4659.252189448753</v>
      </c>
      <c r="I20" s="78">
        <v>5190.354884429473</v>
      </c>
      <c r="J20" s="78">
        <v>66499.04446225187</v>
      </c>
      <c r="K20" s="78">
        <v>32686.78027918469</v>
      </c>
      <c r="L20" s="78">
        <v>3344.721450112761</v>
      </c>
      <c r="M20" s="78">
        <v>3101.071870144453</v>
      </c>
      <c r="N20" s="78">
        <v>68600.2187408979</v>
      </c>
      <c r="O20" s="78">
        <v>7867.284769126106</v>
      </c>
      <c r="P20" s="78">
        <v>9189.095874397404</v>
      </c>
      <c r="Q20" s="78">
        <v>1147.446341120672</v>
      </c>
      <c r="R20" s="78">
        <v>4.792907574077782</v>
      </c>
      <c r="S20" s="78">
        <v>2089.04033542051</v>
      </c>
      <c r="T20" s="78">
        <v>636.9106799071969</v>
      </c>
      <c r="U20" s="78">
        <v>9940.24762977281</v>
      </c>
      <c r="V20" s="78">
        <v>95.49413318479024</v>
      </c>
      <c r="W20" s="78">
        <v>991.8285192534631</v>
      </c>
      <c r="X20" s="78">
        <v>355.34252735915913</v>
      </c>
      <c r="Y20" s="78">
        <v>567.8078732378983</v>
      </c>
      <c r="Z20" s="78">
        <v>559.2534432639113</v>
      </c>
      <c r="AA20" s="78">
        <v>46748.32172550312</v>
      </c>
      <c r="AB20" s="78">
        <v>5971.720158436407</v>
      </c>
      <c r="AC20" s="78">
        <v>2442.3807621474593</v>
      </c>
      <c r="AD20" s="137">
        <v>265790.58711846184</v>
      </c>
      <c r="AE20" s="160">
        <v>494.39751672354237</v>
      </c>
      <c r="AF20" s="78">
        <v>86.69702434629306</v>
      </c>
      <c r="AG20" s="78">
        <v>199.36068719518474</v>
      </c>
      <c r="AH20" s="78">
        <v>372.9974147522811</v>
      </c>
      <c r="AI20" s="78">
        <v>0</v>
      </c>
      <c r="AJ20" s="78">
        <v>0</v>
      </c>
      <c r="AK20" s="78">
        <v>215.5595014012451</v>
      </c>
      <c r="AL20" s="78">
        <v>36.94785712168822</v>
      </c>
      <c r="AM20" s="78">
        <v>0</v>
      </c>
      <c r="AN20" s="78">
        <v>1348.7181243738753</v>
      </c>
      <c r="AO20" s="78">
        <v>512.5128872620726</v>
      </c>
      <c r="AP20" s="78">
        <v>836.2052371118026</v>
      </c>
      <c r="AQ20" s="78">
        <v>0</v>
      </c>
      <c r="AR20" s="78">
        <v>461.9998883114217</v>
      </c>
      <c r="AS20" s="78">
        <v>0</v>
      </c>
      <c r="AT20" s="78">
        <v>0</v>
      </c>
      <c r="AU20" s="78">
        <v>1348.1417620706634</v>
      </c>
      <c r="AV20" s="78">
        <v>871.3991327402429</v>
      </c>
      <c r="AW20" s="78">
        <v>159.62202313162842</v>
      </c>
      <c r="AX20" s="78">
        <v>1426.76971417199</v>
      </c>
      <c r="AY20" s="78">
        <v>0</v>
      </c>
      <c r="AZ20" s="78">
        <v>0</v>
      </c>
      <c r="BA20" s="78">
        <v>253.66008312935708</v>
      </c>
      <c r="BB20" s="78">
        <v>1596.0988918840292</v>
      </c>
      <c r="BC20" s="78">
        <v>0</v>
      </c>
      <c r="BD20" s="78">
        <v>689.9360118026904</v>
      </c>
      <c r="BE20" s="78">
        <v>483.23428895607003</v>
      </c>
      <c r="BF20" s="78">
        <v>182.67651526010386</v>
      </c>
      <c r="BG20" s="78">
        <v>0</v>
      </c>
      <c r="BH20" s="78">
        <v>0</v>
      </c>
      <c r="BI20" s="78">
        <v>257.1789266647559</v>
      </c>
      <c r="BJ20" s="78">
        <v>0</v>
      </c>
      <c r="BK20" s="78">
        <v>0</v>
      </c>
      <c r="BL20" s="78">
        <v>0</v>
      </c>
      <c r="BM20" s="78">
        <v>114.6050937649738</v>
      </c>
      <c r="BN20" s="78">
        <v>0</v>
      </c>
      <c r="BO20" s="78">
        <v>1332.6709844581337</v>
      </c>
      <c r="BP20" s="78">
        <v>369.5331739613971</v>
      </c>
      <c r="BQ20" s="78">
        <v>4340.311491766134</v>
      </c>
      <c r="BR20" s="78">
        <v>1151.389872668964</v>
      </c>
      <c r="BS20" s="78">
        <v>597.7787130049163</v>
      </c>
      <c r="BT20" s="78">
        <v>24.813913896174846</v>
      </c>
      <c r="BU20" s="78">
        <v>15200.190678600604</v>
      </c>
      <c r="BV20" s="78">
        <v>0</v>
      </c>
      <c r="BW20" s="78">
        <v>420.3197933317833</v>
      </c>
      <c r="BX20" s="78">
        <v>973.6882741313206</v>
      </c>
      <c r="BY20" s="78">
        <v>752.7898377108497</v>
      </c>
      <c r="BZ20" s="78">
        <v>0</v>
      </c>
      <c r="CA20" s="78">
        <v>0</v>
      </c>
      <c r="CB20" s="78">
        <v>693.212176473579</v>
      </c>
      <c r="CC20" s="78">
        <v>0</v>
      </c>
      <c r="CD20" s="78">
        <v>0</v>
      </c>
      <c r="CE20" s="78">
        <v>0</v>
      </c>
      <c r="CF20" s="78">
        <v>0</v>
      </c>
      <c r="CG20" s="78">
        <v>0</v>
      </c>
      <c r="CH20" s="78">
        <v>0</v>
      </c>
      <c r="CI20" s="78">
        <v>0</v>
      </c>
      <c r="CJ20" s="78">
        <v>0</v>
      </c>
      <c r="CK20" s="137">
        <v>0</v>
      </c>
      <c r="CL20" s="129"/>
      <c r="CM20" s="129"/>
      <c r="CN20" s="129"/>
      <c r="CO20" s="129"/>
      <c r="CP20" s="129"/>
      <c r="CQ20" s="129"/>
      <c r="CR20" s="129"/>
      <c r="CS20" s="129"/>
      <c r="CT20" s="129"/>
      <c r="CU20" s="129"/>
      <c r="CV20" s="132"/>
      <c r="CW20" s="132"/>
      <c r="CX20" s="132"/>
    </row>
    <row r="21" spans="1:102" ht="12">
      <c r="A21" s="63" t="s">
        <v>31</v>
      </c>
      <c r="B21" s="22" t="s">
        <v>115</v>
      </c>
      <c r="C21" s="25" t="s">
        <v>105</v>
      </c>
      <c r="D21" s="38" t="s">
        <v>106</v>
      </c>
      <c r="E21" s="68">
        <v>390811</v>
      </c>
      <c r="F21" s="69">
        <v>2416961.73817337</v>
      </c>
      <c r="G21" s="116">
        <v>33547.54189969858</v>
      </c>
      <c r="H21" s="116">
        <v>48585.57919193635</v>
      </c>
      <c r="I21" s="116">
        <v>10399.438724482834</v>
      </c>
      <c r="J21" s="116">
        <v>74696.40016204074</v>
      </c>
      <c r="K21" s="116">
        <v>27756.775300598074</v>
      </c>
      <c r="L21" s="116">
        <v>8274.66131602735</v>
      </c>
      <c r="M21" s="116">
        <v>0</v>
      </c>
      <c r="N21" s="116">
        <v>196063.08720417062</v>
      </c>
      <c r="O21" s="116">
        <v>19362.408215080268</v>
      </c>
      <c r="P21" s="116">
        <v>0</v>
      </c>
      <c r="Q21" s="116">
        <v>0</v>
      </c>
      <c r="R21" s="116">
        <v>3920.363950812234</v>
      </c>
      <c r="S21" s="116">
        <v>0</v>
      </c>
      <c r="T21" s="116">
        <v>0</v>
      </c>
      <c r="U21" s="116">
        <v>0</v>
      </c>
      <c r="V21" s="116">
        <v>0</v>
      </c>
      <c r="W21" s="116">
        <v>0</v>
      </c>
      <c r="X21" s="116">
        <v>0</v>
      </c>
      <c r="Y21" s="116">
        <v>0</v>
      </c>
      <c r="Z21" s="116">
        <v>0</v>
      </c>
      <c r="AA21" s="116">
        <v>0</v>
      </c>
      <c r="AB21" s="116">
        <v>0</v>
      </c>
      <c r="AC21" s="151">
        <v>0</v>
      </c>
      <c r="AD21" s="137">
        <f t="shared" si="0"/>
        <v>422606.25596484705</v>
      </c>
      <c r="AE21" s="78">
        <v>0</v>
      </c>
      <c r="AF21" s="133">
        <v>0</v>
      </c>
      <c r="AG21" s="78">
        <v>0</v>
      </c>
      <c r="AH21" s="78">
        <v>0</v>
      </c>
      <c r="AI21" s="78">
        <v>0</v>
      </c>
      <c r="AJ21" s="78">
        <v>0</v>
      </c>
      <c r="AK21" s="78">
        <v>0</v>
      </c>
      <c r="AL21" s="78">
        <v>0</v>
      </c>
      <c r="AM21" s="78">
        <v>0</v>
      </c>
      <c r="AN21" s="78">
        <v>0</v>
      </c>
      <c r="AO21" s="78">
        <v>0</v>
      </c>
      <c r="AP21" s="78">
        <v>0</v>
      </c>
      <c r="AQ21" s="78">
        <v>0</v>
      </c>
      <c r="AR21" s="78">
        <v>0</v>
      </c>
      <c r="AS21" s="78">
        <v>0</v>
      </c>
      <c r="AT21" s="78">
        <v>0</v>
      </c>
      <c r="AU21" s="78">
        <v>0</v>
      </c>
      <c r="AV21" s="78">
        <v>0</v>
      </c>
      <c r="AW21" s="78">
        <v>0</v>
      </c>
      <c r="AX21" s="78">
        <v>0</v>
      </c>
      <c r="AY21" s="78">
        <v>0</v>
      </c>
      <c r="AZ21" s="78">
        <v>0</v>
      </c>
      <c r="BA21" s="78">
        <v>0</v>
      </c>
      <c r="BB21" s="78">
        <v>0</v>
      </c>
      <c r="BC21" s="78">
        <v>0</v>
      </c>
      <c r="BD21" s="78">
        <v>0</v>
      </c>
      <c r="BE21" s="78">
        <v>0</v>
      </c>
      <c r="BF21" s="78">
        <v>0</v>
      </c>
      <c r="BG21" s="78">
        <v>0</v>
      </c>
      <c r="BH21" s="78">
        <v>0</v>
      </c>
      <c r="BI21" s="78">
        <v>0</v>
      </c>
      <c r="BJ21" s="78">
        <v>0</v>
      </c>
      <c r="BK21" s="78">
        <v>0</v>
      </c>
      <c r="BL21" s="78">
        <v>0</v>
      </c>
      <c r="BM21" s="78">
        <v>0</v>
      </c>
      <c r="BN21" s="78">
        <v>0</v>
      </c>
      <c r="BO21" s="78">
        <v>0</v>
      </c>
      <c r="BP21" s="78">
        <v>0</v>
      </c>
      <c r="BQ21" s="78">
        <v>0</v>
      </c>
      <c r="BR21" s="78">
        <v>0</v>
      </c>
      <c r="BS21" s="78">
        <v>0</v>
      </c>
      <c r="BT21" s="78">
        <v>0</v>
      </c>
      <c r="BU21" s="78">
        <v>0</v>
      </c>
      <c r="BV21" s="78">
        <v>0</v>
      </c>
      <c r="BW21" s="78">
        <v>0</v>
      </c>
      <c r="BX21" s="78">
        <v>0</v>
      </c>
      <c r="BY21" s="78">
        <v>0</v>
      </c>
      <c r="BZ21" s="78">
        <v>0</v>
      </c>
      <c r="CA21" s="78">
        <v>0</v>
      </c>
      <c r="CB21" s="78">
        <v>0</v>
      </c>
      <c r="CC21" s="78">
        <v>0</v>
      </c>
      <c r="CD21" s="78">
        <v>0</v>
      </c>
      <c r="CE21" s="78">
        <v>0</v>
      </c>
      <c r="CF21" s="78">
        <v>0</v>
      </c>
      <c r="CG21" s="78">
        <v>0</v>
      </c>
      <c r="CH21" s="78">
        <v>0</v>
      </c>
      <c r="CI21" s="78">
        <v>0</v>
      </c>
      <c r="CJ21" s="78">
        <v>0</v>
      </c>
      <c r="CK21" s="137">
        <v>0</v>
      </c>
      <c r="CL21" s="129"/>
      <c r="CM21" s="129"/>
      <c r="CN21" s="129"/>
      <c r="CO21" s="129"/>
      <c r="CP21" s="129"/>
      <c r="CQ21" s="129"/>
      <c r="CR21" s="129"/>
      <c r="CS21" s="129"/>
      <c r="CT21" s="129"/>
      <c r="CU21" s="129"/>
      <c r="CV21" s="132"/>
      <c r="CW21" s="132"/>
      <c r="CX21" s="132"/>
    </row>
    <row r="22" spans="1:102" ht="12">
      <c r="A22" s="63" t="s">
        <v>32</v>
      </c>
      <c r="B22" s="22" t="s">
        <v>116</v>
      </c>
      <c r="C22" s="25" t="s">
        <v>105</v>
      </c>
      <c r="D22" s="38" t="s">
        <v>106</v>
      </c>
      <c r="E22" s="68">
        <v>759555</v>
      </c>
      <c r="F22" s="69">
        <v>47473.22376786706</v>
      </c>
      <c r="G22" s="116">
        <v>61803.52204944559</v>
      </c>
      <c r="H22" s="116">
        <v>89507.59861487504</v>
      </c>
      <c r="I22" s="116">
        <v>19158.54051042136</v>
      </c>
      <c r="J22" s="116">
        <v>137610.69673096898</v>
      </c>
      <c r="K22" s="116">
        <v>51135.385103354856</v>
      </c>
      <c r="L22" s="116">
        <v>15244.13367232088</v>
      </c>
      <c r="M22" s="116">
        <v>0</v>
      </c>
      <c r="N22" s="116">
        <v>361200.51267345477</v>
      </c>
      <c r="O22" s="116">
        <v>35670.72146832408</v>
      </c>
      <c r="P22" s="116">
        <v>0</v>
      </c>
      <c r="Q22" s="116">
        <v>0</v>
      </c>
      <c r="R22" s="116">
        <v>7222.356278748772</v>
      </c>
      <c r="S22" s="116">
        <v>0</v>
      </c>
      <c r="T22" s="116">
        <v>0</v>
      </c>
      <c r="U22" s="116">
        <v>0</v>
      </c>
      <c r="V22" s="116">
        <v>0</v>
      </c>
      <c r="W22" s="116">
        <v>0</v>
      </c>
      <c r="X22" s="116">
        <v>0</v>
      </c>
      <c r="Y22" s="116">
        <v>0</v>
      </c>
      <c r="Z22" s="116">
        <v>0</v>
      </c>
      <c r="AA22" s="116">
        <v>0</v>
      </c>
      <c r="AB22" s="116">
        <v>0</v>
      </c>
      <c r="AC22" s="151">
        <v>0</v>
      </c>
      <c r="AD22" s="137">
        <f t="shared" si="0"/>
        <v>778553.4671019142</v>
      </c>
      <c r="AE22" s="78">
        <v>0</v>
      </c>
      <c r="AF22" s="133">
        <v>0</v>
      </c>
      <c r="AG22" s="78">
        <v>0</v>
      </c>
      <c r="AH22" s="78">
        <v>0</v>
      </c>
      <c r="AI22" s="78">
        <v>0</v>
      </c>
      <c r="AJ22" s="78">
        <v>0</v>
      </c>
      <c r="AK22" s="78">
        <v>0</v>
      </c>
      <c r="AL22" s="78">
        <v>0</v>
      </c>
      <c r="AM22" s="78">
        <v>0</v>
      </c>
      <c r="AN22" s="78">
        <v>0</v>
      </c>
      <c r="AO22" s="78">
        <v>0</v>
      </c>
      <c r="AP22" s="78">
        <v>0</v>
      </c>
      <c r="AQ22" s="78">
        <v>0</v>
      </c>
      <c r="AR22" s="78">
        <v>0</v>
      </c>
      <c r="AS22" s="78">
        <v>0</v>
      </c>
      <c r="AT22" s="78">
        <v>0</v>
      </c>
      <c r="AU22" s="78">
        <v>0</v>
      </c>
      <c r="AV22" s="78">
        <v>0</v>
      </c>
      <c r="AW22" s="78">
        <v>0</v>
      </c>
      <c r="AX22" s="78">
        <v>0</v>
      </c>
      <c r="AY22" s="78">
        <v>0</v>
      </c>
      <c r="AZ22" s="78">
        <v>0</v>
      </c>
      <c r="BA22" s="78">
        <v>0</v>
      </c>
      <c r="BB22" s="78">
        <v>0</v>
      </c>
      <c r="BC22" s="78">
        <v>0</v>
      </c>
      <c r="BD22" s="78">
        <v>0</v>
      </c>
      <c r="BE22" s="78">
        <v>0</v>
      </c>
      <c r="BF22" s="78">
        <v>0</v>
      </c>
      <c r="BG22" s="78">
        <v>0</v>
      </c>
      <c r="BH22" s="78">
        <v>0</v>
      </c>
      <c r="BI22" s="78">
        <v>0</v>
      </c>
      <c r="BJ22" s="78">
        <v>0</v>
      </c>
      <c r="BK22" s="78">
        <v>0</v>
      </c>
      <c r="BL22" s="78">
        <v>0</v>
      </c>
      <c r="BM22" s="78">
        <v>0</v>
      </c>
      <c r="BN22" s="78">
        <v>0</v>
      </c>
      <c r="BO22" s="78">
        <v>0</v>
      </c>
      <c r="BP22" s="78">
        <v>0</v>
      </c>
      <c r="BQ22" s="78">
        <v>0</v>
      </c>
      <c r="BR22" s="78">
        <v>0</v>
      </c>
      <c r="BS22" s="78">
        <v>0</v>
      </c>
      <c r="BT22" s="78">
        <v>0</v>
      </c>
      <c r="BU22" s="78">
        <v>0</v>
      </c>
      <c r="BV22" s="78">
        <v>0</v>
      </c>
      <c r="BW22" s="78">
        <v>0</v>
      </c>
      <c r="BX22" s="78">
        <v>0</v>
      </c>
      <c r="BY22" s="78">
        <v>0</v>
      </c>
      <c r="BZ22" s="78">
        <v>0</v>
      </c>
      <c r="CA22" s="78">
        <v>0</v>
      </c>
      <c r="CB22" s="78">
        <v>0</v>
      </c>
      <c r="CC22" s="78">
        <v>0</v>
      </c>
      <c r="CD22" s="78">
        <v>0</v>
      </c>
      <c r="CE22" s="78">
        <v>0</v>
      </c>
      <c r="CF22" s="78">
        <v>0</v>
      </c>
      <c r="CG22" s="78">
        <v>0</v>
      </c>
      <c r="CH22" s="78">
        <v>0</v>
      </c>
      <c r="CI22" s="78">
        <v>0</v>
      </c>
      <c r="CJ22" s="78">
        <v>0</v>
      </c>
      <c r="CK22" s="137">
        <v>0</v>
      </c>
      <c r="CL22" s="129"/>
      <c r="CM22" s="129"/>
      <c r="CN22" s="129"/>
      <c r="CO22" s="129"/>
      <c r="CP22" s="129"/>
      <c r="CQ22" s="129"/>
      <c r="CR22" s="129"/>
      <c r="CS22" s="129"/>
      <c r="CT22" s="129"/>
      <c r="CU22" s="129"/>
      <c r="CV22" s="132"/>
      <c r="CW22" s="132"/>
      <c r="CX22" s="132"/>
    </row>
    <row r="23" spans="1:102" ht="12">
      <c r="A23" s="63" t="s">
        <v>33</v>
      </c>
      <c r="B23" s="22" t="s">
        <v>117</v>
      </c>
      <c r="C23" s="25" t="s">
        <v>118</v>
      </c>
      <c r="D23" s="38" t="s">
        <v>119</v>
      </c>
      <c r="E23" s="68">
        <v>4761289</v>
      </c>
      <c r="F23" s="69">
        <v>680316.5801357583</v>
      </c>
      <c r="G23" s="116">
        <v>376728.8967974206</v>
      </c>
      <c r="H23" s="116">
        <v>578301.208352459</v>
      </c>
      <c r="I23" s="116">
        <v>203468.825239024</v>
      </c>
      <c r="J23" s="116">
        <v>990928.3998824636</v>
      </c>
      <c r="K23" s="116">
        <v>355731.7810104374</v>
      </c>
      <c r="L23" s="116">
        <v>89407.07367360574</v>
      </c>
      <c r="M23" s="116">
        <v>92929.17051529326</v>
      </c>
      <c r="N23" s="116">
        <v>2078037.1365956243</v>
      </c>
      <c r="O23" s="116">
        <v>209293.83155412253</v>
      </c>
      <c r="P23" s="116">
        <v>66107.04841321152</v>
      </c>
      <c r="Q23" s="116">
        <v>0</v>
      </c>
      <c r="R23" s="116">
        <v>35491.898943158645</v>
      </c>
      <c r="S23" s="116">
        <v>0</v>
      </c>
      <c r="T23" s="116">
        <v>22622.698944685093</v>
      </c>
      <c r="U23" s="116">
        <v>0</v>
      </c>
      <c r="V23" s="116">
        <v>0</v>
      </c>
      <c r="W23" s="116">
        <v>38607.59999542066</v>
      </c>
      <c r="X23" s="116">
        <v>0</v>
      </c>
      <c r="Y23" s="116">
        <v>45651.79367879566</v>
      </c>
      <c r="Z23" s="116">
        <v>0</v>
      </c>
      <c r="AA23" s="116">
        <v>0</v>
      </c>
      <c r="AB23" s="116">
        <v>0</v>
      </c>
      <c r="AC23" s="151">
        <v>0</v>
      </c>
      <c r="AD23" s="137">
        <f t="shared" si="0"/>
        <v>5183307.363595722</v>
      </c>
      <c r="AE23" s="78">
        <v>0</v>
      </c>
      <c r="AF23" s="133">
        <v>0</v>
      </c>
      <c r="AG23" s="78">
        <v>0</v>
      </c>
      <c r="AH23" s="78">
        <v>0</v>
      </c>
      <c r="AI23" s="78">
        <v>0</v>
      </c>
      <c r="AJ23" s="78">
        <v>0</v>
      </c>
      <c r="AK23" s="78">
        <v>0</v>
      </c>
      <c r="AL23" s="78">
        <v>0</v>
      </c>
      <c r="AM23" s="78">
        <v>0</v>
      </c>
      <c r="AN23" s="78">
        <v>0</v>
      </c>
      <c r="AO23" s="78">
        <v>0</v>
      </c>
      <c r="AP23" s="78">
        <v>0</v>
      </c>
      <c r="AQ23" s="78">
        <v>0</v>
      </c>
      <c r="AR23" s="78">
        <v>0</v>
      </c>
      <c r="AS23" s="78">
        <v>0</v>
      </c>
      <c r="AT23" s="78">
        <v>0</v>
      </c>
      <c r="AU23" s="78">
        <v>0</v>
      </c>
      <c r="AV23" s="78">
        <v>0</v>
      </c>
      <c r="AW23" s="78">
        <v>0</v>
      </c>
      <c r="AX23" s="78">
        <v>0</v>
      </c>
      <c r="AY23" s="78">
        <v>0</v>
      </c>
      <c r="AZ23" s="78">
        <v>0</v>
      </c>
      <c r="BA23" s="78">
        <v>0</v>
      </c>
      <c r="BB23" s="78">
        <v>0</v>
      </c>
      <c r="BC23" s="78">
        <v>0</v>
      </c>
      <c r="BD23" s="78">
        <v>0</v>
      </c>
      <c r="BE23" s="78">
        <v>0</v>
      </c>
      <c r="BF23" s="78">
        <v>0</v>
      </c>
      <c r="BG23" s="78">
        <v>0</v>
      </c>
      <c r="BH23" s="78">
        <v>0</v>
      </c>
      <c r="BI23" s="78">
        <v>0</v>
      </c>
      <c r="BJ23" s="78">
        <v>0</v>
      </c>
      <c r="BK23" s="78">
        <v>0</v>
      </c>
      <c r="BL23" s="78">
        <v>0</v>
      </c>
      <c r="BM23" s="78">
        <v>0</v>
      </c>
      <c r="BN23" s="78">
        <v>0</v>
      </c>
      <c r="BO23" s="78">
        <v>0</v>
      </c>
      <c r="BP23" s="78">
        <v>0</v>
      </c>
      <c r="BQ23" s="78">
        <v>0</v>
      </c>
      <c r="BR23" s="78">
        <v>0</v>
      </c>
      <c r="BS23" s="78">
        <v>0</v>
      </c>
      <c r="BT23" s="78">
        <v>0</v>
      </c>
      <c r="BU23" s="78">
        <v>0</v>
      </c>
      <c r="BV23" s="78">
        <v>0</v>
      </c>
      <c r="BW23" s="78">
        <v>0</v>
      </c>
      <c r="BX23" s="78">
        <v>0</v>
      </c>
      <c r="BY23" s="78">
        <v>0</v>
      </c>
      <c r="BZ23" s="78">
        <v>0</v>
      </c>
      <c r="CA23" s="78">
        <v>0</v>
      </c>
      <c r="CB23" s="78">
        <v>0</v>
      </c>
      <c r="CC23" s="78">
        <v>0</v>
      </c>
      <c r="CD23" s="78">
        <v>0</v>
      </c>
      <c r="CE23" s="78">
        <v>0</v>
      </c>
      <c r="CF23" s="78">
        <v>0</v>
      </c>
      <c r="CG23" s="78">
        <v>0</v>
      </c>
      <c r="CH23" s="78">
        <v>0</v>
      </c>
      <c r="CI23" s="78">
        <v>0</v>
      </c>
      <c r="CJ23" s="78">
        <v>0</v>
      </c>
      <c r="CK23" s="137">
        <v>0</v>
      </c>
      <c r="CL23" s="129"/>
      <c r="CM23" s="129"/>
      <c r="CN23" s="129"/>
      <c r="CO23" s="129"/>
      <c r="CP23" s="129"/>
      <c r="CQ23" s="129"/>
      <c r="CR23" s="129"/>
      <c r="CS23" s="129"/>
      <c r="CT23" s="129"/>
      <c r="CU23" s="129"/>
      <c r="CV23" s="132"/>
      <c r="CW23" s="132"/>
      <c r="CX23" s="132"/>
    </row>
    <row r="24" spans="1:102" ht="12">
      <c r="A24" s="63" t="s">
        <v>34</v>
      </c>
      <c r="B24" s="22" t="s">
        <v>120</v>
      </c>
      <c r="C24" s="25" t="s">
        <v>107</v>
      </c>
      <c r="D24" s="38" t="s">
        <v>108</v>
      </c>
      <c r="E24" s="68">
        <v>1832793</v>
      </c>
      <c r="F24" s="69">
        <v>298377.6833140104</v>
      </c>
      <c r="G24" s="116">
        <v>113040.76294679224</v>
      </c>
      <c r="H24" s="116">
        <v>249422.31642870614</v>
      </c>
      <c r="I24" s="116">
        <v>79212.16023026103</v>
      </c>
      <c r="J24" s="116">
        <v>335791.7858214232</v>
      </c>
      <c r="K24" s="116">
        <v>138070.43847351198</v>
      </c>
      <c r="L24" s="116">
        <v>32821.45278612716</v>
      </c>
      <c r="M24" s="116">
        <v>38337.14392122796</v>
      </c>
      <c r="N24" s="116">
        <v>923209.2557893319</v>
      </c>
      <c r="O24" s="116">
        <v>88745.54332599886</v>
      </c>
      <c r="P24" s="116">
        <v>33846.78231816304</v>
      </c>
      <c r="Q24" s="116">
        <v>4775.781348684837</v>
      </c>
      <c r="R24" s="116">
        <v>6551.928428115781</v>
      </c>
      <c r="S24" s="116">
        <v>0</v>
      </c>
      <c r="T24" s="116">
        <v>7851.769944792468</v>
      </c>
      <c r="U24" s="116">
        <v>0</v>
      </c>
      <c r="V24" s="116">
        <v>0</v>
      </c>
      <c r="W24" s="116">
        <v>15090.887314591868</v>
      </c>
      <c r="X24" s="116">
        <v>0</v>
      </c>
      <c r="Y24" s="116">
        <v>15105.43099589734</v>
      </c>
      <c r="Z24" s="116">
        <v>0</v>
      </c>
      <c r="AA24" s="116">
        <v>0</v>
      </c>
      <c r="AB24" s="116">
        <v>0</v>
      </c>
      <c r="AC24" s="151">
        <v>0</v>
      </c>
      <c r="AD24" s="137">
        <f t="shared" si="0"/>
        <v>2081873.4400736254</v>
      </c>
      <c r="AE24" s="78">
        <v>0</v>
      </c>
      <c r="AF24" s="133">
        <v>0</v>
      </c>
      <c r="AG24" s="78">
        <v>0</v>
      </c>
      <c r="AH24" s="78">
        <v>0</v>
      </c>
      <c r="AI24" s="78">
        <v>0</v>
      </c>
      <c r="AJ24" s="78">
        <v>0</v>
      </c>
      <c r="AK24" s="78">
        <v>0</v>
      </c>
      <c r="AL24" s="78">
        <v>0</v>
      </c>
      <c r="AM24" s="78">
        <v>0</v>
      </c>
      <c r="AN24" s="78">
        <v>0</v>
      </c>
      <c r="AO24" s="78">
        <v>0</v>
      </c>
      <c r="AP24" s="78">
        <v>0</v>
      </c>
      <c r="AQ24" s="78">
        <v>0</v>
      </c>
      <c r="AR24" s="78">
        <v>0</v>
      </c>
      <c r="AS24" s="78">
        <v>0</v>
      </c>
      <c r="AT24" s="78">
        <v>0</v>
      </c>
      <c r="AU24" s="78">
        <v>0</v>
      </c>
      <c r="AV24" s="78">
        <v>0</v>
      </c>
      <c r="AW24" s="78">
        <v>0</v>
      </c>
      <c r="AX24" s="78">
        <v>0</v>
      </c>
      <c r="AY24" s="78">
        <v>0</v>
      </c>
      <c r="AZ24" s="78">
        <v>0</v>
      </c>
      <c r="BA24" s="78">
        <v>0</v>
      </c>
      <c r="BB24" s="78">
        <v>0</v>
      </c>
      <c r="BC24" s="78">
        <v>0</v>
      </c>
      <c r="BD24" s="78">
        <v>0</v>
      </c>
      <c r="BE24" s="78">
        <v>0</v>
      </c>
      <c r="BF24" s="78">
        <v>0</v>
      </c>
      <c r="BG24" s="78">
        <v>0</v>
      </c>
      <c r="BH24" s="78">
        <v>0</v>
      </c>
      <c r="BI24" s="78">
        <v>0</v>
      </c>
      <c r="BJ24" s="78">
        <v>0</v>
      </c>
      <c r="BK24" s="78">
        <v>0</v>
      </c>
      <c r="BL24" s="78">
        <v>0</v>
      </c>
      <c r="BM24" s="78">
        <v>0</v>
      </c>
      <c r="BN24" s="78">
        <v>0</v>
      </c>
      <c r="BO24" s="78">
        <v>0</v>
      </c>
      <c r="BP24" s="78">
        <v>0</v>
      </c>
      <c r="BQ24" s="78">
        <v>0</v>
      </c>
      <c r="BR24" s="78">
        <v>0</v>
      </c>
      <c r="BS24" s="78">
        <v>0</v>
      </c>
      <c r="BT24" s="78">
        <v>0</v>
      </c>
      <c r="BU24" s="78">
        <v>0</v>
      </c>
      <c r="BV24" s="78">
        <v>0</v>
      </c>
      <c r="BW24" s="78">
        <v>0</v>
      </c>
      <c r="BX24" s="78">
        <v>0</v>
      </c>
      <c r="BY24" s="78">
        <v>0</v>
      </c>
      <c r="BZ24" s="78">
        <v>0</v>
      </c>
      <c r="CA24" s="78">
        <v>0</v>
      </c>
      <c r="CB24" s="78">
        <v>0</v>
      </c>
      <c r="CC24" s="78">
        <v>0</v>
      </c>
      <c r="CD24" s="78">
        <v>0</v>
      </c>
      <c r="CE24" s="78">
        <v>0</v>
      </c>
      <c r="CF24" s="78">
        <v>0</v>
      </c>
      <c r="CG24" s="78">
        <v>0</v>
      </c>
      <c r="CH24" s="78">
        <v>0</v>
      </c>
      <c r="CI24" s="78">
        <v>0</v>
      </c>
      <c r="CJ24" s="78">
        <v>0</v>
      </c>
      <c r="CK24" s="137">
        <v>0</v>
      </c>
      <c r="CL24" s="129"/>
      <c r="CM24" s="129"/>
      <c r="CN24" s="129"/>
      <c r="CO24" s="129"/>
      <c r="CP24" s="129"/>
      <c r="CQ24" s="129"/>
      <c r="CR24" s="129"/>
      <c r="CS24" s="129"/>
      <c r="CT24" s="129"/>
      <c r="CU24" s="129"/>
      <c r="CV24" s="132"/>
      <c r="CW24" s="132"/>
      <c r="CX24" s="132"/>
    </row>
    <row r="25" spans="1:102" ht="12">
      <c r="A25" s="64" t="s">
        <v>35</v>
      </c>
      <c r="B25" s="22" t="s">
        <v>121</v>
      </c>
      <c r="C25" s="25" t="s">
        <v>90</v>
      </c>
      <c r="D25" s="38" t="s">
        <v>91</v>
      </c>
      <c r="E25" s="70">
        <v>358744</v>
      </c>
      <c r="F25" s="115">
        <v>660226.4967610964</v>
      </c>
      <c r="G25" s="152">
        <v>64447.390954497714</v>
      </c>
      <c r="H25" s="152">
        <v>16975.752591568857</v>
      </c>
      <c r="I25" s="152">
        <v>10525.589080675996</v>
      </c>
      <c r="J25" s="152">
        <v>70229.72889198731</v>
      </c>
      <c r="K25" s="152">
        <v>16166.536517271963</v>
      </c>
      <c r="L25" s="152">
        <v>4884.641644080028</v>
      </c>
      <c r="M25" s="152">
        <v>5333.267478676491</v>
      </c>
      <c r="N25" s="152">
        <v>70862.42915227548</v>
      </c>
      <c r="O25" s="152">
        <v>5740.987885341464</v>
      </c>
      <c r="P25" s="152">
        <v>16674.74199689908</v>
      </c>
      <c r="Q25" s="152">
        <v>85.36784959615558</v>
      </c>
      <c r="R25" s="152">
        <v>2909.6208737356365</v>
      </c>
      <c r="S25" s="152">
        <v>3542.7657582404568</v>
      </c>
      <c r="T25" s="152">
        <v>1569.968108979299</v>
      </c>
      <c r="U25" s="152">
        <v>7305.620503721003</v>
      </c>
      <c r="V25" s="152">
        <v>453.9613251962232</v>
      </c>
      <c r="W25" s="152">
        <v>2851.8197255715727</v>
      </c>
      <c r="X25" s="152">
        <v>2931.0962233996693</v>
      </c>
      <c r="Y25" s="152">
        <v>2776.6782329582898</v>
      </c>
      <c r="Z25" s="152">
        <v>2429.8713439739076</v>
      </c>
      <c r="AA25" s="152">
        <v>14628.136727674579</v>
      </c>
      <c r="AB25" s="152">
        <v>23520.62106060745</v>
      </c>
      <c r="AC25" s="153">
        <v>956.8313142235774</v>
      </c>
      <c r="AD25" s="138">
        <f t="shared" si="0"/>
        <v>347803.4252411521</v>
      </c>
      <c r="AE25" s="134">
        <v>1131.1240071490615</v>
      </c>
      <c r="AF25" s="135">
        <v>244.09869493900737</v>
      </c>
      <c r="AG25" s="134">
        <v>726.0713457839692</v>
      </c>
      <c r="AH25" s="134">
        <v>833.2257819958103</v>
      </c>
      <c r="AI25" s="134">
        <v>173.40344449219106</v>
      </c>
      <c r="AJ25" s="134">
        <v>729.1837153004957</v>
      </c>
      <c r="AK25" s="134">
        <v>2694.8673770953073</v>
      </c>
      <c r="AL25" s="134">
        <v>119.15929006130051</v>
      </c>
      <c r="AM25" s="134">
        <v>262.3282878215198</v>
      </c>
      <c r="AN25" s="134">
        <v>2127.304564545867</v>
      </c>
      <c r="AO25" s="134">
        <v>808.3757345274292</v>
      </c>
      <c r="AP25" s="134">
        <v>1318.9288300184373</v>
      </c>
      <c r="AQ25" s="134">
        <v>515.7640913101067</v>
      </c>
      <c r="AR25" s="134">
        <v>112.93455102824748</v>
      </c>
      <c r="AS25" s="134">
        <v>369.03809981671424</v>
      </c>
      <c r="AT25" s="134">
        <v>183.1851772584172</v>
      </c>
      <c r="AU25" s="134">
        <v>2288.036218863628</v>
      </c>
      <c r="AV25" s="134">
        <v>1357.437733422203</v>
      </c>
      <c r="AW25" s="134">
        <v>176.51581400871754</v>
      </c>
      <c r="AX25" s="134">
        <v>895.0285481096938</v>
      </c>
      <c r="AY25" s="134">
        <v>0</v>
      </c>
      <c r="AZ25" s="134">
        <v>0.8892484332932873</v>
      </c>
      <c r="BA25" s="134">
        <v>327.24342345192974</v>
      </c>
      <c r="BB25" s="134">
        <v>361.4794881337213</v>
      </c>
      <c r="BC25" s="134">
        <v>27.122077215445263</v>
      </c>
      <c r="BD25" s="134">
        <v>201.4147701409296</v>
      </c>
      <c r="BE25" s="134">
        <v>885.2468153434677</v>
      </c>
      <c r="BF25" s="134">
        <v>2597.050049433046</v>
      </c>
      <c r="BG25" s="134">
        <v>17.784968665865748</v>
      </c>
      <c r="BH25" s="134">
        <v>286.33799552043854</v>
      </c>
      <c r="BI25" s="134">
        <v>520.6549576932198</v>
      </c>
      <c r="BJ25" s="134">
        <v>0</v>
      </c>
      <c r="BK25" s="134">
        <v>325.02030236869655</v>
      </c>
      <c r="BL25" s="134">
        <v>0</v>
      </c>
      <c r="BM25" s="134">
        <v>1052.4255208026057</v>
      </c>
      <c r="BN25" s="134">
        <v>2145.7564695367023</v>
      </c>
      <c r="BO25" s="134">
        <v>1005.739978054708</v>
      </c>
      <c r="BP25" s="134">
        <v>14.405824619351256</v>
      </c>
      <c r="BQ25" s="134">
        <v>346.36226476773544</v>
      </c>
      <c r="BR25" s="134">
        <v>24.454331915565405</v>
      </c>
      <c r="BS25" s="134">
        <v>1752.2640378044227</v>
      </c>
      <c r="BT25" s="134">
        <v>73.3629957466962</v>
      </c>
      <c r="BU25" s="134">
        <v>14169.907009998547</v>
      </c>
      <c r="BV25" s="134">
        <v>107.15443621184113</v>
      </c>
      <c r="BW25" s="134">
        <v>915.9258862920859</v>
      </c>
      <c r="BX25" s="134">
        <v>569.5636215243505</v>
      </c>
      <c r="BY25" s="134">
        <v>822.1101765796442</v>
      </c>
      <c r="BZ25" s="134">
        <v>0</v>
      </c>
      <c r="CA25" s="134">
        <v>69.80600201352306</v>
      </c>
      <c r="CB25" s="134">
        <v>2439.297377366817</v>
      </c>
      <c r="CC25" s="134">
        <v>179.62818352524403</v>
      </c>
      <c r="CD25" s="134">
        <v>90.70334019591532</v>
      </c>
      <c r="CE25" s="134">
        <v>0</v>
      </c>
      <c r="CF25" s="134">
        <v>0</v>
      </c>
      <c r="CG25" s="134">
        <v>0</v>
      </c>
      <c r="CH25" s="134">
        <v>0</v>
      </c>
      <c r="CI25" s="134">
        <v>957.2759384402239</v>
      </c>
      <c r="CJ25" s="134">
        <v>444.62421664664373</v>
      </c>
      <c r="CK25" s="138">
        <v>2975.869882015986</v>
      </c>
      <c r="CL25" s="129"/>
      <c r="CM25" s="129"/>
      <c r="CN25" s="129"/>
      <c r="CO25" s="129"/>
      <c r="CP25" s="129"/>
      <c r="CQ25" s="129"/>
      <c r="CR25" s="129"/>
      <c r="CS25" s="129"/>
      <c r="CT25" s="129"/>
      <c r="CU25" s="129"/>
      <c r="CV25" s="132"/>
      <c r="CW25" s="132"/>
      <c r="CX25" s="132"/>
    </row>
    <row r="26" spans="1:102" ht="12">
      <c r="A26" s="63" t="s">
        <v>36</v>
      </c>
      <c r="B26" s="57" t="s">
        <v>122</v>
      </c>
      <c r="C26" s="42" t="s">
        <v>90</v>
      </c>
      <c r="D26" s="121" t="s">
        <v>91</v>
      </c>
      <c r="E26" s="67">
        <v>3808649</v>
      </c>
      <c r="F26" s="114">
        <v>253205.82639029104</v>
      </c>
      <c r="G26" s="149">
        <v>662331.022086289</v>
      </c>
      <c r="H26" s="149">
        <v>174461.17520251757</v>
      </c>
      <c r="I26" s="149">
        <v>108172.32583994756</v>
      </c>
      <c r="J26" s="149">
        <v>721756.5742997186</v>
      </c>
      <c r="K26" s="149">
        <v>166144.79649983076</v>
      </c>
      <c r="L26" s="149">
        <v>50199.855180064376</v>
      </c>
      <c r="M26" s="149">
        <v>54810.418977323156</v>
      </c>
      <c r="N26" s="149">
        <v>728258.8857798963</v>
      </c>
      <c r="O26" s="149">
        <v>59000.59440059997</v>
      </c>
      <c r="P26" s="149">
        <v>171367.66510267198</v>
      </c>
      <c r="Q26" s="149">
        <v>877.3322587449809</v>
      </c>
      <c r="R26" s="149">
        <v>29902.407818891435</v>
      </c>
      <c r="S26" s="149">
        <v>36409.28873791671</v>
      </c>
      <c r="T26" s="149">
        <v>16134.688570981914</v>
      </c>
      <c r="U26" s="149">
        <v>75080.44970541033</v>
      </c>
      <c r="V26" s="149">
        <v>4665.397063430341</v>
      </c>
      <c r="W26" s="149">
        <v>29308.38076869952</v>
      </c>
      <c r="X26" s="149">
        <v>30123.111715231968</v>
      </c>
      <c r="Y26" s="149">
        <v>28536.14560345003</v>
      </c>
      <c r="Z26" s="149">
        <v>24971.983302298544</v>
      </c>
      <c r="AA26" s="149">
        <v>150334.53808703058</v>
      </c>
      <c r="AB26" s="149">
        <v>241723.31503963275</v>
      </c>
      <c r="AC26" s="150">
        <v>9833.432400099995</v>
      </c>
      <c r="AD26" s="137">
        <f t="shared" si="0"/>
        <v>3574403.7844406785</v>
      </c>
      <c r="AE26" s="130">
        <v>11624.652428370997</v>
      </c>
      <c r="AF26" s="131">
        <v>2508.6219273489296</v>
      </c>
      <c r="AG26" s="130">
        <v>7461.893638179968</v>
      </c>
      <c r="AH26" s="130">
        <v>8563.128400458825</v>
      </c>
      <c r="AI26" s="130">
        <v>1782.0811505757424</v>
      </c>
      <c r="AJ26" s="130">
        <v>7493.879710113379</v>
      </c>
      <c r="AK26" s="130">
        <v>27695.36885548609</v>
      </c>
      <c r="AL26" s="130">
        <v>1224.6096111648692</v>
      </c>
      <c r="AM26" s="130">
        <v>2695.968920101764</v>
      </c>
      <c r="AN26" s="130">
        <v>21862.480166486257</v>
      </c>
      <c r="AO26" s="130">
        <v>8307.742463264776</v>
      </c>
      <c r="AP26" s="130">
        <v>13554.737703221477</v>
      </c>
      <c r="AQ26" s="130">
        <v>5300.549063250926</v>
      </c>
      <c r="AR26" s="130">
        <v>1160.6374672980476</v>
      </c>
      <c r="AS26" s="130">
        <v>3792.6342435329902</v>
      </c>
      <c r="AT26" s="130">
        <v>1882.6088052236048</v>
      </c>
      <c r="AU26" s="130">
        <v>23514.33230990454</v>
      </c>
      <c r="AV26" s="130">
        <v>13950.496801814721</v>
      </c>
      <c r="AW26" s="130">
        <v>1814.0672225091532</v>
      </c>
      <c r="AX26" s="130">
        <v>9198.28040027941</v>
      </c>
      <c r="AY26" s="130">
        <v>0</v>
      </c>
      <c r="AZ26" s="130">
        <v>9.138877695260216</v>
      </c>
      <c r="BA26" s="130">
        <v>3363.10699185576</v>
      </c>
      <c r="BB26" s="130">
        <v>3714.9537831232783</v>
      </c>
      <c r="BC26" s="130">
        <v>278.7357697054366</v>
      </c>
      <c r="BD26" s="130">
        <v>2069.9557979764395</v>
      </c>
      <c r="BE26" s="130">
        <v>9097.752745631547</v>
      </c>
      <c r="BF26" s="130">
        <v>26690.092309007465</v>
      </c>
      <c r="BG26" s="130">
        <v>182.77755390520434</v>
      </c>
      <c r="BH26" s="130">
        <v>2942.71861787379</v>
      </c>
      <c r="BI26" s="130">
        <v>5350.812890574857</v>
      </c>
      <c r="BJ26" s="130">
        <v>0</v>
      </c>
      <c r="BK26" s="130">
        <v>3340.2597976176094</v>
      </c>
      <c r="BL26" s="130">
        <v>0</v>
      </c>
      <c r="BM26" s="130">
        <v>10815.861752340468</v>
      </c>
      <c r="BN26" s="130">
        <v>22052.111878662905</v>
      </c>
      <c r="BO26" s="130">
        <v>10336.070673339307</v>
      </c>
      <c r="BP26" s="130">
        <v>148.04981866321552</v>
      </c>
      <c r="BQ26" s="130">
        <v>3559.592862303855</v>
      </c>
      <c r="BR26" s="130">
        <v>251.319136619656</v>
      </c>
      <c r="BS26" s="130">
        <v>18008.158498510256</v>
      </c>
      <c r="BT26" s="130">
        <v>753.9574098589679</v>
      </c>
      <c r="BU26" s="130">
        <v>145625.274410663</v>
      </c>
      <c r="BV26" s="130">
        <v>1101.2347622788561</v>
      </c>
      <c r="BW26" s="130">
        <v>9413.044026118023</v>
      </c>
      <c r="BX26" s="130">
        <v>5853.451163814169</v>
      </c>
      <c r="BY26" s="130">
        <v>8448.892429268071</v>
      </c>
      <c r="BZ26" s="130">
        <v>0</v>
      </c>
      <c r="CA26" s="130">
        <v>717.401899077927</v>
      </c>
      <c r="CB26" s="130">
        <v>25068.855405868308</v>
      </c>
      <c r="CC26" s="130">
        <v>1846.0532944425638</v>
      </c>
      <c r="CD26" s="130">
        <v>932.1655249165422</v>
      </c>
      <c r="CE26" s="130">
        <v>0</v>
      </c>
      <c r="CF26" s="130">
        <v>0</v>
      </c>
      <c r="CG26" s="130">
        <v>0</v>
      </c>
      <c r="CH26" s="130">
        <v>0</v>
      </c>
      <c r="CI26" s="130">
        <v>9838.001838947624</v>
      </c>
      <c r="CJ26" s="130">
        <v>4569.438847630109</v>
      </c>
      <c r="CK26" s="136">
        <v>30583.254207188318</v>
      </c>
      <c r="CL26" s="129"/>
      <c r="CM26" s="129"/>
      <c r="CN26" s="129"/>
      <c r="CO26" s="129"/>
      <c r="CP26" s="129"/>
      <c r="CQ26" s="129"/>
      <c r="CR26" s="129"/>
      <c r="CS26" s="129"/>
      <c r="CT26" s="129"/>
      <c r="CU26" s="129"/>
      <c r="CV26" s="132"/>
      <c r="CW26" s="132"/>
      <c r="CX26" s="132"/>
    </row>
    <row r="27" spans="1:102" ht="12">
      <c r="A27" s="65" t="s">
        <v>240</v>
      </c>
      <c r="B27" s="22" t="s">
        <v>137</v>
      </c>
      <c r="C27" s="25" t="s">
        <v>133</v>
      </c>
      <c r="D27" s="38" t="s">
        <v>134</v>
      </c>
      <c r="E27" s="68">
        <v>916701</v>
      </c>
      <c r="F27" s="69">
        <v>9105922.38039538</v>
      </c>
      <c r="G27" s="116">
        <v>131310.4185310894</v>
      </c>
      <c r="H27" s="116">
        <v>4389.227677731818</v>
      </c>
      <c r="I27" s="116">
        <v>29046.8133927929</v>
      </c>
      <c r="J27" s="116">
        <v>270080.209934528</v>
      </c>
      <c r="K27" s="116">
        <v>6545.271853348766</v>
      </c>
      <c r="L27" s="116">
        <v>6703.407472669508</v>
      </c>
      <c r="M27" s="116">
        <v>119.56595607178063</v>
      </c>
      <c r="N27" s="116">
        <v>172718.80899517448</v>
      </c>
      <c r="O27" s="116">
        <v>14440.481920411185</v>
      </c>
      <c r="P27" s="116">
        <v>26643.9233723826</v>
      </c>
      <c r="Q27" s="116">
        <v>0</v>
      </c>
      <c r="R27" s="116">
        <v>3000.7198007692045</v>
      </c>
      <c r="S27" s="116">
        <v>10606.657393464413</v>
      </c>
      <c r="T27" s="116">
        <v>543.8322518103571</v>
      </c>
      <c r="U27" s="116">
        <v>33459.1828684741</v>
      </c>
      <c r="V27" s="116">
        <v>1349.9382137136524</v>
      </c>
      <c r="W27" s="116">
        <v>15007.455970170919</v>
      </c>
      <c r="X27" s="116">
        <v>1801.2032737265022</v>
      </c>
      <c r="Y27" s="116">
        <v>4771.067343896537</v>
      </c>
      <c r="Z27" s="116">
        <v>1724.063947228579</v>
      </c>
      <c r="AA27" s="116">
        <v>2661.3067641783437</v>
      </c>
      <c r="AB27" s="116">
        <v>154251.6542315717</v>
      </c>
      <c r="AC27" s="151">
        <v>5183.762740660425</v>
      </c>
      <c r="AD27" s="137">
        <f t="shared" si="0"/>
        <v>896358.9739058653</v>
      </c>
      <c r="AE27" s="78">
        <v>34.71269692406535</v>
      </c>
      <c r="AF27" s="133">
        <v>0</v>
      </c>
      <c r="AG27" s="78">
        <v>0</v>
      </c>
      <c r="AH27" s="78">
        <v>0</v>
      </c>
      <c r="AI27" s="78">
        <v>0</v>
      </c>
      <c r="AJ27" s="78">
        <v>0</v>
      </c>
      <c r="AK27" s="78">
        <v>0</v>
      </c>
      <c r="AL27" s="78">
        <v>0</v>
      </c>
      <c r="AM27" s="78">
        <v>0</v>
      </c>
      <c r="AN27" s="78">
        <v>165.84955197053443</v>
      </c>
      <c r="AO27" s="78">
        <v>63.02282974880308</v>
      </c>
      <c r="AP27" s="78">
        <v>102.82672222173136</v>
      </c>
      <c r="AQ27" s="78">
        <v>4416.226442006092</v>
      </c>
      <c r="AR27" s="78">
        <v>0</v>
      </c>
      <c r="AS27" s="78">
        <v>1519.644732009083</v>
      </c>
      <c r="AT27" s="78">
        <v>0</v>
      </c>
      <c r="AU27" s="78">
        <v>0</v>
      </c>
      <c r="AV27" s="78">
        <v>0</v>
      </c>
      <c r="AW27" s="78">
        <v>0</v>
      </c>
      <c r="AX27" s="78">
        <v>358.6978682153419</v>
      </c>
      <c r="AY27" s="78">
        <v>0</v>
      </c>
      <c r="AZ27" s="78">
        <v>0</v>
      </c>
      <c r="BA27" s="78">
        <v>0</v>
      </c>
      <c r="BB27" s="78">
        <v>181.27741727011903</v>
      </c>
      <c r="BC27" s="78">
        <v>0</v>
      </c>
      <c r="BD27" s="78">
        <v>0</v>
      </c>
      <c r="BE27" s="78">
        <v>1886.0565328742173</v>
      </c>
      <c r="BF27" s="78">
        <v>0</v>
      </c>
      <c r="BG27" s="78">
        <v>7.713932649792299</v>
      </c>
      <c r="BH27" s="78">
        <v>38.5696632489615</v>
      </c>
      <c r="BI27" s="78">
        <v>0</v>
      </c>
      <c r="BJ27" s="78">
        <v>0</v>
      </c>
      <c r="BK27" s="78">
        <v>19.28483162448075</v>
      </c>
      <c r="BL27" s="78">
        <v>0</v>
      </c>
      <c r="BM27" s="78">
        <v>0</v>
      </c>
      <c r="BN27" s="78">
        <v>0</v>
      </c>
      <c r="BO27" s="78">
        <v>0</v>
      </c>
      <c r="BP27" s="78">
        <v>0</v>
      </c>
      <c r="BQ27" s="78">
        <v>0</v>
      </c>
      <c r="BR27" s="78">
        <v>0</v>
      </c>
      <c r="BS27" s="78">
        <v>0</v>
      </c>
      <c r="BT27" s="78">
        <v>0</v>
      </c>
      <c r="BU27" s="78">
        <v>582.4019150593185</v>
      </c>
      <c r="BV27" s="78">
        <v>0</v>
      </c>
      <c r="BW27" s="78">
        <v>0</v>
      </c>
      <c r="BX27" s="78">
        <v>0</v>
      </c>
      <c r="BY27" s="78">
        <v>3050.8603629928543</v>
      </c>
      <c r="BZ27" s="78">
        <v>0</v>
      </c>
      <c r="CA27" s="78">
        <v>138.8507876962614</v>
      </c>
      <c r="CB27" s="78">
        <v>7776.029807623129</v>
      </c>
      <c r="CC27" s="78">
        <v>0</v>
      </c>
      <c r="CD27" s="78">
        <v>0</v>
      </c>
      <c r="CE27" s="78">
        <v>0</v>
      </c>
      <c r="CF27" s="78">
        <v>0</v>
      </c>
      <c r="CG27" s="78">
        <v>0</v>
      </c>
      <c r="CH27" s="78">
        <v>0</v>
      </c>
      <c r="CI27" s="78">
        <v>0</v>
      </c>
      <c r="CJ27" s="78">
        <v>0</v>
      </c>
      <c r="CK27" s="137">
        <v>0</v>
      </c>
      <c r="CL27" s="129"/>
      <c r="CM27" s="129"/>
      <c r="CN27" s="129"/>
      <c r="CO27" s="129"/>
      <c r="CP27" s="129"/>
      <c r="CQ27" s="129"/>
      <c r="CR27" s="129"/>
      <c r="CS27" s="129"/>
      <c r="CT27" s="129"/>
      <c r="CU27" s="129"/>
      <c r="CV27" s="132"/>
      <c r="CW27" s="132"/>
      <c r="CX27" s="132"/>
    </row>
    <row r="28" spans="1:102" ht="12">
      <c r="A28" s="63" t="s">
        <v>42</v>
      </c>
      <c r="B28" s="22" t="s">
        <v>257</v>
      </c>
      <c r="C28" s="25" t="s">
        <v>138</v>
      </c>
      <c r="D28" s="38" t="s">
        <v>139</v>
      </c>
      <c r="E28" s="68">
        <v>2823213</v>
      </c>
      <c r="F28" s="69">
        <v>2841339.393079286</v>
      </c>
      <c r="G28" s="116">
        <v>346902.0115924002</v>
      </c>
      <c r="H28" s="116">
        <v>178040.67674852978</v>
      </c>
      <c r="I28" s="116">
        <v>136800.37006539956</v>
      </c>
      <c r="J28" s="116">
        <v>526826.0105087679</v>
      </c>
      <c r="K28" s="116">
        <v>261247.92622679067</v>
      </c>
      <c r="L28" s="116">
        <v>48002.47131725727</v>
      </c>
      <c r="M28" s="116">
        <v>47083.05419595053</v>
      </c>
      <c r="N28" s="116">
        <v>896016.4726386529</v>
      </c>
      <c r="O28" s="116">
        <v>59910.40596902051</v>
      </c>
      <c r="P28" s="116">
        <v>104072.08640856089</v>
      </c>
      <c r="Q28" s="116">
        <v>0</v>
      </c>
      <c r="R28" s="116">
        <v>8808.609194454997</v>
      </c>
      <c r="S28" s="116">
        <v>2965.861681634679</v>
      </c>
      <c r="T28" s="116">
        <v>20731.373154626406</v>
      </c>
      <c r="U28" s="116">
        <v>0</v>
      </c>
      <c r="V28" s="116">
        <v>0</v>
      </c>
      <c r="W28" s="116">
        <v>19278.100930625413</v>
      </c>
      <c r="X28" s="116">
        <v>0</v>
      </c>
      <c r="Y28" s="116">
        <v>25580.557004099108</v>
      </c>
      <c r="Z28" s="116">
        <v>0</v>
      </c>
      <c r="AA28" s="116">
        <v>146068.68782050794</v>
      </c>
      <c r="AB28" s="116">
        <v>1482.9308408173395</v>
      </c>
      <c r="AC28" s="151">
        <v>0</v>
      </c>
      <c r="AD28" s="137">
        <f>SUM(G28:AC28)</f>
        <v>2829817.606298097</v>
      </c>
      <c r="AE28" s="78">
        <v>0</v>
      </c>
      <c r="AF28" s="133">
        <v>0</v>
      </c>
      <c r="AG28" s="78">
        <v>0</v>
      </c>
      <c r="AH28" s="78">
        <v>0</v>
      </c>
      <c r="AI28" s="78">
        <v>0</v>
      </c>
      <c r="AJ28" s="78">
        <v>0</v>
      </c>
      <c r="AK28" s="78">
        <v>0</v>
      </c>
      <c r="AL28" s="78">
        <v>0</v>
      </c>
      <c r="AM28" s="78">
        <v>0</v>
      </c>
      <c r="AN28" s="78">
        <v>0</v>
      </c>
      <c r="AO28" s="78">
        <v>0</v>
      </c>
      <c r="AP28" s="78">
        <v>0</v>
      </c>
      <c r="AQ28" s="78">
        <v>0</v>
      </c>
      <c r="AR28" s="78">
        <v>0</v>
      </c>
      <c r="AS28" s="78">
        <v>0</v>
      </c>
      <c r="AT28" s="78">
        <v>0</v>
      </c>
      <c r="AU28" s="78">
        <v>0</v>
      </c>
      <c r="AV28" s="78">
        <v>0</v>
      </c>
      <c r="AW28" s="78">
        <v>0</v>
      </c>
      <c r="AX28" s="78">
        <v>0</v>
      </c>
      <c r="AY28" s="78">
        <v>0</v>
      </c>
      <c r="AZ28" s="78">
        <v>0</v>
      </c>
      <c r="BA28" s="78">
        <v>430.04994383702837</v>
      </c>
      <c r="BB28" s="78">
        <v>0</v>
      </c>
      <c r="BC28" s="78">
        <v>0</v>
      </c>
      <c r="BD28" s="78">
        <v>0</v>
      </c>
      <c r="BE28" s="78">
        <v>0</v>
      </c>
      <c r="BF28" s="78">
        <v>0</v>
      </c>
      <c r="BG28" s="78">
        <v>0</v>
      </c>
      <c r="BH28" s="78">
        <v>0</v>
      </c>
      <c r="BI28" s="78">
        <v>0</v>
      </c>
      <c r="BJ28" s="78">
        <v>0</v>
      </c>
      <c r="BK28" s="78">
        <v>0</v>
      </c>
      <c r="BL28" s="78">
        <v>0</v>
      </c>
      <c r="BM28" s="78">
        <v>0</v>
      </c>
      <c r="BN28" s="78">
        <v>0</v>
      </c>
      <c r="BO28" s="78">
        <v>0</v>
      </c>
      <c r="BP28" s="78">
        <v>0</v>
      </c>
      <c r="BQ28" s="78">
        <v>0</v>
      </c>
      <c r="BR28" s="78">
        <v>0</v>
      </c>
      <c r="BS28" s="78">
        <v>0</v>
      </c>
      <c r="BT28" s="78">
        <v>0</v>
      </c>
      <c r="BU28" s="78">
        <v>0</v>
      </c>
      <c r="BV28" s="78">
        <v>0</v>
      </c>
      <c r="BW28" s="78">
        <v>0</v>
      </c>
      <c r="BX28" s="78">
        <v>0</v>
      </c>
      <c r="BY28" s="78">
        <v>0</v>
      </c>
      <c r="BZ28" s="78">
        <v>0</v>
      </c>
      <c r="CA28" s="78">
        <v>0</v>
      </c>
      <c r="CB28" s="78">
        <v>0</v>
      </c>
      <c r="CC28" s="78">
        <v>0</v>
      </c>
      <c r="CD28" s="78">
        <v>0</v>
      </c>
      <c r="CE28" s="78">
        <v>0</v>
      </c>
      <c r="CF28" s="78">
        <v>0</v>
      </c>
      <c r="CG28" s="78">
        <v>0</v>
      </c>
      <c r="CH28" s="78">
        <v>0</v>
      </c>
      <c r="CI28" s="78">
        <v>0</v>
      </c>
      <c r="CJ28" s="78">
        <v>0</v>
      </c>
      <c r="CK28" s="137">
        <v>0</v>
      </c>
      <c r="CL28" s="129"/>
      <c r="CM28" s="129"/>
      <c r="CN28" s="129"/>
      <c r="CO28" s="129"/>
      <c r="CP28" s="129"/>
      <c r="CQ28" s="129"/>
      <c r="CR28" s="129"/>
      <c r="CS28" s="129"/>
      <c r="CT28" s="129"/>
      <c r="CU28" s="129"/>
      <c r="CV28" s="132"/>
      <c r="CW28" s="132"/>
      <c r="CX28" s="132"/>
    </row>
    <row r="29" spans="1:102" ht="12">
      <c r="A29" s="65" t="s">
        <v>236</v>
      </c>
      <c r="B29" s="22" t="s">
        <v>140</v>
      </c>
      <c r="C29" s="25" t="s">
        <v>138</v>
      </c>
      <c r="D29" s="38" t="s">
        <v>139</v>
      </c>
      <c r="E29" s="68">
        <v>569929</v>
      </c>
      <c r="F29" s="69">
        <v>511994.5668553797</v>
      </c>
      <c r="G29" s="116">
        <v>79001.5766592895</v>
      </c>
      <c r="H29" s="116">
        <v>40546.015020366336</v>
      </c>
      <c r="I29" s="116">
        <v>31154.171960926156</v>
      </c>
      <c r="J29" s="116">
        <v>119976.48922318293</v>
      </c>
      <c r="K29" s="116">
        <v>59495.181293835885</v>
      </c>
      <c r="L29" s="116">
        <v>10931.821640923356</v>
      </c>
      <c r="M29" s="116">
        <v>10722.438588177836</v>
      </c>
      <c r="N29" s="116">
        <v>204053.9163385453</v>
      </c>
      <c r="O29" s="116">
        <v>13643.669888579043</v>
      </c>
      <c r="P29" s="116">
        <v>23700.81071238805</v>
      </c>
      <c r="Q29" s="116">
        <v>0</v>
      </c>
      <c r="R29" s="116">
        <v>2006.0247311425624</v>
      </c>
      <c r="S29" s="116">
        <v>675.4292024049031</v>
      </c>
      <c r="T29" s="116">
        <v>4721.250124810273</v>
      </c>
      <c r="U29" s="116">
        <v>0</v>
      </c>
      <c r="V29" s="116">
        <v>0</v>
      </c>
      <c r="W29" s="116">
        <v>4390.28981563187</v>
      </c>
      <c r="X29" s="116">
        <v>0</v>
      </c>
      <c r="Y29" s="116">
        <v>5825.576870742289</v>
      </c>
      <c r="Z29" s="116">
        <v>0</v>
      </c>
      <c r="AA29" s="116">
        <v>33264.888218441476</v>
      </c>
      <c r="AB29" s="116">
        <v>337.71460120245155</v>
      </c>
      <c r="AC29" s="151">
        <v>0</v>
      </c>
      <c r="AD29" s="137">
        <f t="shared" si="0"/>
        <v>644447.26489059</v>
      </c>
      <c r="AE29" s="78">
        <v>0</v>
      </c>
      <c r="AF29" s="133">
        <v>0</v>
      </c>
      <c r="AG29" s="78">
        <v>0</v>
      </c>
      <c r="AH29" s="78">
        <v>0</v>
      </c>
      <c r="AI29" s="78">
        <v>0</v>
      </c>
      <c r="AJ29" s="78">
        <v>0</v>
      </c>
      <c r="AK29" s="78">
        <v>0</v>
      </c>
      <c r="AL29" s="78">
        <v>0</v>
      </c>
      <c r="AM29" s="78">
        <v>0</v>
      </c>
      <c r="AN29" s="78">
        <v>0</v>
      </c>
      <c r="AO29" s="78">
        <v>0</v>
      </c>
      <c r="AP29" s="78">
        <v>0</v>
      </c>
      <c r="AQ29" s="78">
        <v>0</v>
      </c>
      <c r="AR29" s="78">
        <v>0</v>
      </c>
      <c r="AS29" s="78">
        <v>0</v>
      </c>
      <c r="AT29" s="78">
        <v>0</v>
      </c>
      <c r="AU29" s="78">
        <v>0</v>
      </c>
      <c r="AV29" s="78">
        <v>0</v>
      </c>
      <c r="AW29" s="78">
        <v>0</v>
      </c>
      <c r="AX29" s="78">
        <v>0</v>
      </c>
      <c r="AY29" s="78">
        <v>0</v>
      </c>
      <c r="AZ29" s="78">
        <v>0</v>
      </c>
      <c r="BA29" s="78">
        <v>97.93723434871093</v>
      </c>
      <c r="BB29" s="78">
        <v>0</v>
      </c>
      <c r="BC29" s="78">
        <v>0</v>
      </c>
      <c r="BD29" s="78">
        <v>0</v>
      </c>
      <c r="BE29" s="78">
        <v>0</v>
      </c>
      <c r="BF29" s="78">
        <v>0</v>
      </c>
      <c r="BG29" s="78">
        <v>0</v>
      </c>
      <c r="BH29" s="78">
        <v>0</v>
      </c>
      <c r="BI29" s="78">
        <v>0</v>
      </c>
      <c r="BJ29" s="78">
        <v>0</v>
      </c>
      <c r="BK29" s="78">
        <v>0</v>
      </c>
      <c r="BL29" s="78">
        <v>0</v>
      </c>
      <c r="BM29" s="78">
        <v>0</v>
      </c>
      <c r="BN29" s="78">
        <v>0</v>
      </c>
      <c r="BO29" s="78">
        <v>0</v>
      </c>
      <c r="BP29" s="78">
        <v>0</v>
      </c>
      <c r="BQ29" s="78">
        <v>0</v>
      </c>
      <c r="BR29" s="78">
        <v>0</v>
      </c>
      <c r="BS29" s="78">
        <v>0</v>
      </c>
      <c r="BT29" s="78">
        <v>0</v>
      </c>
      <c r="BU29" s="78">
        <v>0</v>
      </c>
      <c r="BV29" s="78">
        <v>0</v>
      </c>
      <c r="BW29" s="78">
        <v>0</v>
      </c>
      <c r="BX29" s="78">
        <v>0</v>
      </c>
      <c r="BY29" s="78">
        <v>0</v>
      </c>
      <c r="BZ29" s="78">
        <v>0</v>
      </c>
      <c r="CA29" s="78">
        <v>0</v>
      </c>
      <c r="CB29" s="78">
        <v>0</v>
      </c>
      <c r="CC29" s="78">
        <v>0</v>
      </c>
      <c r="CD29" s="78">
        <v>0</v>
      </c>
      <c r="CE29" s="78">
        <v>0</v>
      </c>
      <c r="CF29" s="78">
        <v>0</v>
      </c>
      <c r="CG29" s="78">
        <v>0</v>
      </c>
      <c r="CH29" s="78">
        <v>0</v>
      </c>
      <c r="CI29" s="78">
        <v>0</v>
      </c>
      <c r="CJ29" s="78">
        <v>0</v>
      </c>
      <c r="CK29" s="137">
        <v>0</v>
      </c>
      <c r="CL29" s="129"/>
      <c r="CM29" s="129"/>
      <c r="CN29" s="129"/>
      <c r="CO29" s="129"/>
      <c r="CP29" s="129"/>
      <c r="CQ29" s="129"/>
      <c r="CR29" s="129"/>
      <c r="CS29" s="129"/>
      <c r="CT29" s="129"/>
      <c r="CU29" s="129"/>
      <c r="CV29" s="132"/>
      <c r="CW29" s="132"/>
      <c r="CX29" s="132"/>
    </row>
    <row r="30" spans="1:102" ht="12">
      <c r="A30" s="63" t="s">
        <v>37</v>
      </c>
      <c r="B30" s="22" t="s">
        <v>248</v>
      </c>
      <c r="C30" s="25" t="s">
        <v>127</v>
      </c>
      <c r="D30" s="38" t="s">
        <v>128</v>
      </c>
      <c r="E30" s="68">
        <v>673718</v>
      </c>
      <c r="F30" s="113">
        <v>966947.5853608437</v>
      </c>
      <c r="G30" s="116">
        <v>349361.8062916219</v>
      </c>
      <c r="H30" s="116">
        <v>0</v>
      </c>
      <c r="I30" s="116">
        <v>0</v>
      </c>
      <c r="J30" s="116">
        <v>0</v>
      </c>
      <c r="K30" s="116">
        <v>0</v>
      </c>
      <c r="L30" s="116">
        <v>0</v>
      </c>
      <c r="M30" s="116">
        <v>0</v>
      </c>
      <c r="N30" s="116">
        <v>459532.12065046607</v>
      </c>
      <c r="O30" s="116">
        <v>0</v>
      </c>
      <c r="P30" s="116">
        <v>70888.27604237109</v>
      </c>
      <c r="Q30" s="116">
        <v>0</v>
      </c>
      <c r="R30" s="116">
        <v>0</v>
      </c>
      <c r="S30" s="116">
        <v>0</v>
      </c>
      <c r="T30" s="116">
        <v>0</v>
      </c>
      <c r="U30" s="116">
        <v>89020.81567278072</v>
      </c>
      <c r="V30" s="116">
        <v>0</v>
      </c>
      <c r="W30" s="116">
        <v>0</v>
      </c>
      <c r="X30" s="116">
        <v>0</v>
      </c>
      <c r="Y30" s="116">
        <v>0</v>
      </c>
      <c r="Z30" s="116">
        <v>0</v>
      </c>
      <c r="AA30" s="116">
        <v>0</v>
      </c>
      <c r="AB30" s="116">
        <v>0</v>
      </c>
      <c r="AC30" s="151">
        <v>0</v>
      </c>
      <c r="AD30" s="137">
        <f t="shared" si="0"/>
        <v>968803.0186572397</v>
      </c>
      <c r="AE30" s="78">
        <v>0</v>
      </c>
      <c r="AF30" s="133">
        <v>0</v>
      </c>
      <c r="AG30" s="78">
        <v>0</v>
      </c>
      <c r="AH30" s="78">
        <v>0</v>
      </c>
      <c r="AI30" s="78">
        <v>0</v>
      </c>
      <c r="AJ30" s="78">
        <v>0</v>
      </c>
      <c r="AK30" s="78">
        <v>0</v>
      </c>
      <c r="AL30" s="78">
        <v>0</v>
      </c>
      <c r="AM30" s="78">
        <v>0</v>
      </c>
      <c r="AN30" s="78">
        <v>0</v>
      </c>
      <c r="AO30" s="78">
        <v>0</v>
      </c>
      <c r="AP30" s="78">
        <v>0</v>
      </c>
      <c r="AQ30" s="78">
        <v>0</v>
      </c>
      <c r="AR30" s="78">
        <v>0</v>
      </c>
      <c r="AS30" s="78">
        <v>0</v>
      </c>
      <c r="AT30" s="78">
        <v>0</v>
      </c>
      <c r="AU30" s="78">
        <v>0</v>
      </c>
      <c r="AV30" s="78">
        <v>0</v>
      </c>
      <c r="AW30" s="78">
        <v>0</v>
      </c>
      <c r="AX30" s="78">
        <v>0</v>
      </c>
      <c r="AY30" s="78">
        <v>0</v>
      </c>
      <c r="AZ30" s="78">
        <v>0</v>
      </c>
      <c r="BA30" s="78">
        <v>0</v>
      </c>
      <c r="BB30" s="78">
        <v>0</v>
      </c>
      <c r="BC30" s="78">
        <v>0</v>
      </c>
      <c r="BD30" s="78">
        <v>0</v>
      </c>
      <c r="BE30" s="78">
        <v>0</v>
      </c>
      <c r="BF30" s="78">
        <v>0</v>
      </c>
      <c r="BG30" s="78">
        <v>0</v>
      </c>
      <c r="BH30" s="78">
        <v>0</v>
      </c>
      <c r="BI30" s="78">
        <v>0</v>
      </c>
      <c r="BJ30" s="78">
        <v>0</v>
      </c>
      <c r="BK30" s="78">
        <v>0</v>
      </c>
      <c r="BL30" s="78">
        <v>0</v>
      </c>
      <c r="BM30" s="78">
        <v>0</v>
      </c>
      <c r="BN30" s="78">
        <v>0</v>
      </c>
      <c r="BO30" s="78">
        <v>0</v>
      </c>
      <c r="BP30" s="78">
        <v>0</v>
      </c>
      <c r="BQ30" s="78">
        <v>0</v>
      </c>
      <c r="BR30" s="78">
        <v>0</v>
      </c>
      <c r="BS30" s="78">
        <v>0</v>
      </c>
      <c r="BT30" s="78">
        <v>0</v>
      </c>
      <c r="BU30" s="78">
        <v>0</v>
      </c>
      <c r="BV30" s="78">
        <v>0</v>
      </c>
      <c r="BW30" s="78">
        <v>0</v>
      </c>
      <c r="BX30" s="78">
        <v>0</v>
      </c>
      <c r="BY30" s="78">
        <v>0</v>
      </c>
      <c r="BZ30" s="78">
        <v>0</v>
      </c>
      <c r="CA30" s="78">
        <v>0</v>
      </c>
      <c r="CB30" s="78">
        <v>0</v>
      </c>
      <c r="CC30" s="78">
        <v>0</v>
      </c>
      <c r="CD30" s="78">
        <v>0</v>
      </c>
      <c r="CE30" s="78">
        <v>0</v>
      </c>
      <c r="CF30" s="78">
        <v>0</v>
      </c>
      <c r="CG30" s="78">
        <v>0</v>
      </c>
      <c r="CH30" s="78">
        <v>0</v>
      </c>
      <c r="CI30" s="78">
        <v>0</v>
      </c>
      <c r="CJ30" s="78">
        <v>0</v>
      </c>
      <c r="CK30" s="137">
        <v>0</v>
      </c>
      <c r="CL30" s="129"/>
      <c r="CM30" s="129"/>
      <c r="CN30" s="129"/>
      <c r="CO30" s="129"/>
      <c r="CP30" s="129"/>
      <c r="CQ30" s="129"/>
      <c r="CR30" s="129"/>
      <c r="CS30" s="129"/>
      <c r="CT30" s="129"/>
      <c r="CU30" s="129"/>
      <c r="CV30" s="132"/>
      <c r="CW30" s="132"/>
      <c r="CX30" s="132"/>
    </row>
    <row r="31" spans="1:102" ht="12">
      <c r="A31" s="63" t="s">
        <v>38</v>
      </c>
      <c r="B31" s="22" t="s">
        <v>129</v>
      </c>
      <c r="C31" s="25" t="s">
        <v>113</v>
      </c>
      <c r="D31" s="38" t="s">
        <v>114</v>
      </c>
      <c r="E31" s="68">
        <v>50051</v>
      </c>
      <c r="F31" s="69">
        <v>52261.42486908082</v>
      </c>
      <c r="G31" s="116">
        <v>10292.385583552274</v>
      </c>
      <c r="H31" s="116">
        <v>2711.063840687873</v>
      </c>
      <c r="I31" s="116">
        <v>1680.9589916344685</v>
      </c>
      <c r="J31" s="116">
        <v>11215.837266321938</v>
      </c>
      <c r="K31" s="116">
        <v>2581.8303103041135</v>
      </c>
      <c r="L31" s="116">
        <v>780.0876729648237</v>
      </c>
      <c r="M31" s="116">
        <v>851.7341741501056</v>
      </c>
      <c r="N31" s="116">
        <v>11316.88084529781</v>
      </c>
      <c r="O31" s="116">
        <v>916.8479913819228</v>
      </c>
      <c r="P31" s="116">
        <v>2662.991807682485</v>
      </c>
      <c r="Q31" s="116">
        <v>13.633427381143834</v>
      </c>
      <c r="R31" s="116">
        <v>464.672649907319</v>
      </c>
      <c r="S31" s="116">
        <v>565.787236317469</v>
      </c>
      <c r="T31" s="116">
        <v>250.72725043134832</v>
      </c>
      <c r="U31" s="116">
        <v>1166.7231526019496</v>
      </c>
      <c r="V31" s="116">
        <v>72.4985903966034</v>
      </c>
      <c r="W31" s="116">
        <v>455.44168345133625</v>
      </c>
      <c r="X31" s="116">
        <v>0</v>
      </c>
      <c r="Y31" s="116">
        <v>443.44142705855853</v>
      </c>
      <c r="Z31" s="116">
        <v>0</v>
      </c>
      <c r="AA31" s="116">
        <v>0</v>
      </c>
      <c r="AB31" s="116">
        <v>3756.293273242233</v>
      </c>
      <c r="AC31" s="151">
        <v>0</v>
      </c>
      <c r="AD31" s="137">
        <f t="shared" si="0"/>
        <v>52199.83717476579</v>
      </c>
      <c r="AE31" s="78">
        <v>0</v>
      </c>
      <c r="AF31" s="133">
        <v>0</v>
      </c>
      <c r="AG31" s="78">
        <v>0</v>
      </c>
      <c r="AH31" s="78">
        <v>0</v>
      </c>
      <c r="AI31" s="78">
        <v>0</v>
      </c>
      <c r="AJ31" s="78">
        <v>0</v>
      </c>
      <c r="AK31" s="78">
        <v>0</v>
      </c>
      <c r="AL31" s="78">
        <v>0</v>
      </c>
      <c r="AM31" s="78">
        <v>0</v>
      </c>
      <c r="AN31" s="78">
        <v>0</v>
      </c>
      <c r="AO31" s="78">
        <v>0</v>
      </c>
      <c r="AP31" s="78">
        <v>0</v>
      </c>
      <c r="AQ31" s="78">
        <v>0</v>
      </c>
      <c r="AR31" s="78">
        <v>0</v>
      </c>
      <c r="AS31" s="78">
        <v>0</v>
      </c>
      <c r="AT31" s="78">
        <v>0</v>
      </c>
      <c r="AU31" s="78">
        <v>0</v>
      </c>
      <c r="AV31" s="78">
        <v>0</v>
      </c>
      <c r="AW31" s="78">
        <v>0</v>
      </c>
      <c r="AX31" s="78">
        <v>0</v>
      </c>
      <c r="AY31" s="78">
        <v>0</v>
      </c>
      <c r="AZ31" s="78">
        <v>0</v>
      </c>
      <c r="BA31" s="78">
        <v>0</v>
      </c>
      <c r="BB31" s="78">
        <v>0</v>
      </c>
      <c r="BC31" s="78">
        <v>0</v>
      </c>
      <c r="BD31" s="78">
        <v>0</v>
      </c>
      <c r="BE31" s="78">
        <v>0</v>
      </c>
      <c r="BF31" s="78">
        <v>0</v>
      </c>
      <c r="BG31" s="78">
        <v>0</v>
      </c>
      <c r="BH31" s="78">
        <v>0</v>
      </c>
      <c r="BI31" s="78">
        <v>0</v>
      </c>
      <c r="BJ31" s="78">
        <v>0</v>
      </c>
      <c r="BK31" s="78">
        <v>0</v>
      </c>
      <c r="BL31" s="78">
        <v>0</v>
      </c>
      <c r="BM31" s="78">
        <v>0</v>
      </c>
      <c r="BN31" s="78">
        <v>0</v>
      </c>
      <c r="BO31" s="78">
        <v>0</v>
      </c>
      <c r="BP31" s="78">
        <v>0</v>
      </c>
      <c r="BQ31" s="78">
        <v>0</v>
      </c>
      <c r="BR31" s="78">
        <v>0</v>
      </c>
      <c r="BS31" s="78">
        <v>0</v>
      </c>
      <c r="BT31" s="78">
        <v>0</v>
      </c>
      <c r="BU31" s="78">
        <v>0</v>
      </c>
      <c r="BV31" s="78">
        <v>0</v>
      </c>
      <c r="BW31" s="78">
        <v>0</v>
      </c>
      <c r="BX31" s="78">
        <v>0</v>
      </c>
      <c r="BY31" s="78">
        <v>0</v>
      </c>
      <c r="BZ31" s="78">
        <v>0</v>
      </c>
      <c r="CA31" s="78">
        <v>0</v>
      </c>
      <c r="CB31" s="78">
        <v>0</v>
      </c>
      <c r="CC31" s="78">
        <v>0</v>
      </c>
      <c r="CD31" s="78">
        <v>0</v>
      </c>
      <c r="CE31" s="78">
        <v>0</v>
      </c>
      <c r="CF31" s="78">
        <v>0</v>
      </c>
      <c r="CG31" s="78">
        <v>0</v>
      </c>
      <c r="CH31" s="78">
        <v>0</v>
      </c>
      <c r="CI31" s="78">
        <v>0</v>
      </c>
      <c r="CJ31" s="78">
        <v>0</v>
      </c>
      <c r="CK31" s="137">
        <v>0</v>
      </c>
      <c r="CL31" s="129"/>
      <c r="CM31" s="129"/>
      <c r="CN31" s="129"/>
      <c r="CO31" s="129"/>
      <c r="CP31" s="129"/>
      <c r="CQ31" s="129"/>
      <c r="CR31" s="129"/>
      <c r="CS31" s="129"/>
      <c r="CT31" s="129"/>
      <c r="CU31" s="129"/>
      <c r="CV31" s="132"/>
      <c r="CW31" s="132"/>
      <c r="CX31" s="132"/>
    </row>
    <row r="32" spans="1:102" ht="12">
      <c r="A32" s="65" t="s">
        <v>270</v>
      </c>
      <c r="B32" s="22" t="s">
        <v>269</v>
      </c>
      <c r="C32" s="25" t="s">
        <v>131</v>
      </c>
      <c r="D32" s="38" t="s">
        <v>132</v>
      </c>
      <c r="E32" s="68"/>
      <c r="F32" s="69">
        <v>123948.19623260222</v>
      </c>
      <c r="G32" s="116">
        <v>50575.529529419786</v>
      </c>
      <c r="H32" s="116">
        <v>0</v>
      </c>
      <c r="I32" s="116">
        <v>0</v>
      </c>
      <c r="J32" s="116">
        <v>0</v>
      </c>
      <c r="K32" s="116">
        <v>0</v>
      </c>
      <c r="L32" s="116">
        <v>0</v>
      </c>
      <c r="M32" s="116">
        <v>0</v>
      </c>
      <c r="N32" s="116">
        <v>55609.774500378124</v>
      </c>
      <c r="O32" s="116">
        <v>0</v>
      </c>
      <c r="P32" s="116">
        <v>13085.617490009041</v>
      </c>
      <c r="Q32" s="116">
        <v>0</v>
      </c>
      <c r="R32" s="116">
        <v>0</v>
      </c>
      <c r="S32" s="116">
        <v>0</v>
      </c>
      <c r="T32" s="116">
        <v>0</v>
      </c>
      <c r="U32" s="116">
        <v>5733.135508581674</v>
      </c>
      <c r="V32" s="116">
        <v>0</v>
      </c>
      <c r="W32" s="116">
        <v>0</v>
      </c>
      <c r="X32" s="116">
        <v>0</v>
      </c>
      <c r="Y32" s="116">
        <v>0</v>
      </c>
      <c r="Z32" s="116">
        <v>0</v>
      </c>
      <c r="AA32" s="116">
        <v>0</v>
      </c>
      <c r="AB32" s="116">
        <v>0</v>
      </c>
      <c r="AC32" s="151">
        <v>0</v>
      </c>
      <c r="AD32" s="137"/>
      <c r="AE32" s="78">
        <v>0</v>
      </c>
      <c r="AF32" s="133">
        <v>0</v>
      </c>
      <c r="AG32" s="78">
        <v>0</v>
      </c>
      <c r="AH32" s="78">
        <v>0</v>
      </c>
      <c r="AI32" s="78">
        <v>0</v>
      </c>
      <c r="AJ32" s="78">
        <v>0</v>
      </c>
      <c r="AK32" s="78">
        <v>0</v>
      </c>
      <c r="AL32" s="78">
        <v>0</v>
      </c>
      <c r="AM32" s="78">
        <v>0</v>
      </c>
      <c r="AN32" s="78">
        <v>0</v>
      </c>
      <c r="AO32" s="78">
        <v>0</v>
      </c>
      <c r="AP32" s="78">
        <v>0</v>
      </c>
      <c r="AQ32" s="78">
        <v>0</v>
      </c>
      <c r="AR32" s="78">
        <v>0</v>
      </c>
      <c r="AS32" s="78">
        <v>0</v>
      </c>
      <c r="AT32" s="78">
        <v>0</v>
      </c>
      <c r="AU32" s="78">
        <v>0</v>
      </c>
      <c r="AV32" s="78">
        <v>0</v>
      </c>
      <c r="AW32" s="78">
        <v>0</v>
      </c>
      <c r="AX32" s="78">
        <v>0</v>
      </c>
      <c r="AY32" s="78">
        <v>0</v>
      </c>
      <c r="AZ32" s="78">
        <v>0</v>
      </c>
      <c r="BA32" s="78">
        <v>0</v>
      </c>
      <c r="BB32" s="78">
        <v>0</v>
      </c>
      <c r="BC32" s="78">
        <v>0</v>
      </c>
      <c r="BD32" s="78">
        <v>0</v>
      </c>
      <c r="BE32" s="78">
        <v>0</v>
      </c>
      <c r="BF32" s="78">
        <v>0</v>
      </c>
      <c r="BG32" s="78">
        <v>0</v>
      </c>
      <c r="BH32" s="78">
        <v>0</v>
      </c>
      <c r="BI32" s="78">
        <v>0</v>
      </c>
      <c r="BJ32" s="78">
        <v>0</v>
      </c>
      <c r="BK32" s="78">
        <v>0</v>
      </c>
      <c r="BL32" s="78">
        <v>0</v>
      </c>
      <c r="BM32" s="78">
        <v>0</v>
      </c>
      <c r="BN32" s="78">
        <v>0</v>
      </c>
      <c r="BO32" s="78">
        <v>0</v>
      </c>
      <c r="BP32" s="78">
        <v>0</v>
      </c>
      <c r="BQ32" s="78">
        <v>0</v>
      </c>
      <c r="BR32" s="78">
        <v>0</v>
      </c>
      <c r="BS32" s="78">
        <v>0</v>
      </c>
      <c r="BT32" s="78">
        <v>0</v>
      </c>
      <c r="BU32" s="78">
        <v>0</v>
      </c>
      <c r="BV32" s="78">
        <v>0</v>
      </c>
      <c r="BW32" s="78">
        <v>0</v>
      </c>
      <c r="BX32" s="78">
        <v>0</v>
      </c>
      <c r="BY32" s="78">
        <v>0</v>
      </c>
      <c r="BZ32" s="78">
        <v>0</v>
      </c>
      <c r="CA32" s="78">
        <v>0</v>
      </c>
      <c r="CB32" s="78">
        <v>0</v>
      </c>
      <c r="CC32" s="78">
        <v>0</v>
      </c>
      <c r="CD32" s="78">
        <v>0</v>
      </c>
      <c r="CE32" s="78">
        <v>0</v>
      </c>
      <c r="CF32" s="78">
        <v>0</v>
      </c>
      <c r="CG32" s="78">
        <v>0</v>
      </c>
      <c r="CH32" s="78">
        <v>0</v>
      </c>
      <c r="CI32" s="78">
        <v>0</v>
      </c>
      <c r="CJ32" s="78">
        <v>0</v>
      </c>
      <c r="CK32" s="137">
        <v>0</v>
      </c>
      <c r="CL32" s="129"/>
      <c r="CM32" s="129"/>
      <c r="CN32" s="129"/>
      <c r="CO32" s="129"/>
      <c r="CP32" s="129"/>
      <c r="CQ32" s="129"/>
      <c r="CR32" s="129"/>
      <c r="CS32" s="129"/>
      <c r="CT32" s="129"/>
      <c r="CU32" s="129"/>
      <c r="CV32" s="132"/>
      <c r="CW32" s="132"/>
      <c r="CX32" s="132"/>
    </row>
    <row r="33" spans="1:102" ht="12">
      <c r="A33" s="63" t="s">
        <v>39</v>
      </c>
      <c r="B33" s="22" t="s">
        <v>130</v>
      </c>
      <c r="C33" s="25" t="s">
        <v>131</v>
      </c>
      <c r="D33" s="38" t="s">
        <v>132</v>
      </c>
      <c r="E33" s="68">
        <v>850536</v>
      </c>
      <c r="F33" s="69">
        <v>1007944.7777562345</v>
      </c>
      <c r="G33" s="116">
        <v>407274.50341591553</v>
      </c>
      <c r="H33" s="116">
        <v>0</v>
      </c>
      <c r="I33" s="116">
        <v>0</v>
      </c>
      <c r="J33" s="116">
        <v>0</v>
      </c>
      <c r="K33" s="116">
        <v>0</v>
      </c>
      <c r="L33" s="116">
        <v>0</v>
      </c>
      <c r="M33" s="116">
        <v>0</v>
      </c>
      <c r="N33" s="116">
        <v>447814.2592958506</v>
      </c>
      <c r="O33" s="116">
        <v>0</v>
      </c>
      <c r="P33" s="116">
        <v>105375.82927399538</v>
      </c>
      <c r="Q33" s="116">
        <v>0</v>
      </c>
      <c r="R33" s="116">
        <v>0</v>
      </c>
      <c r="S33" s="116">
        <v>0</v>
      </c>
      <c r="T33" s="116">
        <v>0</v>
      </c>
      <c r="U33" s="116">
        <v>46167.77993229923</v>
      </c>
      <c r="V33" s="116">
        <v>0</v>
      </c>
      <c r="W33" s="116">
        <v>0</v>
      </c>
      <c r="X33" s="116">
        <v>0</v>
      </c>
      <c r="Y33" s="116">
        <v>0</v>
      </c>
      <c r="Z33" s="116">
        <v>0</v>
      </c>
      <c r="AA33" s="116">
        <v>0</v>
      </c>
      <c r="AB33" s="116">
        <v>0</v>
      </c>
      <c r="AC33" s="151">
        <v>0</v>
      </c>
      <c r="AD33" s="137">
        <f t="shared" si="0"/>
        <v>1006632.3719180608</v>
      </c>
      <c r="AE33" s="78">
        <v>0</v>
      </c>
      <c r="AF33" s="133">
        <v>0</v>
      </c>
      <c r="AG33" s="78">
        <v>0</v>
      </c>
      <c r="AH33" s="78">
        <v>0</v>
      </c>
      <c r="AI33" s="78">
        <v>0</v>
      </c>
      <c r="AJ33" s="78">
        <v>0</v>
      </c>
      <c r="AK33" s="78">
        <v>0</v>
      </c>
      <c r="AL33" s="78">
        <v>0</v>
      </c>
      <c r="AM33" s="78">
        <v>0</v>
      </c>
      <c r="AN33" s="78">
        <v>0</v>
      </c>
      <c r="AO33" s="78">
        <v>0</v>
      </c>
      <c r="AP33" s="78">
        <v>0</v>
      </c>
      <c r="AQ33" s="78">
        <v>0</v>
      </c>
      <c r="AR33" s="78">
        <v>0</v>
      </c>
      <c r="AS33" s="78">
        <v>0</v>
      </c>
      <c r="AT33" s="78">
        <v>0</v>
      </c>
      <c r="AU33" s="78">
        <v>0</v>
      </c>
      <c r="AV33" s="78">
        <v>0</v>
      </c>
      <c r="AW33" s="78">
        <v>0</v>
      </c>
      <c r="AX33" s="78">
        <v>0</v>
      </c>
      <c r="AY33" s="78">
        <v>0</v>
      </c>
      <c r="AZ33" s="78">
        <v>0</v>
      </c>
      <c r="BA33" s="78">
        <v>0</v>
      </c>
      <c r="BB33" s="78">
        <v>0</v>
      </c>
      <c r="BC33" s="78">
        <v>0</v>
      </c>
      <c r="BD33" s="78">
        <v>0</v>
      </c>
      <c r="BE33" s="78">
        <v>0</v>
      </c>
      <c r="BF33" s="78">
        <v>0</v>
      </c>
      <c r="BG33" s="78">
        <v>0</v>
      </c>
      <c r="BH33" s="78">
        <v>0</v>
      </c>
      <c r="BI33" s="78">
        <v>0</v>
      </c>
      <c r="BJ33" s="78">
        <v>0</v>
      </c>
      <c r="BK33" s="78">
        <v>0</v>
      </c>
      <c r="BL33" s="78">
        <v>0</v>
      </c>
      <c r="BM33" s="78">
        <v>0</v>
      </c>
      <c r="BN33" s="78">
        <v>0</v>
      </c>
      <c r="BO33" s="78">
        <v>0</v>
      </c>
      <c r="BP33" s="78">
        <v>0</v>
      </c>
      <c r="BQ33" s="78">
        <v>0</v>
      </c>
      <c r="BR33" s="78">
        <v>0</v>
      </c>
      <c r="BS33" s="78">
        <v>0</v>
      </c>
      <c r="BT33" s="78">
        <v>0</v>
      </c>
      <c r="BU33" s="78">
        <v>0</v>
      </c>
      <c r="BV33" s="78">
        <v>0</v>
      </c>
      <c r="BW33" s="78">
        <v>0</v>
      </c>
      <c r="BX33" s="78">
        <v>0</v>
      </c>
      <c r="BY33" s="78">
        <v>0</v>
      </c>
      <c r="BZ33" s="78">
        <v>0</v>
      </c>
      <c r="CA33" s="78">
        <v>0</v>
      </c>
      <c r="CB33" s="78">
        <v>0</v>
      </c>
      <c r="CC33" s="78">
        <v>0</v>
      </c>
      <c r="CD33" s="78">
        <v>0</v>
      </c>
      <c r="CE33" s="78">
        <v>0</v>
      </c>
      <c r="CF33" s="78">
        <v>0</v>
      </c>
      <c r="CG33" s="78">
        <v>0</v>
      </c>
      <c r="CH33" s="78">
        <v>0</v>
      </c>
      <c r="CI33" s="78">
        <v>0</v>
      </c>
      <c r="CJ33" s="78">
        <v>0</v>
      </c>
      <c r="CK33" s="137">
        <v>0</v>
      </c>
      <c r="CL33" s="129"/>
      <c r="CM33" s="129"/>
      <c r="CN33" s="129"/>
      <c r="CO33" s="129"/>
      <c r="CP33" s="129"/>
      <c r="CQ33" s="129"/>
      <c r="CR33" s="129"/>
      <c r="CS33" s="129"/>
      <c r="CT33" s="129"/>
      <c r="CU33" s="129"/>
      <c r="CV33" s="132"/>
      <c r="CW33" s="132"/>
      <c r="CX33" s="132"/>
    </row>
    <row r="34" spans="1:102" ht="12">
      <c r="A34" s="17" t="s">
        <v>40</v>
      </c>
      <c r="B34" s="22" t="s">
        <v>258</v>
      </c>
      <c r="C34" s="25" t="s">
        <v>133</v>
      </c>
      <c r="D34" s="38" t="s">
        <v>134</v>
      </c>
      <c r="E34" s="68">
        <v>0</v>
      </c>
      <c r="F34" s="69">
        <v>174896.73580345896</v>
      </c>
      <c r="G34" s="116">
        <v>24747.633815581117</v>
      </c>
      <c r="H34" s="116">
        <v>827.2230072589605</v>
      </c>
      <c r="I34" s="116">
        <v>5474.355419742734</v>
      </c>
      <c r="J34" s="116">
        <v>50901.110597804436</v>
      </c>
      <c r="K34" s="116">
        <v>1233.5654159213145</v>
      </c>
      <c r="L34" s="116">
        <v>1263.3687052865318</v>
      </c>
      <c r="M34" s="116">
        <v>22.53419439809119</v>
      </c>
      <c r="N34" s="116">
        <v>32551.734172287794</v>
      </c>
      <c r="O34" s="116">
        <v>2721.5491556920456</v>
      </c>
      <c r="P34" s="116">
        <v>5021.490803290772</v>
      </c>
      <c r="Q34" s="116">
        <v>0</v>
      </c>
      <c r="R34" s="116">
        <v>565.5355884424176</v>
      </c>
      <c r="S34" s="116">
        <v>1999.0011159597027</v>
      </c>
      <c r="T34" s="116">
        <v>102.4942390364793</v>
      </c>
      <c r="U34" s="116">
        <v>6305.9398839819705</v>
      </c>
      <c r="V34" s="116">
        <v>254.41832384941668</v>
      </c>
      <c r="W34" s="116">
        <v>2828.404851708801</v>
      </c>
      <c r="X34" s="116">
        <v>339.46673496479315</v>
      </c>
      <c r="Y34" s="116">
        <v>899.1870474335097</v>
      </c>
      <c r="Z34" s="116">
        <v>324.92854503054076</v>
      </c>
      <c r="AA34" s="116">
        <v>501.5675527317072</v>
      </c>
      <c r="AB34" s="116">
        <v>29071.291502027772</v>
      </c>
      <c r="AC34" s="151">
        <v>976.96636358176</v>
      </c>
      <c r="AD34" s="137">
        <f t="shared" si="0"/>
        <v>168933.76703601266</v>
      </c>
      <c r="AE34" s="78">
        <v>6.542185470413572</v>
      </c>
      <c r="AF34" s="133">
        <v>0</v>
      </c>
      <c r="AG34" s="78">
        <v>0</v>
      </c>
      <c r="AH34" s="78">
        <v>0</v>
      </c>
      <c r="AI34" s="78">
        <v>0</v>
      </c>
      <c r="AJ34" s="78">
        <v>0</v>
      </c>
      <c r="AK34" s="78">
        <v>0</v>
      </c>
      <c r="AL34" s="78">
        <v>0</v>
      </c>
      <c r="AM34" s="78">
        <v>0</v>
      </c>
      <c r="AN34" s="78">
        <v>31.25710835864262</v>
      </c>
      <c r="AO34" s="78">
        <v>11.877701176284196</v>
      </c>
      <c r="AP34" s="78">
        <v>19.379407182358428</v>
      </c>
      <c r="AQ34" s="78">
        <v>832.3113737359489</v>
      </c>
      <c r="AR34" s="78">
        <v>0</v>
      </c>
      <c r="AS34" s="78">
        <v>286.4023417047719</v>
      </c>
      <c r="AT34" s="78">
        <v>0</v>
      </c>
      <c r="AU34" s="78">
        <v>0</v>
      </c>
      <c r="AV34" s="78">
        <v>0</v>
      </c>
      <c r="AW34" s="78">
        <v>0</v>
      </c>
      <c r="AX34" s="78">
        <v>67.60258319427358</v>
      </c>
      <c r="AY34" s="78">
        <v>0</v>
      </c>
      <c r="AZ34" s="78">
        <v>0</v>
      </c>
      <c r="BA34" s="78">
        <v>0</v>
      </c>
      <c r="BB34" s="78">
        <v>34.16474634549309</v>
      </c>
      <c r="BC34" s="78">
        <v>0</v>
      </c>
      <c r="BD34" s="78">
        <v>0</v>
      </c>
      <c r="BE34" s="78">
        <v>355.45874389247075</v>
      </c>
      <c r="BF34" s="78">
        <v>0</v>
      </c>
      <c r="BG34" s="78">
        <v>1.4538189934252381</v>
      </c>
      <c r="BH34" s="78">
        <v>7.2690949671261915</v>
      </c>
      <c r="BI34" s="78">
        <v>0</v>
      </c>
      <c r="BJ34" s="78">
        <v>0</v>
      </c>
      <c r="BK34" s="78">
        <v>3.6345474835630958</v>
      </c>
      <c r="BL34" s="78">
        <v>0</v>
      </c>
      <c r="BM34" s="78">
        <v>0</v>
      </c>
      <c r="BN34" s="78">
        <v>0</v>
      </c>
      <c r="BO34" s="78">
        <v>0</v>
      </c>
      <c r="BP34" s="78">
        <v>0</v>
      </c>
      <c r="BQ34" s="78">
        <v>0</v>
      </c>
      <c r="BR34" s="78">
        <v>0</v>
      </c>
      <c r="BS34" s="78">
        <v>0</v>
      </c>
      <c r="BT34" s="78">
        <v>0</v>
      </c>
      <c r="BU34" s="78">
        <v>109.76333400360548</v>
      </c>
      <c r="BV34" s="78">
        <v>0</v>
      </c>
      <c r="BW34" s="78">
        <v>0</v>
      </c>
      <c r="BX34" s="78">
        <v>0</v>
      </c>
      <c r="BY34" s="78">
        <v>574.9854118996817</v>
      </c>
      <c r="BZ34" s="78">
        <v>0</v>
      </c>
      <c r="CA34" s="78">
        <v>26.168741881654288</v>
      </c>
      <c r="CB34" s="78">
        <v>1465.5222363223118</v>
      </c>
      <c r="CC34" s="78">
        <v>0</v>
      </c>
      <c r="CD34" s="78">
        <v>0</v>
      </c>
      <c r="CE34" s="78">
        <v>0</v>
      </c>
      <c r="CF34" s="78">
        <v>0</v>
      </c>
      <c r="CG34" s="78">
        <v>0</v>
      </c>
      <c r="CH34" s="78">
        <v>0</v>
      </c>
      <c r="CI34" s="78">
        <v>0</v>
      </c>
      <c r="CJ34" s="78">
        <v>0</v>
      </c>
      <c r="CK34" s="137">
        <v>0</v>
      </c>
      <c r="CL34" s="129"/>
      <c r="CM34" s="129"/>
      <c r="CN34" s="129"/>
      <c r="CO34" s="129"/>
      <c r="CP34" s="129"/>
      <c r="CQ34" s="129"/>
      <c r="CR34" s="129"/>
      <c r="CS34" s="129"/>
      <c r="CT34" s="129"/>
      <c r="CU34" s="129"/>
      <c r="CV34" s="132"/>
      <c r="CW34" s="132"/>
      <c r="CX34" s="132"/>
    </row>
    <row r="35" spans="1:102" ht="12">
      <c r="A35" s="65" t="s">
        <v>239</v>
      </c>
      <c r="B35" s="22" t="s">
        <v>141</v>
      </c>
      <c r="C35" s="25" t="s">
        <v>113</v>
      </c>
      <c r="D35" s="38" t="s">
        <v>114</v>
      </c>
      <c r="E35" s="68">
        <v>26399</v>
      </c>
      <c r="F35" s="69">
        <v>27911.276081201304</v>
      </c>
      <c r="G35" s="116">
        <v>5495.850905055622</v>
      </c>
      <c r="H35" s="116">
        <v>1447.633548272647</v>
      </c>
      <c r="I35" s="116">
        <v>897.5858823535457</v>
      </c>
      <c r="J35" s="116">
        <v>5988.948712684898</v>
      </c>
      <c r="K35" s="116">
        <v>1378.6263964168006</v>
      </c>
      <c r="L35" s="116">
        <v>416.54536829029075</v>
      </c>
      <c r="M35" s="116">
        <v>454.8026299510319</v>
      </c>
      <c r="N35" s="116">
        <v>6042.90320559197</v>
      </c>
      <c r="O35" s="116">
        <v>489.5716180014777</v>
      </c>
      <c r="P35" s="116">
        <v>1421.9644044229722</v>
      </c>
      <c r="Q35" s="116">
        <v>7.279875360616769</v>
      </c>
      <c r="R35" s="116">
        <v>248.12241854102155</v>
      </c>
      <c r="S35" s="116">
        <v>302.1148274655959</v>
      </c>
      <c r="T35" s="116">
        <v>133.88145780384278</v>
      </c>
      <c r="U35" s="116">
        <v>622.9980835952819</v>
      </c>
      <c r="V35" s="116">
        <v>38.7122538707798</v>
      </c>
      <c r="W35" s="116">
        <v>243.19333626560393</v>
      </c>
      <c r="X35" s="116">
        <v>0</v>
      </c>
      <c r="Y35" s="116">
        <v>236.78552930756103</v>
      </c>
      <c r="Z35" s="116">
        <v>0</v>
      </c>
      <c r="AA35" s="116">
        <v>0</v>
      </c>
      <c r="AB35" s="116">
        <v>2005.7573259199326</v>
      </c>
      <c r="AC35" s="151">
        <v>0</v>
      </c>
      <c r="AD35" s="137">
        <f t="shared" si="0"/>
        <v>27873.277779171498</v>
      </c>
      <c r="AE35" s="78">
        <v>0</v>
      </c>
      <c r="AF35" s="133">
        <v>0</v>
      </c>
      <c r="AG35" s="78">
        <v>0</v>
      </c>
      <c r="AH35" s="78">
        <v>0</v>
      </c>
      <c r="AI35" s="78">
        <v>0</v>
      </c>
      <c r="AJ35" s="78">
        <v>0</v>
      </c>
      <c r="AK35" s="78">
        <v>0</v>
      </c>
      <c r="AL35" s="78">
        <v>0</v>
      </c>
      <c r="AM35" s="78">
        <v>0</v>
      </c>
      <c r="AN35" s="78">
        <v>0</v>
      </c>
      <c r="AO35" s="78">
        <v>0</v>
      </c>
      <c r="AP35" s="78">
        <v>0</v>
      </c>
      <c r="AQ35" s="78">
        <v>0</v>
      </c>
      <c r="AR35" s="78">
        <v>0</v>
      </c>
      <c r="AS35" s="78">
        <v>0</v>
      </c>
      <c r="AT35" s="78">
        <v>0</v>
      </c>
      <c r="AU35" s="78">
        <v>0</v>
      </c>
      <c r="AV35" s="78">
        <v>0</v>
      </c>
      <c r="AW35" s="78">
        <v>0</v>
      </c>
      <c r="AX35" s="78">
        <v>0</v>
      </c>
      <c r="AY35" s="78">
        <v>0</v>
      </c>
      <c r="AZ35" s="78">
        <v>0</v>
      </c>
      <c r="BA35" s="78">
        <v>0</v>
      </c>
      <c r="BB35" s="78">
        <v>0</v>
      </c>
      <c r="BC35" s="78">
        <v>0</v>
      </c>
      <c r="BD35" s="78">
        <v>0</v>
      </c>
      <c r="BE35" s="78">
        <v>0</v>
      </c>
      <c r="BF35" s="78">
        <v>0</v>
      </c>
      <c r="BG35" s="78">
        <v>0</v>
      </c>
      <c r="BH35" s="78">
        <v>0</v>
      </c>
      <c r="BI35" s="78">
        <v>0</v>
      </c>
      <c r="BJ35" s="78">
        <v>0</v>
      </c>
      <c r="BK35" s="78">
        <v>0</v>
      </c>
      <c r="BL35" s="78">
        <v>0</v>
      </c>
      <c r="BM35" s="78">
        <v>0</v>
      </c>
      <c r="BN35" s="78">
        <v>0</v>
      </c>
      <c r="BO35" s="78">
        <v>0</v>
      </c>
      <c r="BP35" s="78">
        <v>0</v>
      </c>
      <c r="BQ35" s="78">
        <v>0</v>
      </c>
      <c r="BR35" s="78">
        <v>0</v>
      </c>
      <c r="BS35" s="78">
        <v>0</v>
      </c>
      <c r="BT35" s="78">
        <v>0</v>
      </c>
      <c r="BU35" s="78">
        <v>0</v>
      </c>
      <c r="BV35" s="78">
        <v>0</v>
      </c>
      <c r="BW35" s="78">
        <v>0</v>
      </c>
      <c r="BX35" s="78">
        <v>0</v>
      </c>
      <c r="BY35" s="78">
        <v>0</v>
      </c>
      <c r="BZ35" s="78">
        <v>0</v>
      </c>
      <c r="CA35" s="78">
        <v>0</v>
      </c>
      <c r="CB35" s="78">
        <v>0</v>
      </c>
      <c r="CC35" s="78">
        <v>0</v>
      </c>
      <c r="CD35" s="78">
        <v>0</v>
      </c>
      <c r="CE35" s="78">
        <v>0</v>
      </c>
      <c r="CF35" s="78">
        <v>0</v>
      </c>
      <c r="CG35" s="78">
        <v>0</v>
      </c>
      <c r="CH35" s="78">
        <v>0</v>
      </c>
      <c r="CI35" s="78">
        <v>0</v>
      </c>
      <c r="CJ35" s="78">
        <v>0</v>
      </c>
      <c r="CK35" s="137">
        <v>0</v>
      </c>
      <c r="CL35" s="129"/>
      <c r="CM35" s="129"/>
      <c r="CN35" s="129"/>
      <c r="CO35" s="129"/>
      <c r="CP35" s="129"/>
      <c r="CQ35" s="129"/>
      <c r="CR35" s="129"/>
      <c r="CS35" s="129"/>
      <c r="CT35" s="129"/>
      <c r="CU35" s="129"/>
      <c r="CV35" s="132"/>
      <c r="CW35" s="132"/>
      <c r="CX35" s="132"/>
    </row>
    <row r="36" spans="1:102" ht="12">
      <c r="A36" s="94" t="s">
        <v>237</v>
      </c>
      <c r="B36" s="17" t="s">
        <v>238</v>
      </c>
      <c r="C36" s="25" t="s">
        <v>133</v>
      </c>
      <c r="D36" s="38" t="s">
        <v>134</v>
      </c>
      <c r="E36" s="70">
        <v>0</v>
      </c>
      <c r="F36" s="115">
        <v>19752.567729602277</v>
      </c>
      <c r="G36" s="152">
        <v>2777.3420531338143</v>
      </c>
      <c r="H36" s="152">
        <v>92.83640054240801</v>
      </c>
      <c r="I36" s="152">
        <v>614.3681304788003</v>
      </c>
      <c r="J36" s="152">
        <v>5712.457040054111</v>
      </c>
      <c r="K36" s="152">
        <v>138.4388152200935</v>
      </c>
      <c r="L36" s="152">
        <v>141.78353615351944</v>
      </c>
      <c r="M36" s="152">
        <v>2.5289353399074237</v>
      </c>
      <c r="N36" s="152">
        <v>3653.1694663353014</v>
      </c>
      <c r="O36" s="152">
        <v>305.4301262133353</v>
      </c>
      <c r="P36" s="152">
        <v>563.5446880025962</v>
      </c>
      <c r="Q36" s="152">
        <v>0</v>
      </c>
      <c r="R36" s="152">
        <v>63.46811917574115</v>
      </c>
      <c r="S36" s="152">
        <v>224.34103821759408</v>
      </c>
      <c r="T36" s="152">
        <v>11.502576868611186</v>
      </c>
      <c r="U36" s="152">
        <v>707.6940023773194</v>
      </c>
      <c r="V36" s="152">
        <v>28.552495773148333</v>
      </c>
      <c r="W36" s="152">
        <v>317.4221744380576</v>
      </c>
      <c r="X36" s="152">
        <v>38.09718721731507</v>
      </c>
      <c r="Y36" s="152">
        <v>100.91267791824139</v>
      </c>
      <c r="Z36" s="152">
        <v>36.465616030278014</v>
      </c>
      <c r="AA36" s="152">
        <v>56.28920595277815</v>
      </c>
      <c r="AB36" s="152">
        <v>3262.5713241586323</v>
      </c>
      <c r="AC36" s="153">
        <v>109.6415837688896</v>
      </c>
      <c r="AD36" s="137">
        <f t="shared" si="0"/>
        <v>18958.857193370495</v>
      </c>
      <c r="AE36" s="78">
        <v>0.7342070341666715</v>
      </c>
      <c r="AF36" s="133">
        <v>0</v>
      </c>
      <c r="AG36" s="78">
        <v>0</v>
      </c>
      <c r="AH36" s="78">
        <v>0</v>
      </c>
      <c r="AI36" s="78">
        <v>0</v>
      </c>
      <c r="AJ36" s="78">
        <v>0</v>
      </c>
      <c r="AK36" s="78">
        <v>0</v>
      </c>
      <c r="AL36" s="78">
        <v>0</v>
      </c>
      <c r="AM36" s="78">
        <v>0</v>
      </c>
      <c r="AN36" s="78">
        <v>3.507878052129652</v>
      </c>
      <c r="AO36" s="78">
        <v>1.332993659809268</v>
      </c>
      <c r="AP36" s="78">
        <v>2.1748843923203847</v>
      </c>
      <c r="AQ36" s="78">
        <v>93.40745045787098</v>
      </c>
      <c r="AR36" s="78">
        <v>0</v>
      </c>
      <c r="AS36" s="78">
        <v>32.14195238462984</v>
      </c>
      <c r="AT36" s="78">
        <v>0</v>
      </c>
      <c r="AU36" s="78">
        <v>0</v>
      </c>
      <c r="AV36" s="78">
        <v>0</v>
      </c>
      <c r="AW36" s="78">
        <v>0</v>
      </c>
      <c r="AX36" s="78">
        <v>7.586806019722271</v>
      </c>
      <c r="AY36" s="78">
        <v>0</v>
      </c>
      <c r="AZ36" s="78">
        <v>0</v>
      </c>
      <c r="BA36" s="78">
        <v>0</v>
      </c>
      <c r="BB36" s="78">
        <v>3.8341922895370617</v>
      </c>
      <c r="BC36" s="78">
        <v>0</v>
      </c>
      <c r="BD36" s="78">
        <v>0</v>
      </c>
      <c r="BE36" s="78">
        <v>39.891915523055815</v>
      </c>
      <c r="BF36" s="78">
        <v>0</v>
      </c>
      <c r="BG36" s="78">
        <v>0.16315711870370475</v>
      </c>
      <c r="BH36" s="78">
        <v>0.8157855935185239</v>
      </c>
      <c r="BI36" s="78">
        <v>0</v>
      </c>
      <c r="BJ36" s="78">
        <v>0</v>
      </c>
      <c r="BK36" s="78">
        <v>0.40789279675926193</v>
      </c>
      <c r="BL36" s="78">
        <v>0</v>
      </c>
      <c r="BM36" s="78">
        <v>0</v>
      </c>
      <c r="BN36" s="78">
        <v>0</v>
      </c>
      <c r="BO36" s="78">
        <v>0</v>
      </c>
      <c r="BP36" s="78">
        <v>0</v>
      </c>
      <c r="BQ36" s="78">
        <v>0</v>
      </c>
      <c r="BR36" s="78">
        <v>0</v>
      </c>
      <c r="BS36" s="78">
        <v>0</v>
      </c>
      <c r="BT36" s="78">
        <v>0</v>
      </c>
      <c r="BU36" s="78">
        <v>12.31836246212971</v>
      </c>
      <c r="BV36" s="78">
        <v>0</v>
      </c>
      <c r="BW36" s="78">
        <v>0</v>
      </c>
      <c r="BX36" s="78">
        <v>0</v>
      </c>
      <c r="BY36" s="78">
        <v>64.52864044731523</v>
      </c>
      <c r="BZ36" s="78">
        <v>0</v>
      </c>
      <c r="CA36" s="78">
        <v>2.936828136666686</v>
      </c>
      <c r="CB36" s="78">
        <v>164.47053350926961</v>
      </c>
      <c r="CC36" s="78">
        <v>0</v>
      </c>
      <c r="CD36" s="78">
        <v>0</v>
      </c>
      <c r="CE36" s="78">
        <v>0</v>
      </c>
      <c r="CF36" s="78">
        <v>0</v>
      </c>
      <c r="CG36" s="78">
        <v>0</v>
      </c>
      <c r="CH36" s="78">
        <v>0</v>
      </c>
      <c r="CI36" s="78">
        <v>0</v>
      </c>
      <c r="CJ36" s="78">
        <v>0</v>
      </c>
      <c r="CK36" s="137">
        <v>0</v>
      </c>
      <c r="CL36" s="129"/>
      <c r="CM36" s="129"/>
      <c r="CN36" s="129"/>
      <c r="CO36" s="129"/>
      <c r="CP36" s="129"/>
      <c r="CQ36" s="129"/>
      <c r="CR36" s="129"/>
      <c r="CS36" s="129"/>
      <c r="CT36" s="129"/>
      <c r="CU36" s="129"/>
      <c r="CV36" s="132"/>
      <c r="CW36" s="132"/>
      <c r="CX36" s="132"/>
    </row>
    <row r="37" spans="1:102" ht="12">
      <c r="A37" s="62" t="s">
        <v>41</v>
      </c>
      <c r="B37" s="57" t="s">
        <v>205</v>
      </c>
      <c r="C37" s="42" t="s">
        <v>135</v>
      </c>
      <c r="D37" s="121" t="s">
        <v>136</v>
      </c>
      <c r="E37" s="67">
        <v>885118</v>
      </c>
      <c r="F37" s="114">
        <v>974918.5679514034</v>
      </c>
      <c r="G37" s="149">
        <v>114566.69843357152</v>
      </c>
      <c r="H37" s="149">
        <v>69544.98391471636</v>
      </c>
      <c r="I37" s="149">
        <v>56132.832368675445</v>
      </c>
      <c r="J37" s="149">
        <v>181083.33021931042</v>
      </c>
      <c r="K37" s="149">
        <v>64105.231247494296</v>
      </c>
      <c r="L37" s="149">
        <v>14253.575432291002</v>
      </c>
      <c r="M37" s="149">
        <v>38817.69640814362</v>
      </c>
      <c r="N37" s="149">
        <v>219306.41144646783</v>
      </c>
      <c r="O37" s="149">
        <v>20324.96642831506</v>
      </c>
      <c r="P37" s="149">
        <v>43674.8216254824</v>
      </c>
      <c r="Q37" s="149">
        <v>0</v>
      </c>
      <c r="R37" s="149">
        <v>3704.604157003246</v>
      </c>
      <c r="S37" s="149">
        <v>1933.6012207371627</v>
      </c>
      <c r="T37" s="149">
        <v>10407.19841278308</v>
      </c>
      <c r="U37" s="149">
        <v>8192.316808405043</v>
      </c>
      <c r="V37" s="149">
        <v>494.82613057955587</v>
      </c>
      <c r="W37" s="149">
        <v>19506.34437043246</v>
      </c>
      <c r="X37" s="149">
        <v>2709.6784379693972</v>
      </c>
      <c r="Y37" s="149">
        <v>20877.620954104095</v>
      </c>
      <c r="Z37" s="149">
        <v>1986.3357994845405</v>
      </c>
      <c r="AA37" s="149">
        <v>11993.60102644515</v>
      </c>
      <c r="AB37" s="149">
        <v>17878.780014652442</v>
      </c>
      <c r="AC37" s="150">
        <v>3208.0202071321114</v>
      </c>
      <c r="AD37" s="136">
        <f t="shared" si="0"/>
        <v>924703.4750641964</v>
      </c>
      <c r="AE37" s="130">
        <v>975.5897068264777</v>
      </c>
      <c r="AF37" s="131">
        <v>329.5911171711073</v>
      </c>
      <c r="AG37" s="130">
        <v>1380.7670535354923</v>
      </c>
      <c r="AH37" s="130">
        <v>2373.056043631973</v>
      </c>
      <c r="AI37" s="130">
        <v>131.83644686844292</v>
      </c>
      <c r="AJ37" s="130">
        <v>0</v>
      </c>
      <c r="AK37" s="130">
        <v>747.0731989211766</v>
      </c>
      <c r="AL37" s="130">
        <v>219.72741144740488</v>
      </c>
      <c r="AM37" s="130">
        <v>246.97361046688312</v>
      </c>
      <c r="AN37" s="130">
        <v>6503.491924020291</v>
      </c>
      <c r="AO37" s="130">
        <v>2471.326931127711</v>
      </c>
      <c r="AP37" s="130">
        <v>4032.16499289258</v>
      </c>
      <c r="AQ37" s="130">
        <v>659.1822343422147</v>
      </c>
      <c r="AR37" s="130">
        <v>351.5638583158478</v>
      </c>
      <c r="AS37" s="130">
        <v>439.45482289480975</v>
      </c>
      <c r="AT37" s="130">
        <v>219.72741144740488</v>
      </c>
      <c r="AU37" s="130">
        <v>3405.774877434776</v>
      </c>
      <c r="AV37" s="130">
        <v>1633.014121877113</v>
      </c>
      <c r="AW37" s="130">
        <v>417.48208175006926</v>
      </c>
      <c r="AX37" s="130">
        <v>1098.6370572370245</v>
      </c>
      <c r="AY37" s="130">
        <v>0</v>
      </c>
      <c r="AZ37" s="130">
        <v>0</v>
      </c>
      <c r="BA37" s="130">
        <v>399.0249791884873</v>
      </c>
      <c r="BB37" s="130">
        <v>303.2238277974188</v>
      </c>
      <c r="BC37" s="130">
        <v>0</v>
      </c>
      <c r="BD37" s="130">
        <v>0</v>
      </c>
      <c r="BE37" s="130">
        <v>2692.1002450536043</v>
      </c>
      <c r="BF37" s="130">
        <v>1230.4735041054673</v>
      </c>
      <c r="BG37" s="130">
        <v>52.73457874737717</v>
      </c>
      <c r="BH37" s="130">
        <v>263.67289373688584</v>
      </c>
      <c r="BI37" s="130">
        <v>632.8149449685261</v>
      </c>
      <c r="BJ37" s="130">
        <v>0</v>
      </c>
      <c r="BK37" s="130">
        <v>0</v>
      </c>
      <c r="BL37" s="130">
        <v>0</v>
      </c>
      <c r="BM37" s="130">
        <v>504.49413668324166</v>
      </c>
      <c r="BN37" s="130">
        <v>1208.500762960727</v>
      </c>
      <c r="BO37" s="130">
        <v>1505.5722232376183</v>
      </c>
      <c r="BP37" s="130">
        <v>0</v>
      </c>
      <c r="BQ37" s="130">
        <v>175.7819291579239</v>
      </c>
      <c r="BR37" s="130">
        <v>0</v>
      </c>
      <c r="BS37" s="130">
        <v>175.7819291579239</v>
      </c>
      <c r="BT37" s="130">
        <v>175.7819291579239</v>
      </c>
      <c r="BU37" s="130">
        <v>3164.07472484263</v>
      </c>
      <c r="BV37" s="130">
        <v>0</v>
      </c>
      <c r="BW37" s="130">
        <v>949.2224174527893</v>
      </c>
      <c r="BX37" s="130">
        <v>1178.61783500388</v>
      </c>
      <c r="BY37" s="130">
        <v>1318.3644686844293</v>
      </c>
      <c r="BZ37" s="130">
        <v>0</v>
      </c>
      <c r="CA37" s="130">
        <v>102.83242855738548</v>
      </c>
      <c r="CB37" s="130">
        <v>1713.8738092897581</v>
      </c>
      <c r="CC37" s="130">
        <v>615.2367520527337</v>
      </c>
      <c r="CD37" s="130">
        <v>3520.0331313874262</v>
      </c>
      <c r="CE37" s="130">
        <v>0</v>
      </c>
      <c r="CF37" s="130">
        <v>0</v>
      </c>
      <c r="CG37" s="130">
        <v>0</v>
      </c>
      <c r="CH37" s="130">
        <v>0</v>
      </c>
      <c r="CI37" s="130">
        <v>0</v>
      </c>
      <c r="CJ37" s="130">
        <v>0</v>
      </c>
      <c r="CK37" s="136">
        <v>0</v>
      </c>
      <c r="CL37" s="129"/>
      <c r="CM37" s="129"/>
      <c r="CN37" s="129"/>
      <c r="CO37" s="129"/>
      <c r="CP37" s="129"/>
      <c r="CQ37" s="129"/>
      <c r="CR37" s="129"/>
      <c r="CS37" s="129"/>
      <c r="CT37" s="129"/>
      <c r="CU37" s="129"/>
      <c r="CV37" s="132"/>
      <c r="CW37" s="132"/>
      <c r="CX37" s="132"/>
    </row>
    <row r="38" spans="1:102" ht="12">
      <c r="A38" s="63">
        <v>2629</v>
      </c>
      <c r="B38" s="22" t="s">
        <v>203</v>
      </c>
      <c r="C38" s="25" t="s">
        <v>142</v>
      </c>
      <c r="D38" s="38" t="s">
        <v>143</v>
      </c>
      <c r="E38" s="68">
        <v>0</v>
      </c>
      <c r="F38" s="69">
        <v>0</v>
      </c>
      <c r="G38" s="116">
        <v>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116">
        <v>0</v>
      </c>
      <c r="X38" s="116">
        <v>0</v>
      </c>
      <c r="Y38" s="116">
        <v>0</v>
      </c>
      <c r="Z38" s="116">
        <v>0</v>
      </c>
      <c r="AA38" s="116">
        <v>0</v>
      </c>
      <c r="AB38" s="116">
        <v>0</v>
      </c>
      <c r="AC38" s="151">
        <v>0</v>
      </c>
      <c r="AD38" s="137">
        <f t="shared" si="0"/>
        <v>0</v>
      </c>
      <c r="AE38" s="78">
        <v>0</v>
      </c>
      <c r="AF38" s="133">
        <v>0</v>
      </c>
      <c r="AG38" s="78">
        <v>0</v>
      </c>
      <c r="AH38" s="78">
        <v>0</v>
      </c>
      <c r="AI38" s="78">
        <v>0</v>
      </c>
      <c r="AJ38" s="78">
        <v>0</v>
      </c>
      <c r="AK38" s="78">
        <v>0</v>
      </c>
      <c r="AL38" s="78">
        <v>0</v>
      </c>
      <c r="AM38" s="78">
        <v>0</v>
      </c>
      <c r="AN38" s="78">
        <v>0</v>
      </c>
      <c r="AO38" s="78">
        <v>0</v>
      </c>
      <c r="AP38" s="78">
        <v>0</v>
      </c>
      <c r="AQ38" s="78">
        <v>0</v>
      </c>
      <c r="AR38" s="78">
        <v>0</v>
      </c>
      <c r="AS38" s="78">
        <v>0</v>
      </c>
      <c r="AT38" s="78">
        <v>0</v>
      </c>
      <c r="AU38" s="78">
        <v>0</v>
      </c>
      <c r="AV38" s="78">
        <v>0</v>
      </c>
      <c r="AW38" s="78">
        <v>0</v>
      </c>
      <c r="AX38" s="78">
        <v>0</v>
      </c>
      <c r="AY38" s="78">
        <v>0</v>
      </c>
      <c r="AZ38" s="78">
        <v>0</v>
      </c>
      <c r="BA38" s="78">
        <v>0</v>
      </c>
      <c r="BB38" s="78">
        <v>0</v>
      </c>
      <c r="BC38" s="78">
        <v>0</v>
      </c>
      <c r="BD38" s="78">
        <v>0</v>
      </c>
      <c r="BE38" s="78">
        <v>0</v>
      </c>
      <c r="BF38" s="78">
        <v>0</v>
      </c>
      <c r="BG38" s="78">
        <v>0</v>
      </c>
      <c r="BH38" s="78">
        <v>0</v>
      </c>
      <c r="BI38" s="78">
        <v>0</v>
      </c>
      <c r="BJ38" s="78">
        <v>0</v>
      </c>
      <c r="BK38" s="78">
        <v>0</v>
      </c>
      <c r="BL38" s="78">
        <v>0</v>
      </c>
      <c r="BM38" s="78">
        <v>0</v>
      </c>
      <c r="BN38" s="78">
        <v>0</v>
      </c>
      <c r="BO38" s="78">
        <v>0</v>
      </c>
      <c r="BP38" s="78">
        <v>0</v>
      </c>
      <c r="BQ38" s="78">
        <v>0</v>
      </c>
      <c r="BR38" s="78">
        <v>0</v>
      </c>
      <c r="BS38" s="78">
        <v>0</v>
      </c>
      <c r="BT38" s="78">
        <v>0</v>
      </c>
      <c r="BU38" s="78">
        <v>0</v>
      </c>
      <c r="BV38" s="78">
        <v>0</v>
      </c>
      <c r="BW38" s="78">
        <v>0</v>
      </c>
      <c r="BX38" s="78">
        <v>0</v>
      </c>
      <c r="BY38" s="78">
        <v>0</v>
      </c>
      <c r="BZ38" s="78">
        <v>0</v>
      </c>
      <c r="CA38" s="78">
        <v>0</v>
      </c>
      <c r="CB38" s="78">
        <v>0</v>
      </c>
      <c r="CC38" s="78">
        <v>0</v>
      </c>
      <c r="CD38" s="78">
        <v>0</v>
      </c>
      <c r="CE38" s="78">
        <v>0</v>
      </c>
      <c r="CF38" s="78">
        <v>0</v>
      </c>
      <c r="CG38" s="78">
        <v>0</v>
      </c>
      <c r="CH38" s="78">
        <v>0</v>
      </c>
      <c r="CI38" s="78">
        <v>0</v>
      </c>
      <c r="CJ38" s="78">
        <v>0</v>
      </c>
      <c r="CK38" s="137">
        <v>0</v>
      </c>
      <c r="CL38" s="129"/>
      <c r="CM38" s="129"/>
      <c r="CN38" s="129"/>
      <c r="CO38" s="129"/>
      <c r="CP38" s="129"/>
      <c r="CQ38" s="129"/>
      <c r="CR38" s="129"/>
      <c r="CS38" s="129"/>
      <c r="CT38" s="129"/>
      <c r="CU38" s="129"/>
      <c r="CV38" s="132"/>
      <c r="CW38" s="132"/>
      <c r="CX38" s="132"/>
    </row>
    <row r="39" spans="1:102" ht="12">
      <c r="A39" s="63">
        <v>2635</v>
      </c>
      <c r="B39" s="22" t="s">
        <v>204</v>
      </c>
      <c r="C39" s="25" t="s">
        <v>142</v>
      </c>
      <c r="D39" s="38" t="s">
        <v>143</v>
      </c>
      <c r="E39" s="68">
        <v>0</v>
      </c>
      <c r="F39" s="69">
        <v>17410.650553207135</v>
      </c>
      <c r="G39" s="116">
        <v>925.1047800882826</v>
      </c>
      <c r="H39" s="116">
        <v>1754.0947778297307</v>
      </c>
      <c r="I39" s="116">
        <v>1385.082667033848</v>
      </c>
      <c r="J39" s="116">
        <v>3987.0471319945837</v>
      </c>
      <c r="K39" s="116">
        <v>1323.2945926680256</v>
      </c>
      <c r="L39" s="116">
        <v>183.647887698416</v>
      </c>
      <c r="M39" s="116">
        <v>1177.4060837487234</v>
      </c>
      <c r="N39" s="116">
        <v>3839.4422876762305</v>
      </c>
      <c r="O39" s="116">
        <v>430.80018516170486</v>
      </c>
      <c r="P39" s="116">
        <v>837.5716747367012</v>
      </c>
      <c r="Q39" s="116">
        <v>0</v>
      </c>
      <c r="R39" s="116">
        <v>0</v>
      </c>
      <c r="S39" s="116">
        <v>0</v>
      </c>
      <c r="T39" s="116">
        <v>286.62801164145304</v>
      </c>
      <c r="U39" s="116">
        <v>0</v>
      </c>
      <c r="V39" s="116">
        <v>0</v>
      </c>
      <c r="W39" s="116">
        <v>489.15558872942586</v>
      </c>
      <c r="X39" s="116">
        <v>0</v>
      </c>
      <c r="Y39" s="116">
        <v>578.405029480058</v>
      </c>
      <c r="Z39" s="116">
        <v>0</v>
      </c>
      <c r="AA39" s="116">
        <v>0</v>
      </c>
      <c r="AB39" s="116">
        <v>0</v>
      </c>
      <c r="AC39" s="151">
        <v>0</v>
      </c>
      <c r="AD39" s="137">
        <f t="shared" si="0"/>
        <v>17197.680698487184</v>
      </c>
      <c r="AE39" s="78">
        <v>0</v>
      </c>
      <c r="AF39" s="133">
        <v>0</v>
      </c>
      <c r="AG39" s="78">
        <v>0</v>
      </c>
      <c r="AH39" s="78">
        <v>0</v>
      </c>
      <c r="AI39" s="78">
        <v>0</v>
      </c>
      <c r="AJ39" s="78">
        <v>0</v>
      </c>
      <c r="AK39" s="78">
        <v>0</v>
      </c>
      <c r="AL39" s="78">
        <v>0</v>
      </c>
      <c r="AM39" s="78">
        <v>0</v>
      </c>
      <c r="AN39" s="78">
        <v>0</v>
      </c>
      <c r="AO39" s="78">
        <v>0</v>
      </c>
      <c r="AP39" s="78">
        <v>0</v>
      </c>
      <c r="AQ39" s="78">
        <v>0</v>
      </c>
      <c r="AR39" s="78">
        <v>0</v>
      </c>
      <c r="AS39" s="78">
        <v>0</v>
      </c>
      <c r="AT39" s="78">
        <v>0</v>
      </c>
      <c r="AU39" s="78">
        <v>0</v>
      </c>
      <c r="AV39" s="78">
        <v>0</v>
      </c>
      <c r="AW39" s="78">
        <v>0</v>
      </c>
      <c r="AX39" s="78">
        <v>0</v>
      </c>
      <c r="AY39" s="78">
        <v>0</v>
      </c>
      <c r="AZ39" s="78">
        <v>0</v>
      </c>
      <c r="BA39" s="78">
        <v>0</v>
      </c>
      <c r="BB39" s="78">
        <v>0</v>
      </c>
      <c r="BC39" s="78">
        <v>0</v>
      </c>
      <c r="BD39" s="78">
        <v>0</v>
      </c>
      <c r="BE39" s="78">
        <v>0</v>
      </c>
      <c r="BF39" s="78">
        <v>0</v>
      </c>
      <c r="BG39" s="78">
        <v>0</v>
      </c>
      <c r="BH39" s="78">
        <v>0</v>
      </c>
      <c r="BI39" s="78">
        <v>0</v>
      </c>
      <c r="BJ39" s="78">
        <v>0</v>
      </c>
      <c r="BK39" s="78">
        <v>0</v>
      </c>
      <c r="BL39" s="78">
        <v>0</v>
      </c>
      <c r="BM39" s="78">
        <v>0</v>
      </c>
      <c r="BN39" s="78">
        <v>0</v>
      </c>
      <c r="BO39" s="78">
        <v>0</v>
      </c>
      <c r="BP39" s="78">
        <v>0</v>
      </c>
      <c r="BQ39" s="78">
        <v>0</v>
      </c>
      <c r="BR39" s="78">
        <v>0</v>
      </c>
      <c r="BS39" s="78">
        <v>0</v>
      </c>
      <c r="BT39" s="78">
        <v>0</v>
      </c>
      <c r="BU39" s="78">
        <v>0</v>
      </c>
      <c r="BV39" s="78">
        <v>0</v>
      </c>
      <c r="BW39" s="78">
        <v>0</v>
      </c>
      <c r="BX39" s="78">
        <v>0</v>
      </c>
      <c r="BY39" s="78">
        <v>0</v>
      </c>
      <c r="BZ39" s="78">
        <v>0</v>
      </c>
      <c r="CA39" s="78">
        <v>0</v>
      </c>
      <c r="CB39" s="78">
        <v>0</v>
      </c>
      <c r="CC39" s="78">
        <v>0</v>
      </c>
      <c r="CD39" s="78">
        <v>0</v>
      </c>
      <c r="CE39" s="78">
        <v>0</v>
      </c>
      <c r="CF39" s="78">
        <v>0</v>
      </c>
      <c r="CG39" s="78">
        <v>0</v>
      </c>
      <c r="CH39" s="78">
        <v>0</v>
      </c>
      <c r="CI39" s="78">
        <v>0</v>
      </c>
      <c r="CJ39" s="78">
        <v>0</v>
      </c>
      <c r="CK39" s="137">
        <v>0</v>
      </c>
      <c r="CL39" s="129"/>
      <c r="CM39" s="129"/>
      <c r="CN39" s="129"/>
      <c r="CO39" s="129"/>
      <c r="CP39" s="129"/>
      <c r="CQ39" s="129"/>
      <c r="CR39" s="129"/>
      <c r="CS39" s="129"/>
      <c r="CT39" s="129"/>
      <c r="CU39" s="129"/>
      <c r="CV39" s="132"/>
      <c r="CW39" s="132"/>
      <c r="CX39" s="132"/>
    </row>
    <row r="40" spans="1:102" ht="12">
      <c r="A40" s="64" t="s">
        <v>43</v>
      </c>
      <c r="B40" s="23" t="s">
        <v>88</v>
      </c>
      <c r="C40" s="24" t="s">
        <v>142</v>
      </c>
      <c r="D40" s="103" t="s">
        <v>143</v>
      </c>
      <c r="E40" s="70">
        <v>2684924</v>
      </c>
      <c r="F40" s="115">
        <v>2684924</v>
      </c>
      <c r="G40" s="152">
        <v>144428.54650698602</v>
      </c>
      <c r="H40" s="152">
        <v>273851.52974051895</v>
      </c>
      <c r="I40" s="152">
        <v>216240.88502994014</v>
      </c>
      <c r="J40" s="152">
        <v>622462.9193612774</v>
      </c>
      <c r="K40" s="152">
        <v>206594.45149700597</v>
      </c>
      <c r="L40" s="152">
        <v>28671.344111776445</v>
      </c>
      <c r="M40" s="152">
        <v>183818.1500998004</v>
      </c>
      <c r="N40" s="152">
        <v>599418.6614770459</v>
      </c>
      <c r="O40" s="152">
        <v>67257.07824351297</v>
      </c>
      <c r="P40" s="152">
        <v>130762.76566866269</v>
      </c>
      <c r="Q40" s="152">
        <v>0</v>
      </c>
      <c r="R40" s="152">
        <v>0</v>
      </c>
      <c r="S40" s="152">
        <v>0</v>
      </c>
      <c r="T40" s="152">
        <v>44748.73333333333</v>
      </c>
      <c r="U40" s="152">
        <v>0</v>
      </c>
      <c r="V40" s="152">
        <v>0</v>
      </c>
      <c r="W40" s="152">
        <v>76367.59880239521</v>
      </c>
      <c r="X40" s="152">
        <v>0</v>
      </c>
      <c r="Y40" s="152">
        <v>90301.33612774451</v>
      </c>
      <c r="Z40" s="152">
        <v>0</v>
      </c>
      <c r="AA40" s="152">
        <v>0</v>
      </c>
      <c r="AB40" s="152">
        <v>0</v>
      </c>
      <c r="AC40" s="153">
        <v>0</v>
      </c>
      <c r="AD40" s="138">
        <f t="shared" si="0"/>
        <v>2684924</v>
      </c>
      <c r="AE40" s="134">
        <v>0</v>
      </c>
      <c r="AF40" s="135">
        <v>0</v>
      </c>
      <c r="AG40" s="134">
        <v>0</v>
      </c>
      <c r="AH40" s="134">
        <v>0</v>
      </c>
      <c r="AI40" s="134">
        <v>0</v>
      </c>
      <c r="AJ40" s="134">
        <v>0</v>
      </c>
      <c r="AK40" s="134">
        <v>0</v>
      </c>
      <c r="AL40" s="134">
        <v>0</v>
      </c>
      <c r="AM40" s="134">
        <v>0</v>
      </c>
      <c r="AN40" s="134">
        <v>0</v>
      </c>
      <c r="AO40" s="134">
        <v>0</v>
      </c>
      <c r="AP40" s="134">
        <v>0</v>
      </c>
      <c r="AQ40" s="134">
        <v>0</v>
      </c>
      <c r="AR40" s="134">
        <v>0</v>
      </c>
      <c r="AS40" s="134">
        <v>0</v>
      </c>
      <c r="AT40" s="134">
        <v>0</v>
      </c>
      <c r="AU40" s="134">
        <v>0</v>
      </c>
      <c r="AV40" s="134">
        <v>0</v>
      </c>
      <c r="AW40" s="134">
        <v>0</v>
      </c>
      <c r="AX40" s="134">
        <v>0</v>
      </c>
      <c r="AY40" s="134">
        <v>0</v>
      </c>
      <c r="AZ40" s="134">
        <v>0</v>
      </c>
      <c r="BA40" s="134">
        <v>0</v>
      </c>
      <c r="BB40" s="134">
        <v>0</v>
      </c>
      <c r="BC40" s="134">
        <v>0</v>
      </c>
      <c r="BD40" s="134">
        <v>0</v>
      </c>
      <c r="BE40" s="134">
        <v>0</v>
      </c>
      <c r="BF40" s="134">
        <v>0</v>
      </c>
      <c r="BG40" s="134">
        <v>0</v>
      </c>
      <c r="BH40" s="134">
        <v>0</v>
      </c>
      <c r="BI40" s="134">
        <v>0</v>
      </c>
      <c r="BJ40" s="134">
        <v>0</v>
      </c>
      <c r="BK40" s="134">
        <v>0</v>
      </c>
      <c r="BL40" s="134">
        <v>0</v>
      </c>
      <c r="BM40" s="134">
        <v>0</v>
      </c>
      <c r="BN40" s="134">
        <v>0</v>
      </c>
      <c r="BO40" s="134">
        <v>0</v>
      </c>
      <c r="BP40" s="134">
        <v>0</v>
      </c>
      <c r="BQ40" s="134">
        <v>0</v>
      </c>
      <c r="BR40" s="134">
        <v>0</v>
      </c>
      <c r="BS40" s="134">
        <v>0</v>
      </c>
      <c r="BT40" s="134">
        <v>0</v>
      </c>
      <c r="BU40" s="134">
        <v>0</v>
      </c>
      <c r="BV40" s="134">
        <v>0</v>
      </c>
      <c r="BW40" s="134">
        <v>0</v>
      </c>
      <c r="BX40" s="134">
        <v>0</v>
      </c>
      <c r="BY40" s="134">
        <v>0</v>
      </c>
      <c r="BZ40" s="134">
        <v>0</v>
      </c>
      <c r="CA40" s="134">
        <v>0</v>
      </c>
      <c r="CB40" s="134">
        <v>0</v>
      </c>
      <c r="CC40" s="134">
        <v>0</v>
      </c>
      <c r="CD40" s="134">
        <v>0</v>
      </c>
      <c r="CE40" s="134">
        <v>0</v>
      </c>
      <c r="CF40" s="134">
        <v>0</v>
      </c>
      <c r="CG40" s="134">
        <v>0</v>
      </c>
      <c r="CH40" s="134">
        <v>0</v>
      </c>
      <c r="CI40" s="134">
        <v>0</v>
      </c>
      <c r="CJ40" s="134">
        <v>0</v>
      </c>
      <c r="CK40" s="138">
        <v>0</v>
      </c>
      <c r="CL40" s="129"/>
      <c r="CM40" s="129"/>
      <c r="CN40" s="129"/>
      <c r="CO40" s="129"/>
      <c r="CP40" s="129"/>
      <c r="CQ40" s="129"/>
      <c r="CR40" s="129"/>
      <c r="CS40" s="129"/>
      <c r="CT40" s="129"/>
      <c r="CU40" s="129"/>
      <c r="CV40" s="132"/>
      <c r="CW40" s="132"/>
      <c r="CX40" s="132"/>
    </row>
    <row r="41" spans="1:102" ht="12">
      <c r="A41" s="62" t="s">
        <v>44</v>
      </c>
      <c r="B41" s="57" t="s">
        <v>144</v>
      </c>
      <c r="C41" s="42" t="s">
        <v>90</v>
      </c>
      <c r="D41" s="121" t="s">
        <v>91</v>
      </c>
      <c r="E41" s="67">
        <v>2237451</v>
      </c>
      <c r="F41" s="114">
        <v>2323245.8105928586</v>
      </c>
      <c r="G41" s="149">
        <v>373638.2547318879</v>
      </c>
      <c r="H41" s="149">
        <v>98418.11246559786</v>
      </c>
      <c r="I41" s="149">
        <v>61022.83856464374</v>
      </c>
      <c r="J41" s="149">
        <v>407161.7631817333</v>
      </c>
      <c r="K41" s="149">
        <v>93726.62570060602</v>
      </c>
      <c r="L41" s="149">
        <v>28319.051428681458</v>
      </c>
      <c r="M41" s="149">
        <v>30919.99106927308</v>
      </c>
      <c r="N41" s="149">
        <v>410829.88717436156</v>
      </c>
      <c r="O41" s="149">
        <v>33283.778631634355</v>
      </c>
      <c r="P41" s="149">
        <v>96672.98249862013</v>
      </c>
      <c r="Q41" s="149">
        <v>494.9260763068305</v>
      </c>
      <c r="R41" s="149">
        <v>16868.730434124474</v>
      </c>
      <c r="S41" s="149">
        <v>20539.432166733466</v>
      </c>
      <c r="T41" s="149">
        <v>9101.999872080305</v>
      </c>
      <c r="U41" s="149">
        <v>42354.84562394548</v>
      </c>
      <c r="V41" s="149">
        <v>2631.872520360802</v>
      </c>
      <c r="W41" s="149">
        <v>16533.62423662506</v>
      </c>
      <c r="X41" s="149">
        <v>16993.23527519541</v>
      </c>
      <c r="Y41" s="149">
        <v>16097.986179875816</v>
      </c>
      <c r="Z41" s="149">
        <v>14087.348994879316</v>
      </c>
      <c r="AA41" s="149">
        <v>84807.64536716003</v>
      </c>
      <c r="AB41" s="149">
        <v>136362.44498245485</v>
      </c>
      <c r="AC41" s="150">
        <v>5547.296438605726</v>
      </c>
      <c r="AD41" s="137">
        <f t="shared" si="0"/>
        <v>2016414.6736153872</v>
      </c>
      <c r="AE41" s="78">
        <v>6557.770511065503</v>
      </c>
      <c r="AF41" s="133">
        <v>1415.1792494398435</v>
      </c>
      <c r="AG41" s="78">
        <v>4209.449388588824</v>
      </c>
      <c r="AH41" s="78">
        <v>4830.684723953127</v>
      </c>
      <c r="AI41" s="78">
        <v>1005.3185924982495</v>
      </c>
      <c r="AJ41" s="78">
        <v>4227.493568454177</v>
      </c>
      <c r="AK41" s="78">
        <v>15623.682023415104</v>
      </c>
      <c r="AL41" s="78">
        <v>690.8343148449509</v>
      </c>
      <c r="AM41" s="78">
        <v>1520.8665886511978</v>
      </c>
      <c r="AN41" s="78">
        <v>12333.196937968909</v>
      </c>
      <c r="AO41" s="78">
        <v>4686.614836428185</v>
      </c>
      <c r="AP41" s="78">
        <v>7646.582101540723</v>
      </c>
      <c r="AQ41" s="78">
        <v>2990.178377687101</v>
      </c>
      <c r="AR41" s="78">
        <v>654.7459551142445</v>
      </c>
      <c r="AS41" s="78">
        <v>2139.524184034736</v>
      </c>
      <c r="AT41" s="78">
        <v>1062.0288720750739</v>
      </c>
      <c r="AU41" s="78">
        <v>13265.049941015362</v>
      </c>
      <c r="AV41" s="78">
        <v>7869.8401612747575</v>
      </c>
      <c r="AW41" s="78">
        <v>1023.3627723636027</v>
      </c>
      <c r="AX41" s="78">
        <v>5188.990581279427</v>
      </c>
      <c r="AY41" s="78">
        <v>0</v>
      </c>
      <c r="AZ41" s="78">
        <v>5.155479961529484</v>
      </c>
      <c r="BA41" s="78">
        <v>1897.2166258428504</v>
      </c>
      <c r="BB41" s="78">
        <v>2095.702604361735</v>
      </c>
      <c r="BC41" s="78">
        <v>157.24213882664927</v>
      </c>
      <c r="BD41" s="78">
        <v>1167.7162112864282</v>
      </c>
      <c r="BE41" s="78">
        <v>5132.280301702602</v>
      </c>
      <c r="BF41" s="78">
        <v>15056.579227646858</v>
      </c>
      <c r="BG41" s="78">
        <v>103.10959923058968</v>
      </c>
      <c r="BH41" s="78">
        <v>1660.064547612494</v>
      </c>
      <c r="BI41" s="78">
        <v>3018.5335174755132</v>
      </c>
      <c r="BJ41" s="78">
        <v>0</v>
      </c>
      <c r="BK41" s="78">
        <v>1884.3279259390265</v>
      </c>
      <c r="BL41" s="78">
        <v>0</v>
      </c>
      <c r="BM41" s="78">
        <v>6101.510534470145</v>
      </c>
      <c r="BN41" s="78">
        <v>12440.173147170646</v>
      </c>
      <c r="BO41" s="78">
        <v>5830.847836489847</v>
      </c>
      <c r="BP41" s="78">
        <v>83.51877537677765</v>
      </c>
      <c r="BQ41" s="78">
        <v>2008.0594450157341</v>
      </c>
      <c r="BR41" s="78">
        <v>141.77569894206084</v>
      </c>
      <c r="BS41" s="78">
        <v>10158.873264193848</v>
      </c>
      <c r="BT41" s="78">
        <v>425.32709682618247</v>
      </c>
      <c r="BU41" s="78">
        <v>82151.02654298388</v>
      </c>
      <c r="BV41" s="78">
        <v>621.2353353643028</v>
      </c>
      <c r="BW41" s="78">
        <v>5310.144360375369</v>
      </c>
      <c r="BX41" s="78">
        <v>3302.084915359635</v>
      </c>
      <c r="BY41" s="78">
        <v>4766.2412244340085</v>
      </c>
      <c r="BZ41" s="78">
        <v>0</v>
      </c>
      <c r="CA41" s="78">
        <v>404.70517698006455</v>
      </c>
      <c r="CB41" s="78">
        <v>14141.997082471531</v>
      </c>
      <c r="CC41" s="78">
        <v>1041.4069522289558</v>
      </c>
      <c r="CD41" s="78">
        <v>525.8589560760074</v>
      </c>
      <c r="CE41" s="78">
        <v>0</v>
      </c>
      <c r="CF41" s="78">
        <v>0</v>
      </c>
      <c r="CG41" s="78">
        <v>0</v>
      </c>
      <c r="CH41" s="78">
        <v>0</v>
      </c>
      <c r="CI41" s="78">
        <v>5549.8741785864895</v>
      </c>
      <c r="CJ41" s="78">
        <v>2577.739980764742</v>
      </c>
      <c r="CK41" s="137">
        <v>17252.81369125842</v>
      </c>
      <c r="CL41" s="129"/>
      <c r="CM41" s="129"/>
      <c r="CN41" s="129"/>
      <c r="CO41" s="129"/>
      <c r="CP41" s="129"/>
      <c r="CQ41" s="129"/>
      <c r="CR41" s="129"/>
      <c r="CS41" s="129"/>
      <c r="CT41" s="129"/>
      <c r="CU41" s="129"/>
      <c r="CV41" s="132"/>
      <c r="CW41" s="132"/>
      <c r="CX41" s="132"/>
    </row>
    <row r="42" spans="1:102" ht="12">
      <c r="A42" s="63" t="s">
        <v>45</v>
      </c>
      <c r="B42" s="22" t="s">
        <v>254</v>
      </c>
      <c r="C42" s="25" t="s">
        <v>100</v>
      </c>
      <c r="D42" s="38" t="s">
        <v>101</v>
      </c>
      <c r="E42" s="68">
        <v>1478678.5620000002</v>
      </c>
      <c r="F42" s="68">
        <v>1915118.7379669975</v>
      </c>
      <c r="G42" s="160">
        <v>217349.67041117884</v>
      </c>
      <c r="H42" s="78">
        <v>20819.782567862545</v>
      </c>
      <c r="I42" s="78">
        <v>23193.00517550436</v>
      </c>
      <c r="J42" s="78">
        <v>297149.7550207753</v>
      </c>
      <c r="K42" s="78">
        <v>146060.27546593006</v>
      </c>
      <c r="L42" s="78">
        <v>14945.8261776666</v>
      </c>
      <c r="M42" s="78">
        <v>13857.082518506271</v>
      </c>
      <c r="N42" s="78">
        <v>306538.8135734894</v>
      </c>
      <c r="O42" s="78">
        <v>35154.81704630399</v>
      </c>
      <c r="P42" s="78">
        <v>41061.30561755054</v>
      </c>
      <c r="Q42" s="78">
        <v>5127.3428350845</v>
      </c>
      <c r="R42" s="78">
        <v>21.41701919164995</v>
      </c>
      <c r="S42" s="78">
        <v>9334.838250963072</v>
      </c>
      <c r="T42" s="78">
        <v>2846.0236389106476</v>
      </c>
      <c r="U42" s="78">
        <v>44417.81339744697</v>
      </c>
      <c r="V42" s="78">
        <v>426.71377478046855</v>
      </c>
      <c r="W42" s="78">
        <v>4431.967465127764</v>
      </c>
      <c r="X42" s="78">
        <v>1587.8415367784019</v>
      </c>
      <c r="Y42" s="78">
        <v>2537.239020438631</v>
      </c>
      <c r="Z42" s="78">
        <v>2499.0137077041672</v>
      </c>
      <c r="AA42" s="78">
        <v>208894.01435310845</v>
      </c>
      <c r="AB42" s="78">
        <v>26684.521506760815</v>
      </c>
      <c r="AC42" s="78">
        <v>10913.733437952556</v>
      </c>
      <c r="AD42" s="68">
        <v>1460122.3162481734</v>
      </c>
      <c r="AE42" s="78">
        <v>2209.206194845005</v>
      </c>
      <c r="AF42" s="78">
        <v>387.4040560109845</v>
      </c>
      <c r="AG42" s="78">
        <v>890.8395577691358</v>
      </c>
      <c r="AH42" s="78">
        <v>1666.7320758261249</v>
      </c>
      <c r="AI42" s="78">
        <v>0</v>
      </c>
      <c r="AJ42" s="78">
        <v>0</v>
      </c>
      <c r="AK42" s="78">
        <v>963.2236606067376</v>
      </c>
      <c r="AL42" s="78">
        <v>165.10081883183315</v>
      </c>
      <c r="AM42" s="78">
        <v>0</v>
      </c>
      <c r="AN42" s="78">
        <v>6026.72209037942</v>
      </c>
      <c r="AO42" s="78">
        <v>2290.1543943441793</v>
      </c>
      <c r="AP42" s="78">
        <v>3736.5676960352403</v>
      </c>
      <c r="AQ42" s="78">
        <v>0</v>
      </c>
      <c r="AR42" s="78">
        <v>2064.4379891698018</v>
      </c>
      <c r="AS42" s="78">
        <v>0</v>
      </c>
      <c r="AT42" s="78">
        <v>0</v>
      </c>
      <c r="AU42" s="78">
        <v>6024.146626046247</v>
      </c>
      <c r="AV42" s="78">
        <v>3893.830970248964</v>
      </c>
      <c r="AW42" s="78">
        <v>713.2680695345698</v>
      </c>
      <c r="AX42" s="78">
        <v>6375.494181392808</v>
      </c>
      <c r="AY42" s="78">
        <v>0</v>
      </c>
      <c r="AZ42" s="78">
        <v>0</v>
      </c>
      <c r="BA42" s="78">
        <v>1133.4754081049168</v>
      </c>
      <c r="BB42" s="78">
        <v>7132.138492328188</v>
      </c>
      <c r="BC42" s="78">
        <v>0</v>
      </c>
      <c r="BD42" s="78">
        <v>3082.9663575625723</v>
      </c>
      <c r="BE42" s="78">
        <v>2159.3235172340737</v>
      </c>
      <c r="BF42" s="78">
        <v>816.2866428614936</v>
      </c>
      <c r="BG42" s="78">
        <v>0</v>
      </c>
      <c r="BH42" s="78">
        <v>0</v>
      </c>
      <c r="BI42" s="78">
        <v>1149.1992956127103</v>
      </c>
      <c r="BJ42" s="78">
        <v>0</v>
      </c>
      <c r="BK42" s="78">
        <v>0</v>
      </c>
      <c r="BL42" s="78">
        <v>0</v>
      </c>
      <c r="BM42" s="78">
        <v>512.1107500383133</v>
      </c>
      <c r="BN42" s="78">
        <v>0</v>
      </c>
      <c r="BO42" s="78">
        <v>5955.015741313705</v>
      </c>
      <c r="BP42" s="78">
        <v>1651.2521796762112</v>
      </c>
      <c r="BQ42" s="78">
        <v>19394.60193633718</v>
      </c>
      <c r="BR42" s="78">
        <v>5144.964433153578</v>
      </c>
      <c r="BS42" s="78">
        <v>2671.163165763632</v>
      </c>
      <c r="BT42" s="78">
        <v>110.8805170808206</v>
      </c>
      <c r="BU42" s="78">
        <v>67921.77200349339</v>
      </c>
      <c r="BV42" s="78">
        <v>0</v>
      </c>
      <c r="BW42" s="78">
        <v>1878.1912526550739</v>
      </c>
      <c r="BX42" s="78">
        <v>4350.90811401</v>
      </c>
      <c r="BY42" s="78">
        <v>3363.827520632817</v>
      </c>
      <c r="BZ42" s="78">
        <v>0</v>
      </c>
      <c r="CA42" s="78">
        <v>0</v>
      </c>
      <c r="CB42" s="78">
        <v>3097.6058390353455</v>
      </c>
      <c r="CC42" s="78">
        <v>0</v>
      </c>
      <c r="CD42" s="78">
        <v>0</v>
      </c>
      <c r="CE42" s="78">
        <v>0</v>
      </c>
      <c r="CF42" s="78">
        <v>0</v>
      </c>
      <c r="CG42" s="78">
        <v>0</v>
      </c>
      <c r="CH42" s="78">
        <v>0</v>
      </c>
      <c r="CI42" s="78">
        <v>0</v>
      </c>
      <c r="CJ42" s="78">
        <v>0</v>
      </c>
      <c r="CK42" s="137">
        <v>0</v>
      </c>
      <c r="CL42" s="129"/>
      <c r="CM42" s="129"/>
      <c r="CN42" s="129"/>
      <c r="CO42" s="129"/>
      <c r="CP42" s="129"/>
      <c r="CQ42" s="129"/>
      <c r="CR42" s="129"/>
      <c r="CS42" s="129"/>
      <c r="CT42" s="129"/>
      <c r="CU42" s="129"/>
      <c r="CV42" s="132"/>
      <c r="CW42" s="132"/>
      <c r="CX42" s="132"/>
    </row>
    <row r="43" spans="1:102" ht="12">
      <c r="A43" s="63" t="s">
        <v>46</v>
      </c>
      <c r="B43" s="22" t="s">
        <v>145</v>
      </c>
      <c r="C43" s="25" t="s">
        <v>146</v>
      </c>
      <c r="D43" s="38" t="s">
        <v>147</v>
      </c>
      <c r="E43" s="68">
        <v>1955217</v>
      </c>
      <c r="F43" s="69">
        <v>2255150.697255469</v>
      </c>
      <c r="G43" s="116">
        <v>342995.90244754025</v>
      </c>
      <c r="H43" s="116">
        <v>53194.12893615533</v>
      </c>
      <c r="I43" s="116">
        <v>65369.79253897045</v>
      </c>
      <c r="J43" s="116">
        <v>530001.1629039124</v>
      </c>
      <c r="K43" s="116">
        <v>53568.366482104204</v>
      </c>
      <c r="L43" s="116">
        <v>21999.45588332898</v>
      </c>
      <c r="M43" s="116">
        <v>15162.57663763493</v>
      </c>
      <c r="N43" s="116">
        <v>412000.8781721563</v>
      </c>
      <c r="O43" s="116">
        <v>33929.19883862963</v>
      </c>
      <c r="P43" s="116">
        <v>79726.12033817182</v>
      </c>
      <c r="Q43" s="116">
        <v>240.3477808205267</v>
      </c>
      <c r="R43" s="116">
        <v>11883.57378338121</v>
      </c>
      <c r="S43" s="116">
        <v>23023.572618457656</v>
      </c>
      <c r="T43" s="116">
        <v>5089.2108883729425</v>
      </c>
      <c r="U43" s="116">
        <v>61732.61680233903</v>
      </c>
      <c r="V43" s="116">
        <v>2938.898996982772</v>
      </c>
      <c r="W43" s="116">
        <v>26492.464463491346</v>
      </c>
      <c r="X43" s="116">
        <v>10468.297198837437</v>
      </c>
      <c r="Y43" s="116">
        <v>13687.302234084766</v>
      </c>
      <c r="Z43" s="116">
        <v>8962.227420181162</v>
      </c>
      <c r="AA43" s="116">
        <v>44458.74147557128</v>
      </c>
      <c r="AB43" s="116">
        <v>255993.27344266383</v>
      </c>
      <c r="AC43" s="151">
        <v>9071.368507422092</v>
      </c>
      <c r="AD43" s="137">
        <f t="shared" si="0"/>
        <v>2081989.4787912103</v>
      </c>
      <c r="AE43" s="78">
        <v>3227.3143713009435</v>
      </c>
      <c r="AF43" s="133">
        <v>687.2444357836936</v>
      </c>
      <c r="AG43" s="78">
        <v>2044.2079483329173</v>
      </c>
      <c r="AH43" s="78">
        <v>2345.8944857170163</v>
      </c>
      <c r="AI43" s="78">
        <v>488.2064297916949</v>
      </c>
      <c r="AJ43" s="78">
        <v>2052.970627841999</v>
      </c>
      <c r="AK43" s="78">
        <v>7587.228643506315</v>
      </c>
      <c r="AL43" s="78">
        <v>335.4854440619852</v>
      </c>
      <c r="AM43" s="78">
        <v>738.5687014797436</v>
      </c>
      <c r="AN43" s="78">
        <v>6193.332538173508</v>
      </c>
      <c r="AO43" s="78">
        <v>2353.4663645059327</v>
      </c>
      <c r="AP43" s="78">
        <v>3839.866173667574</v>
      </c>
      <c r="AQ43" s="78">
        <v>6885.288438697824</v>
      </c>
      <c r="AR43" s="78">
        <v>317.9600850438218</v>
      </c>
      <c r="AS43" s="78">
        <v>2908.5892629511786</v>
      </c>
      <c r="AT43" s="78">
        <v>515.7462796773802</v>
      </c>
      <c r="AU43" s="78">
        <v>6441.821250533492</v>
      </c>
      <c r="AV43" s="78">
        <v>3821.7800773180625</v>
      </c>
      <c r="AW43" s="78">
        <v>496.9691093007766</v>
      </c>
      <c r="AX43" s="78">
        <v>2961.1944439728427</v>
      </c>
      <c r="AY43" s="78">
        <v>0</v>
      </c>
      <c r="AZ43" s="78">
        <v>2.5036227168804865</v>
      </c>
      <c r="BA43" s="78">
        <v>921.3331598120191</v>
      </c>
      <c r="BB43" s="78">
        <v>1240.7442949853987</v>
      </c>
      <c r="BC43" s="78">
        <v>76.36049286485483</v>
      </c>
      <c r="BD43" s="78">
        <v>567.0705453734303</v>
      </c>
      <c r="BE43" s="78">
        <v>4812.730712961592</v>
      </c>
      <c r="BF43" s="78">
        <v>7311.830144649461</v>
      </c>
      <c r="BG43" s="78">
        <v>59.56273776626849</v>
      </c>
      <c r="BH43" s="78">
        <v>853.6179319788106</v>
      </c>
      <c r="BI43" s="78">
        <v>1465.871100733525</v>
      </c>
      <c r="BJ43" s="78">
        <v>0</v>
      </c>
      <c r="BK43" s="78">
        <v>938.7998115914647</v>
      </c>
      <c r="BL43" s="78">
        <v>0</v>
      </c>
      <c r="BM43" s="78">
        <v>2963.0374854280562</v>
      </c>
      <c r="BN43" s="78">
        <v>6041.241615832614</v>
      </c>
      <c r="BO43" s="78">
        <v>2831.5972927918306</v>
      </c>
      <c r="BP43" s="78">
        <v>40.558688013463886</v>
      </c>
      <c r="BQ43" s="78">
        <v>975.1610482249496</v>
      </c>
      <c r="BR43" s="78">
        <v>68.84962471421339</v>
      </c>
      <c r="BS43" s="78">
        <v>4933.388563612999</v>
      </c>
      <c r="BT43" s="78">
        <v>206.54887414264013</v>
      </c>
      <c r="BU43" s="78">
        <v>40610.993305539225</v>
      </c>
      <c r="BV43" s="78">
        <v>301.68653738409864</v>
      </c>
      <c r="BW43" s="78">
        <v>2578.731398386901</v>
      </c>
      <c r="BX43" s="78">
        <v>1603.5703501619519</v>
      </c>
      <c r="BY43" s="78">
        <v>6068.006297790551</v>
      </c>
      <c r="BZ43" s="78">
        <v>0</v>
      </c>
      <c r="CA43" s="78">
        <v>367.35948499097594</v>
      </c>
      <c r="CB43" s="78">
        <v>16434.367684934332</v>
      </c>
      <c r="CC43" s="78">
        <v>505.7317888098583</v>
      </c>
      <c r="CD43" s="78">
        <v>255.36951712180965</v>
      </c>
      <c r="CE43" s="78">
        <v>0</v>
      </c>
      <c r="CF43" s="78">
        <v>0</v>
      </c>
      <c r="CG43" s="78">
        <v>0</v>
      </c>
      <c r="CH43" s="78">
        <v>0</v>
      </c>
      <c r="CI43" s="78">
        <v>2695.149854721844</v>
      </c>
      <c r="CJ43" s="78">
        <v>1251.8113584402433</v>
      </c>
      <c r="CK43" s="137">
        <v>8378.373422040548</v>
      </c>
      <c r="CL43" s="129"/>
      <c r="CM43" s="129"/>
      <c r="CN43" s="129"/>
      <c r="CO43" s="129"/>
      <c r="CP43" s="129"/>
      <c r="CQ43" s="129"/>
      <c r="CR43" s="129"/>
      <c r="CS43" s="129"/>
      <c r="CT43" s="129"/>
      <c r="CU43" s="129"/>
      <c r="CV43" s="132"/>
      <c r="CW43" s="132"/>
      <c r="CX43" s="132"/>
    </row>
    <row r="44" spans="1:102" ht="12">
      <c r="A44" s="63" t="s">
        <v>47</v>
      </c>
      <c r="B44" s="22" t="s">
        <v>148</v>
      </c>
      <c r="C44" s="25" t="s">
        <v>90</v>
      </c>
      <c r="D44" s="38" t="s">
        <v>91</v>
      </c>
      <c r="E44" s="68">
        <v>56896</v>
      </c>
      <c r="F44" s="69">
        <v>692406.3715256508</v>
      </c>
      <c r="G44" s="116">
        <v>19163.594959402657</v>
      </c>
      <c r="H44" s="116">
        <v>5047.783036330225</v>
      </c>
      <c r="I44" s="116">
        <v>3129.8105767167467</v>
      </c>
      <c r="J44" s="116">
        <v>20882.987793019067</v>
      </c>
      <c r="K44" s="116">
        <v>4807.1605867199305</v>
      </c>
      <c r="L44" s="116">
        <v>1452.4605667135634</v>
      </c>
      <c r="M44" s="116">
        <v>1585.860595096413</v>
      </c>
      <c r="N44" s="116">
        <v>21071.1228181814</v>
      </c>
      <c r="O44" s="116">
        <v>1707.0972908615993</v>
      </c>
      <c r="P44" s="116">
        <v>4958.276773480681</v>
      </c>
      <c r="Q44" s="116">
        <v>25.384346332514486</v>
      </c>
      <c r="R44" s="116">
        <v>865.1831374998688</v>
      </c>
      <c r="S44" s="116">
        <v>1053.450372799351</v>
      </c>
      <c r="T44" s="116">
        <v>466.83399427139926</v>
      </c>
      <c r="U44" s="116">
        <v>2172.3447634872164</v>
      </c>
      <c r="V44" s="116">
        <v>134.9865500286317</v>
      </c>
      <c r="W44" s="116">
        <v>847.9958196705621</v>
      </c>
      <c r="X44" s="116">
        <v>871.568887124142</v>
      </c>
      <c r="Y44" s="116">
        <v>825.6523064924634</v>
      </c>
      <c r="Z44" s="116">
        <v>722.5283995166233</v>
      </c>
      <c r="AA44" s="116">
        <v>4349.7135121860765</v>
      </c>
      <c r="AB44" s="116">
        <v>6993.916255156335</v>
      </c>
      <c r="AC44" s="151">
        <v>284.5162151435999</v>
      </c>
      <c r="AD44" s="137">
        <f t="shared" si="0"/>
        <v>103420.22955623106</v>
      </c>
      <c r="AE44" s="78">
        <v>336.3425889058169</v>
      </c>
      <c r="AF44" s="133">
        <v>72.5833652945336</v>
      </c>
      <c r="AG44" s="78">
        <v>215.89915396352163</v>
      </c>
      <c r="AH44" s="78">
        <v>247.7617970163133</v>
      </c>
      <c r="AI44" s="78">
        <v>51.56195348792005</v>
      </c>
      <c r="AJ44" s="78">
        <v>216.82462492356123</v>
      </c>
      <c r="AK44" s="78">
        <v>801.325641257137</v>
      </c>
      <c r="AL44" s="78">
        <v>35.43231675580147</v>
      </c>
      <c r="AM44" s="78">
        <v>78.00398091762264</v>
      </c>
      <c r="AN44" s="78">
        <v>632.5594011870602</v>
      </c>
      <c r="AO44" s="78">
        <v>240.37257245108285</v>
      </c>
      <c r="AP44" s="78">
        <v>392.1868287359773</v>
      </c>
      <c r="AQ44" s="78">
        <v>153.36375909227502</v>
      </c>
      <c r="AR44" s="78">
        <v>33.581374835722286</v>
      </c>
      <c r="AS44" s="78">
        <v>109.73441383326575</v>
      </c>
      <c r="AT44" s="78">
        <v>54.47057650518734</v>
      </c>
      <c r="AU44" s="78">
        <v>680.3533657662476</v>
      </c>
      <c r="AV44" s="78">
        <v>403.63754871441</v>
      </c>
      <c r="AW44" s="78">
        <v>52.48742444795964</v>
      </c>
      <c r="AX44" s="78">
        <v>266.1390060799566</v>
      </c>
      <c r="AY44" s="78">
        <v>0</v>
      </c>
      <c r="AZ44" s="78">
        <v>0.2644202742970259</v>
      </c>
      <c r="BA44" s="78">
        <v>97.30666094130554</v>
      </c>
      <c r="BB44" s="78">
        <v>107.48684150174103</v>
      </c>
      <c r="BC44" s="78">
        <v>8.06481836605929</v>
      </c>
      <c r="BD44" s="78">
        <v>59.89119212827637</v>
      </c>
      <c r="BE44" s="78">
        <v>263.23038306268927</v>
      </c>
      <c r="BF44" s="78">
        <v>772.2394110844641</v>
      </c>
      <c r="BG44" s="78">
        <v>5.288405485940518</v>
      </c>
      <c r="BH44" s="78">
        <v>85.14332832364234</v>
      </c>
      <c r="BI44" s="78">
        <v>154.81807060090867</v>
      </c>
      <c r="BJ44" s="78">
        <v>0</v>
      </c>
      <c r="BK44" s="78">
        <v>96.64561025556296</v>
      </c>
      <c r="BL44" s="78">
        <v>0</v>
      </c>
      <c r="BM44" s="78">
        <v>312.94139463053017</v>
      </c>
      <c r="BN44" s="78">
        <v>638.0461218787235</v>
      </c>
      <c r="BO44" s="78">
        <v>299.0593302299363</v>
      </c>
      <c r="BP44" s="78">
        <v>4.283608443611819</v>
      </c>
      <c r="BQ44" s="78">
        <v>102.99169683869158</v>
      </c>
      <c r="BR44" s="78">
        <v>7.271557543168213</v>
      </c>
      <c r="BS44" s="78">
        <v>521.0401505022895</v>
      </c>
      <c r="BT44" s="78">
        <v>21.814672629504635</v>
      </c>
      <c r="BU44" s="78">
        <v>4213.457744840819</v>
      </c>
      <c r="BV44" s="78">
        <v>31.86264305279162</v>
      </c>
      <c r="BW44" s="78">
        <v>272.35288252593665</v>
      </c>
      <c r="BX44" s="78">
        <v>169.3611856872451</v>
      </c>
      <c r="BY44" s="78">
        <v>244.45654358760046</v>
      </c>
      <c r="BZ44" s="78">
        <v>0</v>
      </c>
      <c r="CA44" s="78">
        <v>20.756991532316533</v>
      </c>
      <c r="CB44" s="78">
        <v>725.3312544241719</v>
      </c>
      <c r="CC44" s="78">
        <v>53.41289540799923</v>
      </c>
      <c r="CD44" s="78">
        <v>26.970867978296642</v>
      </c>
      <c r="CE44" s="78">
        <v>0</v>
      </c>
      <c r="CF44" s="78">
        <v>0</v>
      </c>
      <c r="CG44" s="78">
        <v>0</v>
      </c>
      <c r="CH44" s="78">
        <v>0</v>
      </c>
      <c r="CI44" s="78">
        <v>284.64842528074837</v>
      </c>
      <c r="CJ44" s="78">
        <v>132.21013714851296</v>
      </c>
      <c r="CK44" s="137">
        <v>884.8824479349971</v>
      </c>
      <c r="CL44" s="129"/>
      <c r="CM44" s="129"/>
      <c r="CN44" s="129"/>
      <c r="CO44" s="129"/>
      <c r="CP44" s="129"/>
      <c r="CQ44" s="129"/>
      <c r="CR44" s="129"/>
      <c r="CS44" s="129"/>
      <c r="CT44" s="129"/>
      <c r="CU44" s="129"/>
      <c r="CV44" s="132"/>
      <c r="CW44" s="132"/>
      <c r="CX44" s="132"/>
    </row>
    <row r="45" spans="1:102" ht="12">
      <c r="A45" s="63" t="s">
        <v>48</v>
      </c>
      <c r="B45" s="22" t="s">
        <v>149</v>
      </c>
      <c r="C45" s="25" t="s">
        <v>90</v>
      </c>
      <c r="D45" s="38" t="s">
        <v>91</v>
      </c>
      <c r="E45" s="68">
        <v>655922</v>
      </c>
      <c r="F45" s="69">
        <v>1419721.5708557835</v>
      </c>
      <c r="G45" s="116">
        <v>228876.4944504281</v>
      </c>
      <c r="H45" s="116">
        <v>60287.168902760604</v>
      </c>
      <c r="I45" s="116">
        <v>37380.25535450633</v>
      </c>
      <c r="J45" s="116">
        <v>249411.71266887756</v>
      </c>
      <c r="K45" s="116">
        <v>57413.34366957505</v>
      </c>
      <c r="L45" s="116">
        <v>17347.167039437612</v>
      </c>
      <c r="M45" s="116">
        <v>18940.403116516853</v>
      </c>
      <c r="N45" s="116">
        <v>251658.66503526384</v>
      </c>
      <c r="O45" s="116">
        <v>20388.36890708342</v>
      </c>
      <c r="P45" s="116">
        <v>59218.16907700972</v>
      </c>
      <c r="Q45" s="116">
        <v>303.17277185254153</v>
      </c>
      <c r="R45" s="116">
        <v>10333.138640640791</v>
      </c>
      <c r="S45" s="116">
        <v>12581.670031880472</v>
      </c>
      <c r="T45" s="116">
        <v>5575.536757350646</v>
      </c>
      <c r="U45" s="116">
        <v>25944.95736619328</v>
      </c>
      <c r="V45" s="116">
        <v>1612.1843753200255</v>
      </c>
      <c r="W45" s="116">
        <v>10127.865409698967</v>
      </c>
      <c r="X45" s="116">
        <v>10409.405541059947</v>
      </c>
      <c r="Y45" s="116">
        <v>9861.010209474593</v>
      </c>
      <c r="Z45" s="116">
        <v>8629.370823823643</v>
      </c>
      <c r="AA45" s="116">
        <v>51949.91767681571</v>
      </c>
      <c r="AB45" s="116">
        <v>83530.41474478878</v>
      </c>
      <c r="AC45" s="151">
        <v>3398.0614845139035</v>
      </c>
      <c r="AD45" s="137">
        <f t="shared" si="0"/>
        <v>1235178.4540548725</v>
      </c>
      <c r="AE45" s="78">
        <v>4017.039227046175</v>
      </c>
      <c r="AF45" s="133">
        <v>866.8846445158609</v>
      </c>
      <c r="AG45" s="78">
        <v>2578.5475856000016</v>
      </c>
      <c r="AH45" s="78">
        <v>2959.0925752690773</v>
      </c>
      <c r="AI45" s="78">
        <v>615.819692825475</v>
      </c>
      <c r="AJ45" s="78">
        <v>2589.6007595737924</v>
      </c>
      <c r="AK45" s="78">
        <v>9570.469636449241</v>
      </c>
      <c r="AL45" s="78">
        <v>423.1786607108392</v>
      </c>
      <c r="AM45" s="78">
        <v>931.6246635052057</v>
      </c>
      <c r="AN45" s="78">
        <v>7554.844411085859</v>
      </c>
      <c r="AO45" s="78">
        <v>2870.840876212626</v>
      </c>
      <c r="AP45" s="78">
        <v>4684.003534873232</v>
      </c>
      <c r="AQ45" s="78">
        <v>1831.6688299424384</v>
      </c>
      <c r="AR45" s="78">
        <v>401.072312763258</v>
      </c>
      <c r="AS45" s="78">
        <v>1310.5906283208826</v>
      </c>
      <c r="AT45" s="78">
        <v>650.5582396002454</v>
      </c>
      <c r="AU45" s="78">
        <v>8125.661895589472</v>
      </c>
      <c r="AV45" s="78">
        <v>4820.762877426089</v>
      </c>
      <c r="AW45" s="78">
        <v>626.8728667992656</v>
      </c>
      <c r="AX45" s="78">
        <v>3178.5770298914904</v>
      </c>
      <c r="AY45" s="78">
        <v>0</v>
      </c>
      <c r="AZ45" s="78">
        <v>3.1580497067973075</v>
      </c>
      <c r="BA45" s="78">
        <v>1162.1622921014093</v>
      </c>
      <c r="BB45" s="78">
        <v>1283.7472058131054</v>
      </c>
      <c r="BC45" s="78">
        <v>96.32051605731787</v>
      </c>
      <c r="BD45" s="78">
        <v>715.2982585895902</v>
      </c>
      <c r="BE45" s="78">
        <v>3143.83848311672</v>
      </c>
      <c r="BF45" s="78">
        <v>9223.084168701536</v>
      </c>
      <c r="BG45" s="78">
        <v>63.16099413594615</v>
      </c>
      <c r="BH45" s="78">
        <v>1016.892005588733</v>
      </c>
      <c r="BI45" s="78">
        <v>1849.0381033298236</v>
      </c>
      <c r="BJ45" s="78">
        <v>0</v>
      </c>
      <c r="BK45" s="78">
        <v>1154.267167834416</v>
      </c>
      <c r="BL45" s="78">
        <v>0</v>
      </c>
      <c r="BM45" s="78">
        <v>3737.5518279946136</v>
      </c>
      <c r="BN45" s="78">
        <v>7620.373942501903</v>
      </c>
      <c r="BO45" s="78">
        <v>3571.754218387755</v>
      </c>
      <c r="BP45" s="78">
        <v>51.16040525011638</v>
      </c>
      <c r="BQ45" s="78">
        <v>1230.0603607975513</v>
      </c>
      <c r="BR45" s="78">
        <v>86.84636693692596</v>
      </c>
      <c r="BS45" s="78">
        <v>6222.936947244094</v>
      </c>
      <c r="BT45" s="78">
        <v>260.5391008107779</v>
      </c>
      <c r="BU45" s="78">
        <v>50322.57466290306</v>
      </c>
      <c r="BV45" s="78">
        <v>380.54498966907556</v>
      </c>
      <c r="BW45" s="78">
        <v>3252.791198001227</v>
      </c>
      <c r="BX45" s="78">
        <v>2022.7308372036757</v>
      </c>
      <c r="BY45" s="78">
        <v>2919.616953934111</v>
      </c>
      <c r="BZ45" s="78">
        <v>0</v>
      </c>
      <c r="CA45" s="78">
        <v>247.90690198358865</v>
      </c>
      <c r="CB45" s="78">
        <v>8662.846150715695</v>
      </c>
      <c r="CC45" s="78">
        <v>637.9260407730561</v>
      </c>
      <c r="CD45" s="78">
        <v>322.1210700933254</v>
      </c>
      <c r="CE45" s="78">
        <v>0</v>
      </c>
      <c r="CF45" s="78">
        <v>0</v>
      </c>
      <c r="CG45" s="78">
        <v>0</v>
      </c>
      <c r="CH45" s="78">
        <v>0</v>
      </c>
      <c r="CI45" s="78">
        <v>3399.6405093673015</v>
      </c>
      <c r="CJ45" s="78">
        <v>1579.024853398654</v>
      </c>
      <c r="CK45" s="137">
        <v>10568.413343797189</v>
      </c>
      <c r="CL45" s="129"/>
      <c r="CM45" s="129"/>
      <c r="CN45" s="129"/>
      <c r="CO45" s="129"/>
      <c r="CP45" s="129"/>
      <c r="CQ45" s="129"/>
      <c r="CR45" s="129"/>
      <c r="CS45" s="129"/>
      <c r="CT45" s="129"/>
      <c r="CU45" s="129"/>
      <c r="CV45" s="132"/>
      <c r="CW45" s="132"/>
      <c r="CX45" s="132"/>
    </row>
    <row r="46" spans="1:102" ht="12">
      <c r="A46" s="63" t="s">
        <v>49</v>
      </c>
      <c r="B46" s="22" t="s">
        <v>150</v>
      </c>
      <c r="C46" s="25" t="s">
        <v>90</v>
      </c>
      <c r="D46" s="38" t="s">
        <v>91</v>
      </c>
      <c r="E46" s="68">
        <v>42849</v>
      </c>
      <c r="F46" s="69">
        <v>233874.60222738975</v>
      </c>
      <c r="G46" s="116">
        <v>37936.59371115398</v>
      </c>
      <c r="H46" s="116">
        <v>9992.6811538749</v>
      </c>
      <c r="I46" s="116">
        <v>6195.828731159783</v>
      </c>
      <c r="J46" s="116">
        <v>41340.33437134631</v>
      </c>
      <c r="K46" s="116">
        <v>9516.340669326646</v>
      </c>
      <c r="L46" s="116">
        <v>2875.3167929929195</v>
      </c>
      <c r="M46" s="116">
        <v>3139.3978638221433</v>
      </c>
      <c r="N46" s="116">
        <v>41712.769816133215</v>
      </c>
      <c r="O46" s="116">
        <v>3379.4001848829944</v>
      </c>
      <c r="P46" s="116">
        <v>9815.49296264459</v>
      </c>
      <c r="Q46" s="116">
        <v>50.25130386443114</v>
      </c>
      <c r="R46" s="116">
        <v>1712.731940046028</v>
      </c>
      <c r="S46" s="116">
        <v>2085.429110373892</v>
      </c>
      <c r="T46" s="116">
        <v>924.1528851318039</v>
      </c>
      <c r="U46" s="116">
        <v>4300.412363523271</v>
      </c>
      <c r="V46" s="116">
        <v>267.221777320751</v>
      </c>
      <c r="W46" s="116">
        <v>1678.707619721153</v>
      </c>
      <c r="X46" s="116">
        <v>1725.373283674424</v>
      </c>
      <c r="Y46" s="116">
        <v>1634.476003298815</v>
      </c>
      <c r="Z46" s="116">
        <v>1430.3300813495634</v>
      </c>
      <c r="AA46" s="116">
        <v>8610.770297603045</v>
      </c>
      <c r="AB46" s="116">
        <v>13845.28111681462</v>
      </c>
      <c r="AC46" s="151">
        <v>563.2333641471657</v>
      </c>
      <c r="AD46" s="137">
        <f t="shared" si="0"/>
        <v>204732.52740420646</v>
      </c>
      <c r="AE46" s="78">
        <v>665.8297762037125</v>
      </c>
      <c r="AF46" s="133">
        <v>143.6873219873578</v>
      </c>
      <c r="AG46" s="78">
        <v>427.39780838862526</v>
      </c>
      <c r="AH46" s="78">
        <v>490.4736637601248</v>
      </c>
      <c r="AI46" s="78">
        <v>102.07296097462576</v>
      </c>
      <c r="AJ46" s="78">
        <v>429.22988717534935</v>
      </c>
      <c r="AK46" s="78">
        <v>1586.3185037620685</v>
      </c>
      <c r="AL46" s="78">
        <v>70.14244497743513</v>
      </c>
      <c r="AM46" s="78">
        <v>154.41806916674153</v>
      </c>
      <c r="AN46" s="78">
        <v>1252.2258507258896</v>
      </c>
      <c r="AO46" s="78">
        <v>475.845823275838</v>
      </c>
      <c r="AP46" s="78">
        <v>776.3800274500514</v>
      </c>
      <c r="AQ46" s="78">
        <v>303.60162751427146</v>
      </c>
      <c r="AR46" s="78">
        <v>66.47828740398703</v>
      </c>
      <c r="AS46" s="78">
        <v>217.23219899728045</v>
      </c>
      <c r="AT46" s="78">
        <v>107.83092287575849</v>
      </c>
      <c r="AU46" s="78">
        <v>1346.8396337831387</v>
      </c>
      <c r="AV46" s="78">
        <v>799.0480765526472</v>
      </c>
      <c r="AW46" s="78">
        <v>103.90503976134981</v>
      </c>
      <c r="AX46" s="78">
        <v>526.8535139536452</v>
      </c>
      <c r="AY46" s="78">
        <v>0</v>
      </c>
      <c r="AZ46" s="78">
        <v>0.5234510819211576</v>
      </c>
      <c r="BA46" s="78">
        <v>192.62999814698605</v>
      </c>
      <c r="BB46" s="78">
        <v>212.78286480095062</v>
      </c>
      <c r="BC46" s="78">
        <v>15.965257998595309</v>
      </c>
      <c r="BD46" s="78">
        <v>118.56167005514223</v>
      </c>
      <c r="BE46" s="78">
        <v>521.0955520525125</v>
      </c>
      <c r="BF46" s="78">
        <v>1528.738884750741</v>
      </c>
      <c r="BG46" s="78">
        <v>10.469021638423154</v>
      </c>
      <c r="BH46" s="78">
        <v>168.55124837861277</v>
      </c>
      <c r="BI46" s="78">
        <v>306.4806084648378</v>
      </c>
      <c r="BJ46" s="78">
        <v>0</v>
      </c>
      <c r="BK46" s="78">
        <v>191.32137044218314</v>
      </c>
      <c r="BL46" s="78">
        <v>0</v>
      </c>
      <c r="BM46" s="78">
        <v>619.5043554536902</v>
      </c>
      <c r="BN46" s="78">
        <v>1263.0874606757536</v>
      </c>
      <c r="BO46" s="78">
        <v>592.0231736528294</v>
      </c>
      <c r="BP46" s="78">
        <v>8.479907527122755</v>
      </c>
      <c r="BQ46" s="78">
        <v>203.88419640829093</v>
      </c>
      <c r="BR46" s="78">
        <v>14.394904752831838</v>
      </c>
      <c r="BS46" s="78">
        <v>1031.4603569256412</v>
      </c>
      <c r="BT46" s="78">
        <v>43.18471425849551</v>
      </c>
      <c r="BU46" s="78">
        <v>8341.035955089072</v>
      </c>
      <c r="BV46" s="78">
        <v>63.0758553714995</v>
      </c>
      <c r="BW46" s="78">
        <v>539.1546143787924</v>
      </c>
      <c r="BX46" s="78">
        <v>335.2704179705015</v>
      </c>
      <c r="BY46" s="78">
        <v>483.9305252361103</v>
      </c>
      <c r="BZ46" s="78">
        <v>0</v>
      </c>
      <c r="CA46" s="78">
        <v>41.09090993081088</v>
      </c>
      <c r="CB46" s="78">
        <v>1435.878662817928</v>
      </c>
      <c r="CC46" s="78">
        <v>105.73711854807385</v>
      </c>
      <c r="CD46" s="78">
        <v>53.392010355958085</v>
      </c>
      <c r="CE46" s="78">
        <v>0</v>
      </c>
      <c r="CF46" s="78">
        <v>0</v>
      </c>
      <c r="CG46" s="78">
        <v>0</v>
      </c>
      <c r="CH46" s="78">
        <v>0</v>
      </c>
      <c r="CI46" s="78">
        <v>563.4950896881262</v>
      </c>
      <c r="CJ46" s="78">
        <v>261.7255409605789</v>
      </c>
      <c r="CK46" s="137">
        <v>1751.7290456491542</v>
      </c>
      <c r="CL46" s="129"/>
      <c r="CM46" s="129"/>
      <c r="CN46" s="129"/>
      <c r="CO46" s="129"/>
      <c r="CP46" s="129"/>
      <c r="CQ46" s="129"/>
      <c r="CR46" s="129"/>
      <c r="CS46" s="129"/>
      <c r="CT46" s="129"/>
      <c r="CU46" s="129"/>
      <c r="CV46" s="132"/>
      <c r="CW46" s="132"/>
      <c r="CX46" s="132"/>
    </row>
    <row r="47" spans="1:102" ht="12">
      <c r="A47" s="63" t="s">
        <v>50</v>
      </c>
      <c r="B47" s="22" t="s">
        <v>151</v>
      </c>
      <c r="C47" s="25" t="s">
        <v>90</v>
      </c>
      <c r="D47" s="38" t="s">
        <v>91</v>
      </c>
      <c r="E47" s="68">
        <v>3486814</v>
      </c>
      <c r="F47" s="69">
        <v>3739593.6497955173</v>
      </c>
      <c r="G47" s="116">
        <v>601113.5880316539</v>
      </c>
      <c r="H47" s="116">
        <v>158336.20878555445</v>
      </c>
      <c r="I47" s="116">
        <v>98174.25538450576</v>
      </c>
      <c r="J47" s="116">
        <v>655046.5999555966</v>
      </c>
      <c r="K47" s="116">
        <v>150788.49008493344</v>
      </c>
      <c r="L47" s="116">
        <v>45560.02068407808</v>
      </c>
      <c r="M47" s="116">
        <v>49744.442754916854</v>
      </c>
      <c r="N47" s="116">
        <v>660947.9206759173</v>
      </c>
      <c r="O47" s="116">
        <v>53547.33179253742</v>
      </c>
      <c r="P47" s="116">
        <v>155528.62331285092</v>
      </c>
      <c r="Q47" s="116">
        <v>796.242851933642</v>
      </c>
      <c r="R47" s="116">
        <v>27138.6105367383</v>
      </c>
      <c r="S47" s="116">
        <v>33044.078355246136</v>
      </c>
      <c r="T47" s="116">
        <v>14643.403698842136</v>
      </c>
      <c r="U47" s="116">
        <v>68140.9703131337</v>
      </c>
      <c r="V47" s="116">
        <v>4234.187249084627</v>
      </c>
      <c r="W47" s="116">
        <v>26599.48777240823</v>
      </c>
      <c r="X47" s="116">
        <v>27338.915379177855</v>
      </c>
      <c r="Y47" s="116">
        <v>25898.628178779138</v>
      </c>
      <c r="Z47" s="116">
        <v>22663.891592798715</v>
      </c>
      <c r="AA47" s="116">
        <v>136439.5303573793</v>
      </c>
      <c r="AB47" s="116">
        <v>219381.49410046698</v>
      </c>
      <c r="AC47" s="151">
        <v>8924.555298756239</v>
      </c>
      <c r="AD47" s="137">
        <f t="shared" si="0"/>
        <v>3244031.4771472896</v>
      </c>
      <c r="AE47" s="78">
        <v>10550.217788120755</v>
      </c>
      <c r="AF47" s="133">
        <v>2276.7569047477573</v>
      </c>
      <c r="AG47" s="78">
        <v>6772.211339623111</v>
      </c>
      <c r="AH47" s="78">
        <v>7771.662002727318</v>
      </c>
      <c r="AI47" s="78">
        <v>1617.3682929902102</v>
      </c>
      <c r="AJ47" s="78">
        <v>6801.241026933192</v>
      </c>
      <c r="AK47" s="78">
        <v>25135.56211234273</v>
      </c>
      <c r="AL47" s="78">
        <v>1111.4223141573752</v>
      </c>
      <c r="AM47" s="78">
        <v>2446.7879304210874</v>
      </c>
      <c r="AN47" s="78">
        <v>19841.79127644016</v>
      </c>
      <c r="AO47" s="78">
        <v>7539.880685047258</v>
      </c>
      <c r="AP47" s="78">
        <v>12301.910591392896</v>
      </c>
      <c r="AQ47" s="78">
        <v>4810.633897099086</v>
      </c>
      <c r="AR47" s="78">
        <v>1053.3629395372138</v>
      </c>
      <c r="AS47" s="78">
        <v>3442.09149533814</v>
      </c>
      <c r="AT47" s="78">
        <v>1708.6044531076068</v>
      </c>
      <c r="AU47" s="78">
        <v>21340.967271096466</v>
      </c>
      <c r="AV47" s="78">
        <v>12661.090765382338</v>
      </c>
      <c r="AW47" s="78">
        <v>1646.397980300291</v>
      </c>
      <c r="AX47" s="78">
        <v>8348.108650741779</v>
      </c>
      <c r="AY47" s="78">
        <v>0</v>
      </c>
      <c r="AZ47" s="78">
        <v>8.29419637430877</v>
      </c>
      <c r="BA47" s="78">
        <v>3052.2642657456277</v>
      </c>
      <c r="BB47" s="78">
        <v>3371.590826156515</v>
      </c>
      <c r="BC47" s="78">
        <v>252.97298941641748</v>
      </c>
      <c r="BD47" s="78">
        <v>1878.6354787809366</v>
      </c>
      <c r="BE47" s="78">
        <v>8256.872490624382</v>
      </c>
      <c r="BF47" s="78">
        <v>24223.20051116876</v>
      </c>
      <c r="BG47" s="78">
        <v>165.8839274861754</v>
      </c>
      <c r="BH47" s="78">
        <v>2670.7312325274243</v>
      </c>
      <c r="BI47" s="78">
        <v>4856.251977157785</v>
      </c>
      <c r="BJ47" s="78">
        <v>0</v>
      </c>
      <c r="BK47" s="78">
        <v>3031.5287748098553</v>
      </c>
      <c r="BL47" s="78">
        <v>0</v>
      </c>
      <c r="BM47" s="78">
        <v>9816.181408994431</v>
      </c>
      <c r="BN47" s="78">
        <v>20013.895851207064</v>
      </c>
      <c r="BO47" s="78">
        <v>9380.73609934322</v>
      </c>
      <c r="BP47" s="78">
        <v>134.3659812638021</v>
      </c>
      <c r="BQ47" s="78">
        <v>3230.589487793266</v>
      </c>
      <c r="BR47" s="78">
        <v>228.0904002934912</v>
      </c>
      <c r="BS47" s="78">
        <v>16343.713955575431</v>
      </c>
      <c r="BT47" s="78">
        <v>684.2712008804735</v>
      </c>
      <c r="BU47" s="78">
        <v>132165.53096569798</v>
      </c>
      <c r="BV47" s="78">
        <v>999.4506631042068</v>
      </c>
      <c r="BW47" s="78">
        <v>8543.022265538033</v>
      </c>
      <c r="BX47" s="78">
        <v>5312.432777744768</v>
      </c>
      <c r="BY47" s="78">
        <v>7667.984548048459</v>
      </c>
      <c r="BZ47" s="78">
        <v>0</v>
      </c>
      <c r="CA47" s="78">
        <v>651.0944153832385</v>
      </c>
      <c r="CB47" s="78">
        <v>22751.810074366393</v>
      </c>
      <c r="CC47" s="78">
        <v>1675.4276676103716</v>
      </c>
      <c r="CD47" s="78">
        <v>846.0080301794945</v>
      </c>
      <c r="CE47" s="78">
        <v>0</v>
      </c>
      <c r="CF47" s="78">
        <v>0</v>
      </c>
      <c r="CG47" s="78">
        <v>0</v>
      </c>
      <c r="CH47" s="78">
        <v>0</v>
      </c>
      <c r="CI47" s="78">
        <v>8928.70239694339</v>
      </c>
      <c r="CJ47" s="78">
        <v>4147.098187154385</v>
      </c>
      <c r="CK47" s="137">
        <v>27756.5281666243</v>
      </c>
      <c r="CL47" s="129"/>
      <c r="CM47" s="129"/>
      <c r="CN47" s="129"/>
      <c r="CO47" s="129"/>
      <c r="CP47" s="129"/>
      <c r="CQ47" s="129"/>
      <c r="CR47" s="129"/>
      <c r="CS47" s="129"/>
      <c r="CT47" s="129"/>
      <c r="CU47" s="129"/>
      <c r="CV47" s="132"/>
      <c r="CW47" s="132"/>
      <c r="CX47" s="132"/>
    </row>
    <row r="48" spans="1:102" ht="12">
      <c r="A48" s="63" t="s">
        <v>51</v>
      </c>
      <c r="B48" s="22" t="s">
        <v>152</v>
      </c>
      <c r="C48" s="25" t="s">
        <v>92</v>
      </c>
      <c r="D48" s="38" t="s">
        <v>93</v>
      </c>
      <c r="E48" s="68">
        <v>157626</v>
      </c>
      <c r="F48" s="69">
        <v>168563.47456698728</v>
      </c>
      <c r="G48" s="116">
        <v>30530.253217812755</v>
      </c>
      <c r="H48" s="116">
        <v>5291.815722347001</v>
      </c>
      <c r="I48" s="116">
        <v>4615.383942839659</v>
      </c>
      <c r="J48" s="116">
        <v>18415.941825584345</v>
      </c>
      <c r="K48" s="116">
        <v>7704.282581156143</v>
      </c>
      <c r="L48" s="116">
        <v>2479.5811469888963</v>
      </c>
      <c r="M48" s="116">
        <v>1732.022812073665</v>
      </c>
      <c r="N48" s="116">
        <v>28622.967278182725</v>
      </c>
      <c r="O48" s="116">
        <v>2380.9158483333363</v>
      </c>
      <c r="P48" s="116">
        <v>3826.243929378276</v>
      </c>
      <c r="Q48" s="116">
        <v>100.30668070343432</v>
      </c>
      <c r="R48" s="116">
        <v>1129.4532247206703</v>
      </c>
      <c r="S48" s="116">
        <v>711.2655540788978</v>
      </c>
      <c r="T48" s="116">
        <v>630.473082166859</v>
      </c>
      <c r="U48" s="116">
        <v>2501.830992526749</v>
      </c>
      <c r="V48" s="116">
        <v>120.91514419341263</v>
      </c>
      <c r="W48" s="116">
        <v>1416.5127073155898</v>
      </c>
      <c r="X48" s="116">
        <v>1297.7860725193427</v>
      </c>
      <c r="Y48" s="116">
        <v>1093.160443884337</v>
      </c>
      <c r="Z48" s="116">
        <v>713.0893119098695</v>
      </c>
      <c r="AA48" s="116">
        <v>6394.277331169292</v>
      </c>
      <c r="AB48" s="116">
        <v>4731.192565106351</v>
      </c>
      <c r="AC48" s="151">
        <v>756.8594998531861</v>
      </c>
      <c r="AD48" s="137">
        <f t="shared" si="0"/>
        <v>127196.53091484481</v>
      </c>
      <c r="AE48" s="78">
        <v>398.49108606728</v>
      </c>
      <c r="AF48" s="133">
        <v>123.10365359057847</v>
      </c>
      <c r="AG48" s="78">
        <v>374.05273113226144</v>
      </c>
      <c r="AH48" s="78">
        <v>632.2968399978305</v>
      </c>
      <c r="AI48" s="78">
        <v>68.3909186614325</v>
      </c>
      <c r="AJ48" s="78">
        <v>0</v>
      </c>
      <c r="AK48" s="78">
        <v>319.15762042001825</v>
      </c>
      <c r="AL48" s="78">
        <v>82.06910239371898</v>
      </c>
      <c r="AM48" s="78">
        <v>69.48517336001541</v>
      </c>
      <c r="AN48" s="78">
        <v>2232.553148783802</v>
      </c>
      <c r="AO48" s="78">
        <v>848.3701965378449</v>
      </c>
      <c r="AP48" s="78">
        <v>1384.1829522459573</v>
      </c>
      <c r="AQ48" s="78">
        <v>203.71374971952022</v>
      </c>
      <c r="AR48" s="78">
        <v>213.7444177898637</v>
      </c>
      <c r="AS48" s="78">
        <v>127.66304816800731</v>
      </c>
      <c r="AT48" s="78">
        <v>82.06910239371898</v>
      </c>
      <c r="AU48" s="78">
        <v>2060.846348997832</v>
      </c>
      <c r="AV48" s="78">
        <v>863.1845813988265</v>
      </c>
      <c r="AW48" s="78">
        <v>104.86607528086314</v>
      </c>
      <c r="AX48" s="78">
        <v>346.51398788459124</v>
      </c>
      <c r="AY48" s="78">
        <v>0</v>
      </c>
      <c r="AZ48" s="78">
        <v>0</v>
      </c>
      <c r="BA48" s="78">
        <v>119.27376214553826</v>
      </c>
      <c r="BB48" s="78">
        <v>272.65179573024415</v>
      </c>
      <c r="BC48" s="78">
        <v>18.237578309715328</v>
      </c>
      <c r="BD48" s="78">
        <v>0</v>
      </c>
      <c r="BE48" s="78">
        <v>649.8049151751572</v>
      </c>
      <c r="BF48" s="78">
        <v>310.0388312651606</v>
      </c>
      <c r="BG48" s="78">
        <v>10.942546985829196</v>
      </c>
      <c r="BH48" s="78">
        <v>72.95031323886131</v>
      </c>
      <c r="BI48" s="78">
        <v>331.92392523681895</v>
      </c>
      <c r="BJ48" s="78">
        <v>0</v>
      </c>
      <c r="BK48" s="78">
        <v>0</v>
      </c>
      <c r="BL48" s="78">
        <v>0</v>
      </c>
      <c r="BM48" s="78">
        <v>159.39643442691198</v>
      </c>
      <c r="BN48" s="78">
        <v>433.14248485573904</v>
      </c>
      <c r="BO48" s="78">
        <v>494.7854995425768</v>
      </c>
      <c r="BP48" s="78">
        <v>0</v>
      </c>
      <c r="BQ48" s="78">
        <v>1826.8582192841845</v>
      </c>
      <c r="BR48" s="78">
        <v>18.237578309715328</v>
      </c>
      <c r="BS48" s="78">
        <v>1339.3677510654938</v>
      </c>
      <c r="BT48" s="78">
        <v>54.71273492914599</v>
      </c>
      <c r="BU48" s="78">
        <v>19564.17975596402</v>
      </c>
      <c r="BV48" s="78">
        <v>0</v>
      </c>
      <c r="BW48" s="78">
        <v>434.05436377122487</v>
      </c>
      <c r="BX48" s="78">
        <v>417.82291907557817</v>
      </c>
      <c r="BY48" s="78">
        <v>364.7515661943066</v>
      </c>
      <c r="BZ48" s="78">
        <v>0</v>
      </c>
      <c r="CA48" s="78">
        <v>54.16560757985453</v>
      </c>
      <c r="CB48" s="78">
        <v>647.4340299948942</v>
      </c>
      <c r="CC48" s="78">
        <v>182.3757830971533</v>
      </c>
      <c r="CD48" s="78">
        <v>2918.0125295544526</v>
      </c>
      <c r="CE48" s="78">
        <v>0</v>
      </c>
      <c r="CF48" s="78">
        <v>0</v>
      </c>
      <c r="CG48" s="78">
        <v>0</v>
      </c>
      <c r="CH48" s="78">
        <v>0</v>
      </c>
      <c r="CI48" s="78">
        <v>0</v>
      </c>
      <c r="CJ48" s="78">
        <v>0</v>
      </c>
      <c r="CK48" s="137">
        <v>0</v>
      </c>
      <c r="CL48" s="129"/>
      <c r="CM48" s="129"/>
      <c r="CN48" s="129"/>
      <c r="CO48" s="129"/>
      <c r="CP48" s="129"/>
      <c r="CQ48" s="129"/>
      <c r="CR48" s="129"/>
      <c r="CS48" s="129"/>
      <c r="CT48" s="129"/>
      <c r="CU48" s="129"/>
      <c r="CV48" s="132"/>
      <c r="CW48" s="132"/>
      <c r="CX48" s="132"/>
    </row>
    <row r="49" spans="1:102" ht="12">
      <c r="A49" s="63" t="s">
        <v>52</v>
      </c>
      <c r="B49" s="22" t="s">
        <v>153</v>
      </c>
      <c r="C49" s="25" t="s">
        <v>100</v>
      </c>
      <c r="D49" s="38" t="s">
        <v>101</v>
      </c>
      <c r="E49" s="68">
        <v>53076300</v>
      </c>
      <c r="F49" s="69">
        <v>57006201.20049661</v>
      </c>
      <c r="G49" s="116">
        <v>7716758.927042677</v>
      </c>
      <c r="H49" s="116">
        <v>739183.2832582827</v>
      </c>
      <c r="I49" s="116">
        <v>823441.9191638911</v>
      </c>
      <c r="J49" s="116">
        <v>10549972.403395813</v>
      </c>
      <c r="K49" s="116">
        <v>5185708.0457300665</v>
      </c>
      <c r="L49" s="116">
        <v>530634.9780073327</v>
      </c>
      <c r="M49" s="116">
        <v>491980.34220690734</v>
      </c>
      <c r="N49" s="116">
        <v>10883320.511382896</v>
      </c>
      <c r="O49" s="116">
        <v>1248132.779577777</v>
      </c>
      <c r="P49" s="116">
        <v>1457836.1038267477</v>
      </c>
      <c r="Q49" s="116">
        <v>182040.6192463755</v>
      </c>
      <c r="R49" s="116">
        <v>760.3875070302789</v>
      </c>
      <c r="S49" s="116">
        <v>331423.07632371644</v>
      </c>
      <c r="T49" s="116">
        <v>101044.91201017555</v>
      </c>
      <c r="U49" s="116">
        <v>1577005.1889475312</v>
      </c>
      <c r="V49" s="116">
        <v>15149.999190704546</v>
      </c>
      <c r="W49" s="116">
        <v>157352.08816368354</v>
      </c>
      <c r="X49" s="116">
        <v>56374.55226172587</v>
      </c>
      <c r="Y49" s="116">
        <v>90081.85668729596</v>
      </c>
      <c r="Z49" s="116">
        <v>88724.70936462167</v>
      </c>
      <c r="AA49" s="116">
        <v>7416550.23914047</v>
      </c>
      <c r="AB49" s="116">
        <v>947404.3331264603</v>
      </c>
      <c r="AC49" s="151">
        <v>387479.9983609866</v>
      </c>
      <c r="AD49" s="137">
        <f t="shared" si="0"/>
        <v>50978361.25392316</v>
      </c>
      <c r="AE49" s="78">
        <v>78435.4151239208</v>
      </c>
      <c r="AF49" s="133">
        <v>13754.351234762895</v>
      </c>
      <c r="AG49" s="78">
        <v>31628.270229132868</v>
      </c>
      <c r="AH49" s="78">
        <v>59175.47333192601</v>
      </c>
      <c r="AI49" s="78">
        <v>0</v>
      </c>
      <c r="AJ49" s="78">
        <v>0</v>
      </c>
      <c r="AK49" s="78">
        <v>34198.187499728876</v>
      </c>
      <c r="AL49" s="78">
        <v>5861.721414954935</v>
      </c>
      <c r="AM49" s="78">
        <v>0</v>
      </c>
      <c r="AN49" s="78">
        <v>213972.0819624888</v>
      </c>
      <c r="AO49" s="78">
        <v>81309.39114574574</v>
      </c>
      <c r="AP49" s="78">
        <v>132662.69081674307</v>
      </c>
      <c r="AQ49" s="78">
        <v>0</v>
      </c>
      <c r="AR49" s="78">
        <v>73295.5805827288</v>
      </c>
      <c r="AS49" s="78">
        <v>0</v>
      </c>
      <c r="AT49" s="78">
        <v>0</v>
      </c>
      <c r="AU49" s="78">
        <v>213880.64295847886</v>
      </c>
      <c r="AV49" s="78">
        <v>138246.14890475819</v>
      </c>
      <c r="AW49" s="78">
        <v>25323.791531603343</v>
      </c>
      <c r="AX49" s="78">
        <v>226354.84813710218</v>
      </c>
      <c r="AY49" s="78">
        <v>0</v>
      </c>
      <c r="AZ49" s="78">
        <v>0</v>
      </c>
      <c r="BA49" s="78">
        <v>40242.78692270375</v>
      </c>
      <c r="BB49" s="78">
        <v>253218.66499939974</v>
      </c>
      <c r="BC49" s="78">
        <v>0</v>
      </c>
      <c r="BD49" s="78">
        <v>109457.30037909282</v>
      </c>
      <c r="BE49" s="78">
        <v>76664.38599362242</v>
      </c>
      <c r="BF49" s="78">
        <v>28981.351692002154</v>
      </c>
      <c r="BG49" s="78">
        <v>0</v>
      </c>
      <c r="BH49" s="78">
        <v>0</v>
      </c>
      <c r="BI49" s="78">
        <v>40801.04610508041</v>
      </c>
      <c r="BJ49" s="78">
        <v>0</v>
      </c>
      <c r="BK49" s="78">
        <v>0</v>
      </c>
      <c r="BL49" s="78">
        <v>0</v>
      </c>
      <c r="BM49" s="78">
        <v>18181.92406050882</v>
      </c>
      <c r="BN49" s="78">
        <v>0</v>
      </c>
      <c r="BO49" s="78">
        <v>211426.2275876849</v>
      </c>
      <c r="BP49" s="78">
        <v>58625.87679203451</v>
      </c>
      <c r="BQ49" s="78">
        <v>688583.8259866602</v>
      </c>
      <c r="BR49" s="78">
        <v>182666.25453697005</v>
      </c>
      <c r="BS49" s="78">
        <v>94836.68489581441</v>
      </c>
      <c r="BT49" s="78">
        <v>3936.68975158714</v>
      </c>
      <c r="BU49" s="78">
        <v>2411487.164700837</v>
      </c>
      <c r="BV49" s="78">
        <v>0</v>
      </c>
      <c r="BW49" s="78">
        <v>66683.09681906042</v>
      </c>
      <c r="BX49" s="78">
        <v>154474.16582694868</v>
      </c>
      <c r="BY49" s="78">
        <v>119428.96439533799</v>
      </c>
      <c r="BZ49" s="78">
        <v>0</v>
      </c>
      <c r="CA49" s="78">
        <v>0</v>
      </c>
      <c r="CB49" s="78">
        <v>109977.05892820211</v>
      </c>
      <c r="CC49" s="78">
        <v>0</v>
      </c>
      <c r="CD49" s="78">
        <v>0</v>
      </c>
      <c r="CE49" s="78">
        <v>0</v>
      </c>
      <c r="CF49" s="78">
        <v>0</v>
      </c>
      <c r="CG49" s="78">
        <v>0</v>
      </c>
      <c r="CH49" s="78">
        <v>0</v>
      </c>
      <c r="CI49" s="78">
        <v>0</v>
      </c>
      <c r="CJ49" s="78">
        <v>0</v>
      </c>
      <c r="CK49" s="137">
        <v>0</v>
      </c>
      <c r="CL49" s="129"/>
      <c r="CM49" s="129"/>
      <c r="CN49" s="129"/>
      <c r="CO49" s="129"/>
      <c r="CP49" s="129"/>
      <c r="CQ49" s="129"/>
      <c r="CR49" s="129"/>
      <c r="CS49" s="129"/>
      <c r="CT49" s="129"/>
      <c r="CU49" s="129"/>
      <c r="CV49" s="132"/>
      <c r="CW49" s="132"/>
      <c r="CX49" s="132"/>
    </row>
    <row r="50" spans="1:102" ht="12">
      <c r="A50" s="124" t="s">
        <v>194</v>
      </c>
      <c r="B50" s="23" t="s">
        <v>154</v>
      </c>
      <c r="C50" s="24" t="s">
        <v>155</v>
      </c>
      <c r="D50" s="103" t="s">
        <v>156</v>
      </c>
      <c r="E50" s="70">
        <v>241000</v>
      </c>
      <c r="F50" s="115">
        <v>248863.49514713956</v>
      </c>
      <c r="G50" s="152">
        <v>0</v>
      </c>
      <c r="H50" s="152">
        <v>0</v>
      </c>
      <c r="I50" s="152">
        <v>0</v>
      </c>
      <c r="J50" s="152">
        <v>0</v>
      </c>
      <c r="K50" s="152">
        <v>0</v>
      </c>
      <c r="L50" s="152">
        <v>0</v>
      </c>
      <c r="M50" s="152">
        <v>0</v>
      </c>
      <c r="N50" s="152">
        <v>0</v>
      </c>
      <c r="O50" s="152">
        <v>0</v>
      </c>
      <c r="P50" s="152">
        <v>0</v>
      </c>
      <c r="Q50" s="152">
        <v>0</v>
      </c>
      <c r="R50" s="152">
        <v>0</v>
      </c>
      <c r="S50" s="152">
        <v>0</v>
      </c>
      <c r="T50" s="152">
        <v>0</v>
      </c>
      <c r="U50" s="152">
        <v>0</v>
      </c>
      <c r="V50" s="152">
        <v>0</v>
      </c>
      <c r="W50" s="152">
        <v>0</v>
      </c>
      <c r="X50" s="152">
        <v>0</v>
      </c>
      <c r="Y50" s="152">
        <v>0</v>
      </c>
      <c r="Z50" s="152">
        <v>0</v>
      </c>
      <c r="AA50" s="152">
        <v>0</v>
      </c>
      <c r="AB50" s="152">
        <v>0</v>
      </c>
      <c r="AC50" s="153">
        <v>0</v>
      </c>
      <c r="AD50" s="138">
        <f t="shared" si="0"/>
        <v>0</v>
      </c>
      <c r="AE50" s="134">
        <v>0</v>
      </c>
      <c r="AF50" s="135">
        <v>0</v>
      </c>
      <c r="AG50" s="134">
        <v>0</v>
      </c>
      <c r="AH50" s="134">
        <v>0</v>
      </c>
      <c r="AI50" s="134">
        <v>0</v>
      </c>
      <c r="AJ50" s="134">
        <v>0</v>
      </c>
      <c r="AK50" s="134">
        <v>0</v>
      </c>
      <c r="AL50" s="134">
        <v>0</v>
      </c>
      <c r="AM50" s="134">
        <v>0</v>
      </c>
      <c r="AN50" s="134">
        <v>0</v>
      </c>
      <c r="AO50" s="134">
        <v>0</v>
      </c>
      <c r="AP50" s="134">
        <v>0</v>
      </c>
      <c r="AQ50" s="134">
        <v>0</v>
      </c>
      <c r="AR50" s="134">
        <v>0</v>
      </c>
      <c r="AS50" s="134">
        <v>0</v>
      </c>
      <c r="AT50" s="134">
        <v>0</v>
      </c>
      <c r="AU50" s="134">
        <v>0</v>
      </c>
      <c r="AV50" s="134">
        <v>0</v>
      </c>
      <c r="AW50" s="134">
        <v>0</v>
      </c>
      <c r="AX50" s="134">
        <v>0</v>
      </c>
      <c r="AY50" s="134">
        <v>0</v>
      </c>
      <c r="AZ50" s="134">
        <v>0</v>
      </c>
      <c r="BA50" s="134">
        <v>0</v>
      </c>
      <c r="BB50" s="134">
        <v>0</v>
      </c>
      <c r="BC50" s="134">
        <v>0</v>
      </c>
      <c r="BD50" s="134">
        <v>0</v>
      </c>
      <c r="BE50" s="134">
        <v>0</v>
      </c>
      <c r="BF50" s="134">
        <v>0</v>
      </c>
      <c r="BG50" s="134">
        <v>0</v>
      </c>
      <c r="BH50" s="134">
        <v>0</v>
      </c>
      <c r="BI50" s="134">
        <v>0</v>
      </c>
      <c r="BJ50" s="134">
        <v>0</v>
      </c>
      <c r="BK50" s="134">
        <v>0</v>
      </c>
      <c r="BL50" s="134">
        <v>0</v>
      </c>
      <c r="BM50" s="134">
        <v>0</v>
      </c>
      <c r="BN50" s="134">
        <v>0</v>
      </c>
      <c r="BO50" s="134">
        <v>0</v>
      </c>
      <c r="BP50" s="134">
        <v>0</v>
      </c>
      <c r="BQ50" s="134">
        <v>0</v>
      </c>
      <c r="BR50" s="134">
        <v>0</v>
      </c>
      <c r="BS50" s="134">
        <v>0</v>
      </c>
      <c r="BT50" s="134">
        <v>0</v>
      </c>
      <c r="BU50" s="134">
        <v>0</v>
      </c>
      <c r="BV50" s="134">
        <v>0</v>
      </c>
      <c r="BW50" s="134">
        <v>0</v>
      </c>
      <c r="BX50" s="134">
        <v>0</v>
      </c>
      <c r="BY50" s="134">
        <v>0</v>
      </c>
      <c r="BZ50" s="134">
        <v>0</v>
      </c>
      <c r="CA50" s="134">
        <v>0</v>
      </c>
      <c r="CB50" s="134">
        <v>0</v>
      </c>
      <c r="CC50" s="134">
        <v>0</v>
      </c>
      <c r="CD50" s="134">
        <v>0</v>
      </c>
      <c r="CE50" s="134">
        <v>248792.45777381543</v>
      </c>
      <c r="CF50" s="134">
        <v>0</v>
      </c>
      <c r="CG50" s="134">
        <v>0</v>
      </c>
      <c r="CH50" s="134">
        <v>0</v>
      </c>
      <c r="CI50" s="134">
        <v>0</v>
      </c>
      <c r="CJ50" s="134">
        <v>0</v>
      </c>
      <c r="CK50" s="138">
        <v>0</v>
      </c>
      <c r="CL50" s="129"/>
      <c r="CM50" s="129"/>
      <c r="CN50" s="129"/>
      <c r="CO50" s="129"/>
      <c r="CP50" s="129"/>
      <c r="CQ50" s="129"/>
      <c r="CR50" s="129"/>
      <c r="CS50" s="129"/>
      <c r="CT50" s="129"/>
      <c r="CU50" s="129"/>
      <c r="CV50" s="132"/>
      <c r="CW50" s="132"/>
      <c r="CX50" s="132"/>
    </row>
    <row r="51" spans="1:102" ht="12">
      <c r="A51" s="62" t="s">
        <v>53</v>
      </c>
      <c r="B51" s="57" t="s">
        <v>157</v>
      </c>
      <c r="C51" s="42" t="s">
        <v>118</v>
      </c>
      <c r="D51" s="121" t="s">
        <v>119</v>
      </c>
      <c r="E51" s="67">
        <v>693612</v>
      </c>
      <c r="F51" s="114">
        <v>860638.1984936645</v>
      </c>
      <c r="G51" s="149">
        <v>62485.87033048358</v>
      </c>
      <c r="H51" s="149">
        <v>95919.51831745214</v>
      </c>
      <c r="I51" s="149">
        <v>33748.211879319075</v>
      </c>
      <c r="J51" s="149">
        <v>164359.63375314182</v>
      </c>
      <c r="K51" s="149">
        <v>59003.19866517435</v>
      </c>
      <c r="L51" s="149">
        <v>14829.440639381215</v>
      </c>
      <c r="M51" s="149">
        <v>15413.630725175022</v>
      </c>
      <c r="N51" s="149">
        <v>344672.1506183452</v>
      </c>
      <c r="O51" s="149">
        <v>34714.37240582421</v>
      </c>
      <c r="P51" s="149">
        <v>10964.798533360656</v>
      </c>
      <c r="Q51" s="149">
        <v>0</v>
      </c>
      <c r="R51" s="149">
        <v>5886.83855684527</v>
      </c>
      <c r="S51" s="149">
        <v>0</v>
      </c>
      <c r="T51" s="149">
        <v>3752.2978587525204</v>
      </c>
      <c r="U51" s="149">
        <v>0</v>
      </c>
      <c r="V51" s="149">
        <v>0</v>
      </c>
      <c r="W51" s="149">
        <v>6403.622094278253</v>
      </c>
      <c r="X51" s="149">
        <v>0</v>
      </c>
      <c r="Y51" s="149">
        <v>7572.002265865863</v>
      </c>
      <c r="Z51" s="149">
        <v>0</v>
      </c>
      <c r="AA51" s="149">
        <v>0</v>
      </c>
      <c r="AB51" s="149">
        <v>0</v>
      </c>
      <c r="AC51" s="150">
        <v>0</v>
      </c>
      <c r="AD51" s="146">
        <f t="shared" si="0"/>
        <v>859725.5866433993</v>
      </c>
      <c r="AE51" s="130">
        <v>0</v>
      </c>
      <c r="AF51" s="131">
        <v>0</v>
      </c>
      <c r="AG51" s="130">
        <v>0</v>
      </c>
      <c r="AH51" s="130">
        <v>0</v>
      </c>
      <c r="AI51" s="130">
        <v>0</v>
      </c>
      <c r="AJ51" s="130">
        <v>0</v>
      </c>
      <c r="AK51" s="130">
        <v>0</v>
      </c>
      <c r="AL51" s="130">
        <v>0</v>
      </c>
      <c r="AM51" s="130">
        <v>0</v>
      </c>
      <c r="AN51" s="130">
        <v>0</v>
      </c>
      <c r="AO51" s="130">
        <v>0</v>
      </c>
      <c r="AP51" s="130">
        <v>0</v>
      </c>
      <c r="AQ51" s="130">
        <v>0</v>
      </c>
      <c r="AR51" s="130">
        <v>0</v>
      </c>
      <c r="AS51" s="130">
        <v>0</v>
      </c>
      <c r="AT51" s="130">
        <v>0</v>
      </c>
      <c r="AU51" s="130">
        <v>0</v>
      </c>
      <c r="AV51" s="130">
        <v>0</v>
      </c>
      <c r="AW51" s="130">
        <v>0</v>
      </c>
      <c r="AX51" s="130">
        <v>0</v>
      </c>
      <c r="AY51" s="130">
        <v>0</v>
      </c>
      <c r="AZ51" s="130">
        <v>0</v>
      </c>
      <c r="BA51" s="130">
        <v>0</v>
      </c>
      <c r="BB51" s="130">
        <v>0</v>
      </c>
      <c r="BC51" s="130">
        <v>0</v>
      </c>
      <c r="BD51" s="130">
        <v>0</v>
      </c>
      <c r="BE51" s="130">
        <v>0</v>
      </c>
      <c r="BF51" s="130">
        <v>0</v>
      </c>
      <c r="BG51" s="130">
        <v>0</v>
      </c>
      <c r="BH51" s="130">
        <v>0</v>
      </c>
      <c r="BI51" s="130">
        <v>0</v>
      </c>
      <c r="BJ51" s="130">
        <v>0</v>
      </c>
      <c r="BK51" s="130">
        <v>0</v>
      </c>
      <c r="BL51" s="130">
        <v>0</v>
      </c>
      <c r="BM51" s="130">
        <v>0</v>
      </c>
      <c r="BN51" s="130">
        <v>0</v>
      </c>
      <c r="BO51" s="130">
        <v>0</v>
      </c>
      <c r="BP51" s="130">
        <v>0</v>
      </c>
      <c r="BQ51" s="130">
        <v>0</v>
      </c>
      <c r="BR51" s="130">
        <v>0</v>
      </c>
      <c r="BS51" s="130">
        <v>0</v>
      </c>
      <c r="BT51" s="130">
        <v>0</v>
      </c>
      <c r="BU51" s="130">
        <v>0</v>
      </c>
      <c r="BV51" s="130">
        <v>0</v>
      </c>
      <c r="BW51" s="130">
        <v>0</v>
      </c>
      <c r="BX51" s="130">
        <v>0</v>
      </c>
      <c r="BY51" s="130">
        <v>0</v>
      </c>
      <c r="BZ51" s="130">
        <v>0</v>
      </c>
      <c r="CA51" s="130">
        <v>0</v>
      </c>
      <c r="CB51" s="130">
        <v>0</v>
      </c>
      <c r="CC51" s="130">
        <v>0</v>
      </c>
      <c r="CD51" s="130">
        <v>0</v>
      </c>
      <c r="CE51" s="130">
        <v>0</v>
      </c>
      <c r="CF51" s="130">
        <v>0</v>
      </c>
      <c r="CG51" s="130">
        <v>0</v>
      </c>
      <c r="CH51" s="130">
        <v>0</v>
      </c>
      <c r="CI51" s="130">
        <v>0</v>
      </c>
      <c r="CJ51" s="130">
        <v>0</v>
      </c>
      <c r="CK51" s="136">
        <v>0</v>
      </c>
      <c r="CL51" s="129"/>
      <c r="CM51" s="129"/>
      <c r="CN51" s="129"/>
      <c r="CO51" s="129"/>
      <c r="CP51" s="129"/>
      <c r="CQ51" s="129"/>
      <c r="CR51" s="129"/>
      <c r="CS51" s="129"/>
      <c r="CT51" s="129"/>
      <c r="CU51" s="129"/>
      <c r="CV51" s="132"/>
      <c r="CW51" s="132"/>
      <c r="CX51" s="132"/>
    </row>
    <row r="52" spans="1:102" ht="12">
      <c r="A52" s="63" t="s">
        <v>54</v>
      </c>
      <c r="B52" s="22" t="s">
        <v>158</v>
      </c>
      <c r="C52" s="25" t="s">
        <v>118</v>
      </c>
      <c r="D52" s="38" t="s">
        <v>119</v>
      </c>
      <c r="E52" s="68">
        <v>1222202</v>
      </c>
      <c r="F52" s="69">
        <v>1432696.8818358916</v>
      </c>
      <c r="G52" s="116">
        <v>104151.78061593404</v>
      </c>
      <c r="H52" s="116">
        <v>159879.1626930681</v>
      </c>
      <c r="I52" s="116">
        <v>56251.69884398883</v>
      </c>
      <c r="J52" s="116">
        <v>273955.51068161003</v>
      </c>
      <c r="K52" s="116">
        <v>98346.84498289923</v>
      </c>
      <c r="L52" s="116">
        <v>24717.790437438496</v>
      </c>
      <c r="M52" s="116">
        <v>25691.52157588305</v>
      </c>
      <c r="N52" s="116">
        <v>574501.3716822827</v>
      </c>
      <c r="O52" s="116">
        <v>57862.10034218557</v>
      </c>
      <c r="P52" s="116">
        <v>18276.184444651495</v>
      </c>
      <c r="Q52" s="116">
        <v>0</v>
      </c>
      <c r="R52" s="116">
        <v>9812.213779710433</v>
      </c>
      <c r="S52" s="116">
        <v>0</v>
      </c>
      <c r="T52" s="116">
        <v>6254.35000462459</v>
      </c>
      <c r="U52" s="116">
        <v>0</v>
      </c>
      <c r="V52" s="116">
        <v>0</v>
      </c>
      <c r="W52" s="116">
        <v>10673.591325257534</v>
      </c>
      <c r="X52" s="116">
        <v>0</v>
      </c>
      <c r="Y52" s="116">
        <v>12621.053602146627</v>
      </c>
      <c r="Z52" s="116">
        <v>0</v>
      </c>
      <c r="AA52" s="116">
        <v>0</v>
      </c>
      <c r="AB52" s="116">
        <v>0</v>
      </c>
      <c r="AC52" s="151">
        <v>0</v>
      </c>
      <c r="AD52" s="147">
        <f t="shared" si="0"/>
        <v>1432995.1750116807</v>
      </c>
      <c r="AE52" s="78">
        <v>0</v>
      </c>
      <c r="AF52" s="133">
        <v>0</v>
      </c>
      <c r="AG52" s="78">
        <v>0</v>
      </c>
      <c r="AH52" s="78">
        <v>0</v>
      </c>
      <c r="AI52" s="78">
        <v>0</v>
      </c>
      <c r="AJ52" s="78">
        <v>0</v>
      </c>
      <c r="AK52" s="78">
        <v>0</v>
      </c>
      <c r="AL52" s="78">
        <v>0</v>
      </c>
      <c r="AM52" s="78">
        <v>0</v>
      </c>
      <c r="AN52" s="78">
        <v>0</v>
      </c>
      <c r="AO52" s="78">
        <v>0</v>
      </c>
      <c r="AP52" s="78">
        <v>0</v>
      </c>
      <c r="AQ52" s="78">
        <v>0</v>
      </c>
      <c r="AR52" s="78">
        <v>0</v>
      </c>
      <c r="AS52" s="78">
        <v>0</v>
      </c>
      <c r="AT52" s="78">
        <v>0</v>
      </c>
      <c r="AU52" s="78">
        <v>0</v>
      </c>
      <c r="AV52" s="78">
        <v>0</v>
      </c>
      <c r="AW52" s="78">
        <v>0</v>
      </c>
      <c r="AX52" s="78">
        <v>0</v>
      </c>
      <c r="AY52" s="78">
        <v>0</v>
      </c>
      <c r="AZ52" s="78">
        <v>0</v>
      </c>
      <c r="BA52" s="78">
        <v>0</v>
      </c>
      <c r="BB52" s="78">
        <v>0</v>
      </c>
      <c r="BC52" s="78">
        <v>0</v>
      </c>
      <c r="BD52" s="78">
        <v>0</v>
      </c>
      <c r="BE52" s="78">
        <v>0</v>
      </c>
      <c r="BF52" s="78">
        <v>0</v>
      </c>
      <c r="BG52" s="78">
        <v>0</v>
      </c>
      <c r="BH52" s="78">
        <v>0</v>
      </c>
      <c r="BI52" s="78">
        <v>0</v>
      </c>
      <c r="BJ52" s="78">
        <v>0</v>
      </c>
      <c r="BK52" s="78">
        <v>0</v>
      </c>
      <c r="BL52" s="78">
        <v>0</v>
      </c>
      <c r="BM52" s="78">
        <v>0</v>
      </c>
      <c r="BN52" s="78">
        <v>0</v>
      </c>
      <c r="BO52" s="78">
        <v>0</v>
      </c>
      <c r="BP52" s="78">
        <v>0</v>
      </c>
      <c r="BQ52" s="78">
        <v>0</v>
      </c>
      <c r="BR52" s="78">
        <v>0</v>
      </c>
      <c r="BS52" s="78">
        <v>0</v>
      </c>
      <c r="BT52" s="78">
        <v>0</v>
      </c>
      <c r="BU52" s="78">
        <v>0</v>
      </c>
      <c r="BV52" s="78">
        <v>0</v>
      </c>
      <c r="BW52" s="78">
        <v>0</v>
      </c>
      <c r="BX52" s="78">
        <v>0</v>
      </c>
      <c r="BY52" s="78">
        <v>0</v>
      </c>
      <c r="BZ52" s="78">
        <v>0</v>
      </c>
      <c r="CA52" s="78">
        <v>0</v>
      </c>
      <c r="CB52" s="78">
        <v>0</v>
      </c>
      <c r="CC52" s="78">
        <v>0</v>
      </c>
      <c r="CD52" s="78">
        <v>0</v>
      </c>
      <c r="CE52" s="78">
        <v>0</v>
      </c>
      <c r="CF52" s="78">
        <v>0</v>
      </c>
      <c r="CG52" s="78">
        <v>0</v>
      </c>
      <c r="CH52" s="78">
        <v>0</v>
      </c>
      <c r="CI52" s="78">
        <v>0</v>
      </c>
      <c r="CJ52" s="78">
        <v>0</v>
      </c>
      <c r="CK52" s="137">
        <v>0</v>
      </c>
      <c r="CL52" s="129"/>
      <c r="CM52" s="129"/>
      <c r="CN52" s="129"/>
      <c r="CO52" s="129"/>
      <c r="CP52" s="129"/>
      <c r="CQ52" s="129"/>
      <c r="CR52" s="129"/>
      <c r="CS52" s="129"/>
      <c r="CT52" s="129"/>
      <c r="CU52" s="129"/>
      <c r="CV52" s="132"/>
      <c r="CW52" s="132"/>
      <c r="CX52" s="132"/>
    </row>
    <row r="53" spans="1:102" ht="12">
      <c r="A53" s="63" t="s">
        <v>55</v>
      </c>
      <c r="B53" s="22" t="s">
        <v>159</v>
      </c>
      <c r="C53" s="25" t="s">
        <v>118</v>
      </c>
      <c r="D53" s="38" t="s">
        <v>119</v>
      </c>
      <c r="E53" s="68">
        <v>1088764</v>
      </c>
      <c r="F53" s="69">
        <v>1278331.5895417174</v>
      </c>
      <c r="G53" s="116">
        <v>92901.33967916234</v>
      </c>
      <c r="H53" s="116">
        <v>142609.0683532341</v>
      </c>
      <c r="I53" s="116">
        <v>50175.40891697298</v>
      </c>
      <c r="J53" s="116">
        <v>244362.92691588367</v>
      </c>
      <c r="K53" s="116">
        <v>87723.45127561319</v>
      </c>
      <c r="L53" s="116">
        <v>22047.7828796286</v>
      </c>
      <c r="M53" s="116">
        <v>22916.33190215943</v>
      </c>
      <c r="N53" s="116">
        <v>512443.923293186</v>
      </c>
      <c r="O53" s="116">
        <v>51611.85537731241</v>
      </c>
      <c r="P53" s="116">
        <v>16301.997038270845</v>
      </c>
      <c r="Q53" s="116">
        <v>0</v>
      </c>
      <c r="R53" s="116">
        <v>8752.301688579839</v>
      </c>
      <c r="S53" s="116">
        <v>0</v>
      </c>
      <c r="T53" s="116">
        <v>5578.757183178753</v>
      </c>
      <c r="U53" s="116">
        <v>0</v>
      </c>
      <c r="V53" s="116">
        <v>0</v>
      </c>
      <c r="W53" s="116">
        <v>9520.633516203261</v>
      </c>
      <c r="X53" s="116">
        <v>0</v>
      </c>
      <c r="Y53" s="116">
        <v>11257.731561264907</v>
      </c>
      <c r="Z53" s="116">
        <v>0</v>
      </c>
      <c r="AA53" s="116">
        <v>0</v>
      </c>
      <c r="AB53" s="116">
        <v>0</v>
      </c>
      <c r="AC53" s="151">
        <v>0</v>
      </c>
      <c r="AD53" s="147">
        <f t="shared" si="0"/>
        <v>1278203.5095806501</v>
      </c>
      <c r="AE53" s="78">
        <v>0</v>
      </c>
      <c r="AF53" s="133">
        <v>0</v>
      </c>
      <c r="AG53" s="78">
        <v>0</v>
      </c>
      <c r="AH53" s="78">
        <v>0</v>
      </c>
      <c r="AI53" s="78">
        <v>0</v>
      </c>
      <c r="AJ53" s="78">
        <v>0</v>
      </c>
      <c r="AK53" s="78">
        <v>0</v>
      </c>
      <c r="AL53" s="78">
        <v>0</v>
      </c>
      <c r="AM53" s="78">
        <v>0</v>
      </c>
      <c r="AN53" s="78">
        <v>0</v>
      </c>
      <c r="AO53" s="78">
        <v>0</v>
      </c>
      <c r="AP53" s="78">
        <v>0</v>
      </c>
      <c r="AQ53" s="78">
        <v>0</v>
      </c>
      <c r="AR53" s="78">
        <v>0</v>
      </c>
      <c r="AS53" s="78">
        <v>0</v>
      </c>
      <c r="AT53" s="78">
        <v>0</v>
      </c>
      <c r="AU53" s="78">
        <v>0</v>
      </c>
      <c r="AV53" s="78">
        <v>0</v>
      </c>
      <c r="AW53" s="78">
        <v>0</v>
      </c>
      <c r="AX53" s="78">
        <v>0</v>
      </c>
      <c r="AY53" s="78">
        <v>0</v>
      </c>
      <c r="AZ53" s="78">
        <v>0</v>
      </c>
      <c r="BA53" s="78">
        <v>0</v>
      </c>
      <c r="BB53" s="78">
        <v>0</v>
      </c>
      <c r="BC53" s="78">
        <v>0</v>
      </c>
      <c r="BD53" s="78">
        <v>0</v>
      </c>
      <c r="BE53" s="78">
        <v>0</v>
      </c>
      <c r="BF53" s="78">
        <v>0</v>
      </c>
      <c r="BG53" s="78">
        <v>0</v>
      </c>
      <c r="BH53" s="78">
        <v>0</v>
      </c>
      <c r="BI53" s="78">
        <v>0</v>
      </c>
      <c r="BJ53" s="78">
        <v>0</v>
      </c>
      <c r="BK53" s="78">
        <v>0</v>
      </c>
      <c r="BL53" s="78">
        <v>0</v>
      </c>
      <c r="BM53" s="78">
        <v>0</v>
      </c>
      <c r="BN53" s="78">
        <v>0</v>
      </c>
      <c r="BO53" s="78">
        <v>0</v>
      </c>
      <c r="BP53" s="78">
        <v>0</v>
      </c>
      <c r="BQ53" s="78">
        <v>0</v>
      </c>
      <c r="BR53" s="78">
        <v>0</v>
      </c>
      <c r="BS53" s="78">
        <v>0</v>
      </c>
      <c r="BT53" s="78">
        <v>0</v>
      </c>
      <c r="BU53" s="78">
        <v>0</v>
      </c>
      <c r="BV53" s="78">
        <v>0</v>
      </c>
      <c r="BW53" s="78">
        <v>0</v>
      </c>
      <c r="BX53" s="78">
        <v>0</v>
      </c>
      <c r="BY53" s="78">
        <v>0</v>
      </c>
      <c r="BZ53" s="78">
        <v>0</v>
      </c>
      <c r="CA53" s="78">
        <v>0</v>
      </c>
      <c r="CB53" s="78">
        <v>0</v>
      </c>
      <c r="CC53" s="78">
        <v>0</v>
      </c>
      <c r="CD53" s="78">
        <v>0</v>
      </c>
      <c r="CE53" s="78">
        <v>0</v>
      </c>
      <c r="CF53" s="78">
        <v>0</v>
      </c>
      <c r="CG53" s="78">
        <v>0</v>
      </c>
      <c r="CH53" s="78">
        <v>0</v>
      </c>
      <c r="CI53" s="78">
        <v>0</v>
      </c>
      <c r="CJ53" s="78">
        <v>0</v>
      </c>
      <c r="CK53" s="137">
        <v>0</v>
      </c>
      <c r="CL53" s="129"/>
      <c r="CM53" s="129"/>
      <c r="CN53" s="129"/>
      <c r="CO53" s="129"/>
      <c r="CP53" s="129"/>
      <c r="CQ53" s="129"/>
      <c r="CR53" s="129"/>
      <c r="CS53" s="129"/>
      <c r="CT53" s="129"/>
      <c r="CU53" s="129"/>
      <c r="CV53" s="132"/>
      <c r="CW53" s="132"/>
      <c r="CX53" s="132"/>
    </row>
    <row r="54" spans="1:102" ht="12">
      <c r="A54" s="63" t="s">
        <v>56</v>
      </c>
      <c r="B54" s="22" t="s">
        <v>160</v>
      </c>
      <c r="C54" s="25" t="s">
        <v>118</v>
      </c>
      <c r="D54" s="38" t="s">
        <v>119</v>
      </c>
      <c r="E54" s="68">
        <v>73</v>
      </c>
      <c r="F54" s="69">
        <v>73</v>
      </c>
      <c r="G54" s="116">
        <v>5.305726158429815</v>
      </c>
      <c r="H54" s="116">
        <v>8.14460444816141</v>
      </c>
      <c r="I54" s="116">
        <v>2.865588166113478</v>
      </c>
      <c r="J54" s="116">
        <v>13.955910409534015</v>
      </c>
      <c r="K54" s="116">
        <v>5.010009669916107</v>
      </c>
      <c r="L54" s="116">
        <v>1.2591798865744976</v>
      </c>
      <c r="M54" s="116">
        <v>1.308783942712281</v>
      </c>
      <c r="N54" s="116">
        <v>29.266393121292108</v>
      </c>
      <c r="O54" s="116">
        <v>2.947625643572119</v>
      </c>
      <c r="P54" s="116">
        <v>0.9310299767399315</v>
      </c>
      <c r="Q54" s="116">
        <v>0</v>
      </c>
      <c r="R54" s="116">
        <v>0.49985625800381567</v>
      </c>
      <c r="S54" s="116">
        <v>0</v>
      </c>
      <c r="T54" s="116">
        <v>0.31861066826960777</v>
      </c>
      <c r="U54" s="116">
        <v>0</v>
      </c>
      <c r="V54" s="116">
        <v>0</v>
      </c>
      <c r="W54" s="116">
        <v>0.5437367692026239</v>
      </c>
      <c r="X54" s="116">
        <v>0</v>
      </c>
      <c r="Y54" s="116">
        <v>0.6429448814781904</v>
      </c>
      <c r="Z54" s="116">
        <v>0</v>
      </c>
      <c r="AA54" s="116">
        <v>0</v>
      </c>
      <c r="AB54" s="116">
        <v>0</v>
      </c>
      <c r="AC54" s="151">
        <v>0</v>
      </c>
      <c r="AD54" s="147">
        <f t="shared" si="0"/>
        <v>73.00000000000001</v>
      </c>
      <c r="AE54" s="78">
        <v>0</v>
      </c>
      <c r="AF54" s="133">
        <v>0</v>
      </c>
      <c r="AG54" s="78">
        <v>0</v>
      </c>
      <c r="AH54" s="78">
        <v>0</v>
      </c>
      <c r="AI54" s="78">
        <v>0</v>
      </c>
      <c r="AJ54" s="78">
        <v>0</v>
      </c>
      <c r="AK54" s="78">
        <v>0</v>
      </c>
      <c r="AL54" s="78">
        <v>0</v>
      </c>
      <c r="AM54" s="78">
        <v>0</v>
      </c>
      <c r="AN54" s="78">
        <v>0</v>
      </c>
      <c r="AO54" s="78">
        <v>0</v>
      </c>
      <c r="AP54" s="78">
        <v>0</v>
      </c>
      <c r="AQ54" s="78">
        <v>0</v>
      </c>
      <c r="AR54" s="78">
        <v>0</v>
      </c>
      <c r="AS54" s="78">
        <v>0</v>
      </c>
      <c r="AT54" s="78">
        <v>0</v>
      </c>
      <c r="AU54" s="78">
        <v>0</v>
      </c>
      <c r="AV54" s="78">
        <v>0</v>
      </c>
      <c r="AW54" s="78">
        <v>0</v>
      </c>
      <c r="AX54" s="78">
        <v>0</v>
      </c>
      <c r="AY54" s="78">
        <v>0</v>
      </c>
      <c r="AZ54" s="78">
        <v>0</v>
      </c>
      <c r="BA54" s="78">
        <v>0</v>
      </c>
      <c r="BB54" s="78">
        <v>0</v>
      </c>
      <c r="BC54" s="78">
        <v>0</v>
      </c>
      <c r="BD54" s="78">
        <v>0</v>
      </c>
      <c r="BE54" s="78">
        <v>0</v>
      </c>
      <c r="BF54" s="78">
        <v>0</v>
      </c>
      <c r="BG54" s="78">
        <v>0</v>
      </c>
      <c r="BH54" s="78">
        <v>0</v>
      </c>
      <c r="BI54" s="78">
        <v>0</v>
      </c>
      <c r="BJ54" s="78">
        <v>0</v>
      </c>
      <c r="BK54" s="78">
        <v>0</v>
      </c>
      <c r="BL54" s="78">
        <v>0</v>
      </c>
      <c r="BM54" s="78">
        <v>0</v>
      </c>
      <c r="BN54" s="78">
        <v>0</v>
      </c>
      <c r="BO54" s="78">
        <v>0</v>
      </c>
      <c r="BP54" s="78">
        <v>0</v>
      </c>
      <c r="BQ54" s="78">
        <v>0</v>
      </c>
      <c r="BR54" s="78">
        <v>0</v>
      </c>
      <c r="BS54" s="78">
        <v>0</v>
      </c>
      <c r="BT54" s="78">
        <v>0</v>
      </c>
      <c r="BU54" s="78">
        <v>0</v>
      </c>
      <c r="BV54" s="78">
        <v>0</v>
      </c>
      <c r="BW54" s="78">
        <v>0</v>
      </c>
      <c r="BX54" s="78">
        <v>0</v>
      </c>
      <c r="BY54" s="78">
        <v>0</v>
      </c>
      <c r="BZ54" s="78">
        <v>0</v>
      </c>
      <c r="CA54" s="78">
        <v>0</v>
      </c>
      <c r="CB54" s="78">
        <v>0</v>
      </c>
      <c r="CC54" s="78">
        <v>0</v>
      </c>
      <c r="CD54" s="78">
        <v>0</v>
      </c>
      <c r="CE54" s="78">
        <v>0</v>
      </c>
      <c r="CF54" s="78">
        <v>0</v>
      </c>
      <c r="CG54" s="78">
        <v>0</v>
      </c>
      <c r="CH54" s="78">
        <v>0</v>
      </c>
      <c r="CI54" s="78">
        <v>0</v>
      </c>
      <c r="CJ54" s="78">
        <v>0</v>
      </c>
      <c r="CK54" s="137">
        <v>0</v>
      </c>
      <c r="CL54" s="129"/>
      <c r="CM54" s="129"/>
      <c r="CN54" s="129"/>
      <c r="CO54" s="129"/>
      <c r="CP54" s="129"/>
      <c r="CQ54" s="129"/>
      <c r="CR54" s="129"/>
      <c r="CS54" s="129"/>
      <c r="CT54" s="129"/>
      <c r="CU54" s="129"/>
      <c r="CV54" s="132"/>
      <c r="CW54" s="132"/>
      <c r="CX54" s="132"/>
    </row>
    <row r="55" spans="1:102" ht="12">
      <c r="A55" s="63" t="s">
        <v>57</v>
      </c>
      <c r="B55" s="22" t="s">
        <v>161</v>
      </c>
      <c r="C55" s="25" t="s">
        <v>118</v>
      </c>
      <c r="D55" s="38" t="s">
        <v>119</v>
      </c>
      <c r="E55" s="68">
        <v>106386</v>
      </c>
      <c r="F55" s="69">
        <v>112575.57016174712</v>
      </c>
      <c r="G55" s="116">
        <v>8169.321164052359</v>
      </c>
      <c r="H55" s="116">
        <v>12540.392682250817</v>
      </c>
      <c r="I55" s="116">
        <v>4412.197191084733</v>
      </c>
      <c r="J55" s="116">
        <v>21488.16408307911</v>
      </c>
      <c r="K55" s="116">
        <v>7714.001214240019</v>
      </c>
      <c r="L55" s="116">
        <v>1938.7817217815739</v>
      </c>
      <c r="M55" s="116">
        <v>2015.1579714275147</v>
      </c>
      <c r="N55" s="116">
        <v>45061.98729110506</v>
      </c>
      <c r="O55" s="116">
        <v>4538.511757806866</v>
      </c>
      <c r="P55" s="116">
        <v>1433.5234548930423</v>
      </c>
      <c r="Q55" s="116">
        <v>0</v>
      </c>
      <c r="R55" s="116">
        <v>769.6375925860186</v>
      </c>
      <c r="S55" s="116">
        <v>0</v>
      </c>
      <c r="T55" s="116">
        <v>490.5705265720043</v>
      </c>
      <c r="U55" s="116">
        <v>0</v>
      </c>
      <c r="V55" s="116">
        <v>0</v>
      </c>
      <c r="W55" s="116">
        <v>837.2011980420433</v>
      </c>
      <c r="X55" s="116">
        <v>0</v>
      </c>
      <c r="Y55" s="116">
        <v>989.9536973339248</v>
      </c>
      <c r="Z55" s="116">
        <v>0</v>
      </c>
      <c r="AA55" s="116">
        <v>0</v>
      </c>
      <c r="AB55" s="116">
        <v>0</v>
      </c>
      <c r="AC55" s="151">
        <v>0</v>
      </c>
      <c r="AD55" s="147">
        <f t="shared" si="0"/>
        <v>112399.4015462551</v>
      </c>
      <c r="AE55" s="78">
        <v>0</v>
      </c>
      <c r="AF55" s="133">
        <v>0</v>
      </c>
      <c r="AG55" s="78">
        <v>0</v>
      </c>
      <c r="AH55" s="78">
        <v>0</v>
      </c>
      <c r="AI55" s="78">
        <v>0</v>
      </c>
      <c r="AJ55" s="78">
        <v>0</v>
      </c>
      <c r="AK55" s="78">
        <v>0</v>
      </c>
      <c r="AL55" s="78">
        <v>0</v>
      </c>
      <c r="AM55" s="78">
        <v>0</v>
      </c>
      <c r="AN55" s="78">
        <v>0</v>
      </c>
      <c r="AO55" s="78">
        <v>0</v>
      </c>
      <c r="AP55" s="78">
        <v>0</v>
      </c>
      <c r="AQ55" s="78">
        <v>0</v>
      </c>
      <c r="AR55" s="78">
        <v>0</v>
      </c>
      <c r="AS55" s="78">
        <v>0</v>
      </c>
      <c r="AT55" s="78">
        <v>0</v>
      </c>
      <c r="AU55" s="78">
        <v>0</v>
      </c>
      <c r="AV55" s="78">
        <v>0</v>
      </c>
      <c r="AW55" s="78">
        <v>0</v>
      </c>
      <c r="AX55" s="78">
        <v>0</v>
      </c>
      <c r="AY55" s="78">
        <v>0</v>
      </c>
      <c r="AZ55" s="78">
        <v>0</v>
      </c>
      <c r="BA55" s="78">
        <v>0</v>
      </c>
      <c r="BB55" s="78">
        <v>0</v>
      </c>
      <c r="BC55" s="78">
        <v>0</v>
      </c>
      <c r="BD55" s="78">
        <v>0</v>
      </c>
      <c r="BE55" s="78">
        <v>0</v>
      </c>
      <c r="BF55" s="78">
        <v>0</v>
      </c>
      <c r="BG55" s="78">
        <v>0</v>
      </c>
      <c r="BH55" s="78">
        <v>0</v>
      </c>
      <c r="BI55" s="78">
        <v>0</v>
      </c>
      <c r="BJ55" s="78">
        <v>0</v>
      </c>
      <c r="BK55" s="78">
        <v>0</v>
      </c>
      <c r="BL55" s="78">
        <v>0</v>
      </c>
      <c r="BM55" s="78">
        <v>0</v>
      </c>
      <c r="BN55" s="78">
        <v>0</v>
      </c>
      <c r="BO55" s="78">
        <v>0</v>
      </c>
      <c r="BP55" s="78">
        <v>0</v>
      </c>
      <c r="BQ55" s="78">
        <v>0</v>
      </c>
      <c r="BR55" s="78">
        <v>0</v>
      </c>
      <c r="BS55" s="78">
        <v>0</v>
      </c>
      <c r="BT55" s="78">
        <v>0</v>
      </c>
      <c r="BU55" s="78">
        <v>0</v>
      </c>
      <c r="BV55" s="78">
        <v>0</v>
      </c>
      <c r="BW55" s="78">
        <v>0</v>
      </c>
      <c r="BX55" s="78">
        <v>0</v>
      </c>
      <c r="BY55" s="78">
        <v>0</v>
      </c>
      <c r="BZ55" s="78">
        <v>0</v>
      </c>
      <c r="CA55" s="78">
        <v>0</v>
      </c>
      <c r="CB55" s="78">
        <v>0</v>
      </c>
      <c r="CC55" s="78">
        <v>0</v>
      </c>
      <c r="CD55" s="78">
        <v>0</v>
      </c>
      <c r="CE55" s="78">
        <v>0</v>
      </c>
      <c r="CF55" s="78">
        <v>0</v>
      </c>
      <c r="CG55" s="78">
        <v>0</v>
      </c>
      <c r="CH55" s="78">
        <v>0</v>
      </c>
      <c r="CI55" s="78">
        <v>0</v>
      </c>
      <c r="CJ55" s="78">
        <v>0</v>
      </c>
      <c r="CK55" s="137">
        <v>0</v>
      </c>
      <c r="CL55" s="129"/>
      <c r="CM55" s="129"/>
      <c r="CN55" s="129"/>
      <c r="CO55" s="129"/>
      <c r="CP55" s="129"/>
      <c r="CQ55" s="129"/>
      <c r="CR55" s="129"/>
      <c r="CS55" s="129"/>
      <c r="CT55" s="129"/>
      <c r="CU55" s="129"/>
      <c r="CV55" s="132"/>
      <c r="CW55" s="132"/>
      <c r="CX55" s="132"/>
    </row>
    <row r="56" spans="1:102" ht="12">
      <c r="A56" s="63" t="s">
        <v>58</v>
      </c>
      <c r="B56" s="22" t="s">
        <v>279</v>
      </c>
      <c r="C56" s="25" t="s">
        <v>118</v>
      </c>
      <c r="D56" s="38" t="s">
        <v>119</v>
      </c>
      <c r="E56" s="68">
        <v>1976089</v>
      </c>
      <c r="F56" s="69">
        <v>2269478.7291015466</v>
      </c>
      <c r="G56" s="116">
        <v>164804.42616046837</v>
      </c>
      <c r="H56" s="116">
        <v>252984.57219670602</v>
      </c>
      <c r="I56" s="116">
        <v>89009.79794786894</v>
      </c>
      <c r="J56" s="116">
        <v>433493.1238273377</v>
      </c>
      <c r="K56" s="116">
        <v>155618.9942816936</v>
      </c>
      <c r="L56" s="116">
        <v>39112.16154833122</v>
      </c>
      <c r="M56" s="116">
        <v>40652.94366993215</v>
      </c>
      <c r="N56" s="116">
        <v>909061.4517445468</v>
      </c>
      <c r="O56" s="116">
        <v>91558.01453359354</v>
      </c>
      <c r="P56" s="116">
        <v>28919.29520543278</v>
      </c>
      <c r="Q56" s="116">
        <v>0</v>
      </c>
      <c r="R56" s="116">
        <v>15526.342917670878</v>
      </c>
      <c r="S56" s="116">
        <v>0</v>
      </c>
      <c r="T56" s="116">
        <v>9896.562088744417</v>
      </c>
      <c r="U56" s="116">
        <v>0</v>
      </c>
      <c r="V56" s="116">
        <v>0</v>
      </c>
      <c r="W56" s="116">
        <v>16889.34248677939</v>
      </c>
      <c r="X56" s="116">
        <v>0</v>
      </c>
      <c r="Y56" s="116">
        <v>19970.906729981245</v>
      </c>
      <c r="Z56" s="116">
        <v>0</v>
      </c>
      <c r="AA56" s="116">
        <v>0</v>
      </c>
      <c r="AB56" s="116">
        <v>0</v>
      </c>
      <c r="AC56" s="151">
        <v>0</v>
      </c>
      <c r="AD56" s="147">
        <f t="shared" si="0"/>
        <v>2267497.9353390867</v>
      </c>
      <c r="AE56" s="78">
        <v>0</v>
      </c>
      <c r="AF56" s="133">
        <v>0</v>
      </c>
      <c r="AG56" s="78">
        <v>0</v>
      </c>
      <c r="AH56" s="78">
        <v>0</v>
      </c>
      <c r="AI56" s="78">
        <v>0</v>
      </c>
      <c r="AJ56" s="78">
        <v>0</v>
      </c>
      <c r="AK56" s="78">
        <v>0</v>
      </c>
      <c r="AL56" s="78">
        <v>0</v>
      </c>
      <c r="AM56" s="78">
        <v>0</v>
      </c>
      <c r="AN56" s="78">
        <v>0</v>
      </c>
      <c r="AO56" s="78">
        <v>0</v>
      </c>
      <c r="AP56" s="78">
        <v>0</v>
      </c>
      <c r="AQ56" s="78">
        <v>0</v>
      </c>
      <c r="AR56" s="78">
        <v>0</v>
      </c>
      <c r="AS56" s="78">
        <v>0</v>
      </c>
      <c r="AT56" s="78">
        <v>0</v>
      </c>
      <c r="AU56" s="78">
        <v>0</v>
      </c>
      <c r="AV56" s="78">
        <v>0</v>
      </c>
      <c r="AW56" s="78">
        <v>0</v>
      </c>
      <c r="AX56" s="78">
        <v>0</v>
      </c>
      <c r="AY56" s="78">
        <v>0</v>
      </c>
      <c r="AZ56" s="78">
        <v>0</v>
      </c>
      <c r="BA56" s="78">
        <v>0</v>
      </c>
      <c r="BB56" s="78">
        <v>0</v>
      </c>
      <c r="BC56" s="78">
        <v>0</v>
      </c>
      <c r="BD56" s="78">
        <v>0</v>
      </c>
      <c r="BE56" s="78">
        <v>0</v>
      </c>
      <c r="BF56" s="78">
        <v>0</v>
      </c>
      <c r="BG56" s="78">
        <v>0</v>
      </c>
      <c r="BH56" s="78">
        <v>0</v>
      </c>
      <c r="BI56" s="78">
        <v>0</v>
      </c>
      <c r="BJ56" s="78">
        <v>0</v>
      </c>
      <c r="BK56" s="78">
        <v>0</v>
      </c>
      <c r="BL56" s="78">
        <v>0</v>
      </c>
      <c r="BM56" s="78">
        <v>0</v>
      </c>
      <c r="BN56" s="78">
        <v>0</v>
      </c>
      <c r="BO56" s="78">
        <v>0</v>
      </c>
      <c r="BP56" s="78">
        <v>0</v>
      </c>
      <c r="BQ56" s="78">
        <v>0</v>
      </c>
      <c r="BR56" s="78">
        <v>0</v>
      </c>
      <c r="BS56" s="78">
        <v>0</v>
      </c>
      <c r="BT56" s="78">
        <v>0</v>
      </c>
      <c r="BU56" s="78">
        <v>0</v>
      </c>
      <c r="BV56" s="78">
        <v>0</v>
      </c>
      <c r="BW56" s="78">
        <v>0</v>
      </c>
      <c r="BX56" s="78">
        <v>0</v>
      </c>
      <c r="BY56" s="78">
        <v>0</v>
      </c>
      <c r="BZ56" s="78">
        <v>0</v>
      </c>
      <c r="CA56" s="78">
        <v>0</v>
      </c>
      <c r="CB56" s="78">
        <v>0</v>
      </c>
      <c r="CC56" s="78">
        <v>0</v>
      </c>
      <c r="CD56" s="78">
        <v>0</v>
      </c>
      <c r="CE56" s="78">
        <v>0</v>
      </c>
      <c r="CF56" s="78">
        <v>0</v>
      </c>
      <c r="CG56" s="78">
        <v>0</v>
      </c>
      <c r="CH56" s="78">
        <v>0</v>
      </c>
      <c r="CI56" s="78">
        <v>0</v>
      </c>
      <c r="CJ56" s="78">
        <v>0</v>
      </c>
      <c r="CK56" s="137">
        <v>0</v>
      </c>
      <c r="CL56" s="129"/>
      <c r="CM56" s="129"/>
      <c r="CN56" s="129"/>
      <c r="CO56" s="129"/>
      <c r="CP56" s="129"/>
      <c r="CQ56" s="129"/>
      <c r="CR56" s="129"/>
      <c r="CS56" s="129"/>
      <c r="CT56" s="129"/>
      <c r="CU56" s="129"/>
      <c r="CV56" s="132"/>
      <c r="CW56" s="132"/>
      <c r="CX56" s="132"/>
    </row>
    <row r="57" spans="1:102" ht="12">
      <c r="A57" s="63" t="s">
        <v>59</v>
      </c>
      <c r="B57" s="22" t="s">
        <v>163</v>
      </c>
      <c r="C57" s="25" t="s">
        <v>118</v>
      </c>
      <c r="D57" s="38" t="s">
        <v>119</v>
      </c>
      <c r="E57" s="68">
        <v>340927</v>
      </c>
      <c r="F57" s="69">
        <v>358966.68113213545</v>
      </c>
      <c r="G57" s="116">
        <v>26049.718769329855</v>
      </c>
      <c r="H57" s="116">
        <v>39987.863871366106</v>
      </c>
      <c r="I57" s="116">
        <v>14069.28356401778</v>
      </c>
      <c r="J57" s="116">
        <v>68519.84638534623</v>
      </c>
      <c r="K57" s="116">
        <v>24597.82865453441</v>
      </c>
      <c r="L57" s="116">
        <v>6182.241779128984</v>
      </c>
      <c r="M57" s="116">
        <v>6425.784637094672</v>
      </c>
      <c r="N57" s="116">
        <v>143690.28619975547</v>
      </c>
      <c r="O57" s="116">
        <v>14472.065982961029</v>
      </c>
      <c r="P57" s="116">
        <v>4571.112103355976</v>
      </c>
      <c r="Q57" s="116">
        <v>0</v>
      </c>
      <c r="R57" s="116">
        <v>2454.162645654233</v>
      </c>
      <c r="S57" s="116">
        <v>0</v>
      </c>
      <c r="T57" s="116">
        <v>1564.2945107796068</v>
      </c>
      <c r="U57" s="116">
        <v>0</v>
      </c>
      <c r="V57" s="116">
        <v>0</v>
      </c>
      <c r="W57" s="116">
        <v>2669.6044046238794</v>
      </c>
      <c r="X57" s="116">
        <v>0</v>
      </c>
      <c r="Y57" s="116">
        <v>3156.6901205552535</v>
      </c>
      <c r="Z57" s="116">
        <v>0</v>
      </c>
      <c r="AA57" s="116">
        <v>0</v>
      </c>
      <c r="AB57" s="116">
        <v>0</v>
      </c>
      <c r="AC57" s="151">
        <v>0</v>
      </c>
      <c r="AD57" s="147">
        <f t="shared" si="0"/>
        <v>358410.78362850344</v>
      </c>
      <c r="AE57" s="78">
        <v>0</v>
      </c>
      <c r="AF57" s="133">
        <v>0</v>
      </c>
      <c r="AG57" s="78">
        <v>0</v>
      </c>
      <c r="AH57" s="78">
        <v>0</v>
      </c>
      <c r="AI57" s="78">
        <v>0</v>
      </c>
      <c r="AJ57" s="78">
        <v>0</v>
      </c>
      <c r="AK57" s="78">
        <v>0</v>
      </c>
      <c r="AL57" s="78">
        <v>0</v>
      </c>
      <c r="AM57" s="78">
        <v>0</v>
      </c>
      <c r="AN57" s="78">
        <v>0</v>
      </c>
      <c r="AO57" s="78">
        <v>0</v>
      </c>
      <c r="AP57" s="78">
        <v>0</v>
      </c>
      <c r="AQ57" s="78">
        <v>0</v>
      </c>
      <c r="AR57" s="78">
        <v>0</v>
      </c>
      <c r="AS57" s="78">
        <v>0</v>
      </c>
      <c r="AT57" s="78">
        <v>0</v>
      </c>
      <c r="AU57" s="78">
        <v>0</v>
      </c>
      <c r="AV57" s="78">
        <v>0</v>
      </c>
      <c r="AW57" s="78">
        <v>0</v>
      </c>
      <c r="AX57" s="78">
        <v>0</v>
      </c>
      <c r="AY57" s="78">
        <v>0</v>
      </c>
      <c r="AZ57" s="78">
        <v>0</v>
      </c>
      <c r="BA57" s="78">
        <v>0</v>
      </c>
      <c r="BB57" s="78">
        <v>0</v>
      </c>
      <c r="BC57" s="78">
        <v>0</v>
      </c>
      <c r="BD57" s="78">
        <v>0</v>
      </c>
      <c r="BE57" s="78">
        <v>0</v>
      </c>
      <c r="BF57" s="78">
        <v>0</v>
      </c>
      <c r="BG57" s="78">
        <v>0</v>
      </c>
      <c r="BH57" s="78">
        <v>0</v>
      </c>
      <c r="BI57" s="78">
        <v>0</v>
      </c>
      <c r="BJ57" s="78">
        <v>0</v>
      </c>
      <c r="BK57" s="78">
        <v>0</v>
      </c>
      <c r="BL57" s="78">
        <v>0</v>
      </c>
      <c r="BM57" s="78">
        <v>0</v>
      </c>
      <c r="BN57" s="78">
        <v>0</v>
      </c>
      <c r="BO57" s="78">
        <v>0</v>
      </c>
      <c r="BP57" s="78">
        <v>0</v>
      </c>
      <c r="BQ57" s="78">
        <v>0</v>
      </c>
      <c r="BR57" s="78">
        <v>0</v>
      </c>
      <c r="BS57" s="78">
        <v>0</v>
      </c>
      <c r="BT57" s="78">
        <v>0</v>
      </c>
      <c r="BU57" s="78">
        <v>0</v>
      </c>
      <c r="BV57" s="78">
        <v>0</v>
      </c>
      <c r="BW57" s="78">
        <v>0</v>
      </c>
      <c r="BX57" s="78">
        <v>0</v>
      </c>
      <c r="BY57" s="78">
        <v>0</v>
      </c>
      <c r="BZ57" s="78">
        <v>0</v>
      </c>
      <c r="CA57" s="78">
        <v>0</v>
      </c>
      <c r="CB57" s="78">
        <v>0</v>
      </c>
      <c r="CC57" s="78">
        <v>0</v>
      </c>
      <c r="CD57" s="78">
        <v>0</v>
      </c>
      <c r="CE57" s="78">
        <v>0</v>
      </c>
      <c r="CF57" s="78">
        <v>0</v>
      </c>
      <c r="CG57" s="78">
        <v>0</v>
      </c>
      <c r="CH57" s="78">
        <v>0</v>
      </c>
      <c r="CI57" s="78">
        <v>0</v>
      </c>
      <c r="CJ57" s="78">
        <v>0</v>
      </c>
      <c r="CK57" s="137">
        <v>0</v>
      </c>
      <c r="CL57" s="129"/>
      <c r="CM57" s="129"/>
      <c r="CN57" s="129"/>
      <c r="CO57" s="129"/>
      <c r="CP57" s="129"/>
      <c r="CQ57" s="129"/>
      <c r="CR57" s="129"/>
      <c r="CS57" s="129"/>
      <c r="CT57" s="129"/>
      <c r="CU57" s="129"/>
      <c r="CV57" s="132"/>
      <c r="CW57" s="132"/>
      <c r="CX57" s="132"/>
    </row>
    <row r="58" spans="1:102" ht="12">
      <c r="A58" s="63" t="s">
        <v>60</v>
      </c>
      <c r="B58" s="22" t="s">
        <v>164</v>
      </c>
      <c r="C58" s="25" t="s">
        <v>92</v>
      </c>
      <c r="D58" s="38" t="s">
        <v>93</v>
      </c>
      <c r="E58" s="68">
        <v>165961</v>
      </c>
      <c r="F58" s="69">
        <v>630213.1451362708</v>
      </c>
      <c r="G58" s="116">
        <v>38034.457434552554</v>
      </c>
      <c r="H58" s="116">
        <v>6592.521143115577</v>
      </c>
      <c r="I58" s="116">
        <v>5749.825357348563</v>
      </c>
      <c r="J58" s="116">
        <v>22942.500688913864</v>
      </c>
      <c r="K58" s="116">
        <v>9597.961923413786</v>
      </c>
      <c r="L58" s="116">
        <v>3089.0514702853384</v>
      </c>
      <c r="M58" s="116">
        <v>2157.7465293689215</v>
      </c>
      <c r="N58" s="116">
        <v>35658.36885877703</v>
      </c>
      <c r="O58" s="116">
        <v>2966.134667885782</v>
      </c>
      <c r="P58" s="116">
        <v>4766.718141114034</v>
      </c>
      <c r="Q58" s="116">
        <v>124.96162905685026</v>
      </c>
      <c r="R58" s="116">
        <v>1407.0679431801339</v>
      </c>
      <c r="S58" s="116">
        <v>886.0915514940291</v>
      </c>
      <c r="T58" s="116">
        <v>785.4406393627843</v>
      </c>
      <c r="U58" s="116">
        <v>3116.7702316397667</v>
      </c>
      <c r="V58" s="116">
        <v>150.63556375398494</v>
      </c>
      <c r="W58" s="116">
        <v>1764.6854052446472</v>
      </c>
      <c r="X58" s="116">
        <v>1616.7762770337206</v>
      </c>
      <c r="Y58" s="116">
        <v>1361.8545537577463</v>
      </c>
      <c r="Z58" s="116">
        <v>888.3635811132447</v>
      </c>
      <c r="AA58" s="116">
        <v>7965.963047931322</v>
      </c>
      <c r="AB58" s="116">
        <v>5894.099238168745</v>
      </c>
      <c r="AC58" s="151">
        <v>942.8922919744155</v>
      </c>
      <c r="AD58" s="147">
        <f t="shared" si="0"/>
        <v>158460.88816848682</v>
      </c>
      <c r="AE58" s="78">
        <v>496.4384717985779</v>
      </c>
      <c r="AF58" s="133">
        <v>153.3619992970435</v>
      </c>
      <c r="AG58" s="78">
        <v>465.99327490109073</v>
      </c>
      <c r="AH58" s="78">
        <v>787.7126689819997</v>
      </c>
      <c r="AI58" s="78">
        <v>85.20111072057972</v>
      </c>
      <c r="AJ58" s="78">
        <v>0</v>
      </c>
      <c r="AK58" s="78">
        <v>397.60518336270536</v>
      </c>
      <c r="AL58" s="78">
        <v>102.24133286469566</v>
      </c>
      <c r="AM58" s="78">
        <v>86.56432849210898</v>
      </c>
      <c r="AN58" s="78">
        <v>2781.3050583626045</v>
      </c>
      <c r="AO58" s="78">
        <v>1056.8959221777898</v>
      </c>
      <c r="AP58" s="78">
        <v>1724.4091361848148</v>
      </c>
      <c r="AQ58" s="78">
        <v>253.78570846636677</v>
      </c>
      <c r="AR58" s="78">
        <v>266.28187137205185</v>
      </c>
      <c r="AS58" s="78">
        <v>159.04207334508214</v>
      </c>
      <c r="AT58" s="78">
        <v>102.24133286469566</v>
      </c>
      <c r="AU58" s="78">
        <v>2567.3934697134687</v>
      </c>
      <c r="AV58" s="78">
        <v>1075.3516187746766</v>
      </c>
      <c r="AW58" s="78">
        <v>130.6417031048889</v>
      </c>
      <c r="AX58" s="78">
        <v>431.68562765093725</v>
      </c>
      <c r="AY58" s="78">
        <v>0</v>
      </c>
      <c r="AZ58" s="78">
        <v>0</v>
      </c>
      <c r="BA58" s="78">
        <v>148.59073709669102</v>
      </c>
      <c r="BB58" s="78">
        <v>339.6684280727111</v>
      </c>
      <c r="BC58" s="78">
        <v>22.720296192154592</v>
      </c>
      <c r="BD58" s="78">
        <v>0</v>
      </c>
      <c r="BE58" s="78">
        <v>809.5241533264681</v>
      </c>
      <c r="BF58" s="78">
        <v>386.24503526662807</v>
      </c>
      <c r="BG58" s="78">
        <v>13.632177715292753</v>
      </c>
      <c r="BH58" s="78">
        <v>90.88118476861837</v>
      </c>
      <c r="BI58" s="78">
        <v>413.5093906972135</v>
      </c>
      <c r="BJ58" s="78">
        <v>0</v>
      </c>
      <c r="BK58" s="78">
        <v>0</v>
      </c>
      <c r="BL58" s="78">
        <v>0</v>
      </c>
      <c r="BM58" s="78">
        <v>198.57538871943115</v>
      </c>
      <c r="BN58" s="78">
        <v>539.6070345636715</v>
      </c>
      <c r="BO58" s="78">
        <v>616.401635693154</v>
      </c>
      <c r="BP58" s="78">
        <v>0</v>
      </c>
      <c r="BQ58" s="78">
        <v>2275.8920695681254</v>
      </c>
      <c r="BR58" s="78">
        <v>22.720296192154592</v>
      </c>
      <c r="BS58" s="78">
        <v>1668.5785523518332</v>
      </c>
      <c r="BT58" s="78">
        <v>68.16088857646378</v>
      </c>
      <c r="BU58" s="78">
        <v>24372.970537171917</v>
      </c>
      <c r="BV58" s="78">
        <v>0</v>
      </c>
      <c r="BW58" s="78">
        <v>540.7430493732793</v>
      </c>
      <c r="BX58" s="78">
        <v>520.5219857622617</v>
      </c>
      <c r="BY58" s="78">
        <v>454.40592384309184</v>
      </c>
      <c r="BZ58" s="78">
        <v>0</v>
      </c>
      <c r="CA58" s="78">
        <v>67.47927969069914</v>
      </c>
      <c r="CB58" s="78">
        <v>806.570514821488</v>
      </c>
      <c r="CC58" s="78">
        <v>227.20296192154592</v>
      </c>
      <c r="CD58" s="78">
        <v>3635.2473907447347</v>
      </c>
      <c r="CE58" s="78">
        <v>0</v>
      </c>
      <c r="CF58" s="78">
        <v>0</v>
      </c>
      <c r="CG58" s="78">
        <v>0</v>
      </c>
      <c r="CH58" s="78">
        <v>0</v>
      </c>
      <c r="CI58" s="78">
        <v>0</v>
      </c>
      <c r="CJ58" s="78">
        <v>0</v>
      </c>
      <c r="CK58" s="137">
        <v>0</v>
      </c>
      <c r="CL58" s="129"/>
      <c r="CM58" s="129"/>
      <c r="CN58" s="129"/>
      <c r="CO58" s="129"/>
      <c r="CP58" s="129"/>
      <c r="CQ58" s="129"/>
      <c r="CR58" s="129"/>
      <c r="CS58" s="129"/>
      <c r="CT58" s="129"/>
      <c r="CU58" s="129"/>
      <c r="CV58" s="132"/>
      <c r="CW58" s="132"/>
      <c r="CX58" s="132"/>
    </row>
    <row r="59" spans="1:102" ht="12">
      <c r="A59" s="124" t="s">
        <v>195</v>
      </c>
      <c r="B59" s="23" t="s">
        <v>165</v>
      </c>
      <c r="C59" s="24" t="s">
        <v>118</v>
      </c>
      <c r="D59" s="103" t="s">
        <v>119</v>
      </c>
      <c r="E59" s="70">
        <v>254966</v>
      </c>
      <c r="F59" s="115">
        <v>506538.02916431084</v>
      </c>
      <c r="G59" s="152">
        <v>36810.541406543474</v>
      </c>
      <c r="H59" s="152">
        <v>56506.36507174904</v>
      </c>
      <c r="I59" s="152">
        <v>19881.133834098633</v>
      </c>
      <c r="J59" s="152">
        <v>96824.56324662549</v>
      </c>
      <c r="K59" s="152">
        <v>34758.89310808456</v>
      </c>
      <c r="L59" s="152">
        <v>8736.050819244405</v>
      </c>
      <c r="M59" s="152">
        <v>9080.198275760094</v>
      </c>
      <c r="N59" s="152">
        <v>203046.99934425633</v>
      </c>
      <c r="O59" s="152">
        <v>20450.30078141304</v>
      </c>
      <c r="P59" s="152">
        <v>6459.383029986772</v>
      </c>
      <c r="Q59" s="152">
        <v>0</v>
      </c>
      <c r="R59" s="152">
        <v>3467.9474464273244</v>
      </c>
      <c r="S59" s="152">
        <v>0</v>
      </c>
      <c r="T59" s="152">
        <v>2210.485586081539</v>
      </c>
      <c r="U59" s="152">
        <v>0</v>
      </c>
      <c r="V59" s="152">
        <v>0</v>
      </c>
      <c r="W59" s="152">
        <v>3772.385581037357</v>
      </c>
      <c r="X59" s="152">
        <v>0</v>
      </c>
      <c r="Y59" s="152">
        <v>4460.680494068734</v>
      </c>
      <c r="Z59" s="152">
        <v>0</v>
      </c>
      <c r="AA59" s="152">
        <v>0</v>
      </c>
      <c r="AB59" s="152">
        <v>0</v>
      </c>
      <c r="AC59" s="153">
        <v>0</v>
      </c>
      <c r="AD59" s="148">
        <f t="shared" si="0"/>
        <v>506465.92802537675</v>
      </c>
      <c r="AE59" s="134">
        <v>0</v>
      </c>
      <c r="AF59" s="135">
        <v>0</v>
      </c>
      <c r="AG59" s="134">
        <v>0</v>
      </c>
      <c r="AH59" s="134">
        <v>0</v>
      </c>
      <c r="AI59" s="134">
        <v>0</v>
      </c>
      <c r="AJ59" s="134">
        <v>0</v>
      </c>
      <c r="AK59" s="134">
        <v>0</v>
      </c>
      <c r="AL59" s="134">
        <v>0</v>
      </c>
      <c r="AM59" s="134">
        <v>0</v>
      </c>
      <c r="AN59" s="134">
        <v>0</v>
      </c>
      <c r="AO59" s="134">
        <v>0</v>
      </c>
      <c r="AP59" s="134">
        <v>0</v>
      </c>
      <c r="AQ59" s="134">
        <v>0</v>
      </c>
      <c r="AR59" s="134">
        <v>0</v>
      </c>
      <c r="AS59" s="134">
        <v>0</v>
      </c>
      <c r="AT59" s="134">
        <v>0</v>
      </c>
      <c r="AU59" s="134">
        <v>0</v>
      </c>
      <c r="AV59" s="134">
        <v>0</v>
      </c>
      <c r="AW59" s="134">
        <v>0</v>
      </c>
      <c r="AX59" s="134">
        <v>0</v>
      </c>
      <c r="AY59" s="134">
        <v>0</v>
      </c>
      <c r="AZ59" s="134">
        <v>0</v>
      </c>
      <c r="BA59" s="134">
        <v>0</v>
      </c>
      <c r="BB59" s="134">
        <v>0</v>
      </c>
      <c r="BC59" s="134">
        <v>0</v>
      </c>
      <c r="BD59" s="134">
        <v>0</v>
      </c>
      <c r="BE59" s="134">
        <v>0</v>
      </c>
      <c r="BF59" s="134">
        <v>0</v>
      </c>
      <c r="BG59" s="134">
        <v>0</v>
      </c>
      <c r="BH59" s="134">
        <v>0</v>
      </c>
      <c r="BI59" s="134">
        <v>0</v>
      </c>
      <c r="BJ59" s="134">
        <v>0</v>
      </c>
      <c r="BK59" s="134">
        <v>0</v>
      </c>
      <c r="BL59" s="134">
        <v>0</v>
      </c>
      <c r="BM59" s="134">
        <v>0</v>
      </c>
      <c r="BN59" s="134">
        <v>0</v>
      </c>
      <c r="BO59" s="134">
        <v>0</v>
      </c>
      <c r="BP59" s="134">
        <v>0</v>
      </c>
      <c r="BQ59" s="134">
        <v>0</v>
      </c>
      <c r="BR59" s="134">
        <v>0</v>
      </c>
      <c r="BS59" s="134">
        <v>0</v>
      </c>
      <c r="BT59" s="134">
        <v>0</v>
      </c>
      <c r="BU59" s="134">
        <v>0</v>
      </c>
      <c r="BV59" s="134">
        <v>0</v>
      </c>
      <c r="BW59" s="134">
        <v>0</v>
      </c>
      <c r="BX59" s="134">
        <v>0</v>
      </c>
      <c r="BY59" s="134">
        <v>0</v>
      </c>
      <c r="BZ59" s="134">
        <v>0</v>
      </c>
      <c r="CA59" s="134">
        <v>0</v>
      </c>
      <c r="CB59" s="134">
        <v>0</v>
      </c>
      <c r="CC59" s="134">
        <v>0</v>
      </c>
      <c r="CD59" s="134">
        <v>0</v>
      </c>
      <c r="CE59" s="134">
        <v>0</v>
      </c>
      <c r="CF59" s="134">
        <v>0</v>
      </c>
      <c r="CG59" s="134">
        <v>0</v>
      </c>
      <c r="CH59" s="134">
        <v>0</v>
      </c>
      <c r="CI59" s="134">
        <v>0</v>
      </c>
      <c r="CJ59" s="134">
        <v>0</v>
      </c>
      <c r="CK59" s="138">
        <v>0</v>
      </c>
      <c r="CL59" s="129"/>
      <c r="CM59" s="129"/>
      <c r="CN59" s="129"/>
      <c r="CO59" s="129"/>
      <c r="CP59" s="129"/>
      <c r="CQ59" s="129"/>
      <c r="CR59" s="129"/>
      <c r="CS59" s="129"/>
      <c r="CT59" s="129"/>
      <c r="CU59" s="129"/>
      <c r="CV59" s="132"/>
      <c r="CW59" s="132"/>
      <c r="CX59" s="132"/>
    </row>
    <row r="60" spans="1:102" ht="12">
      <c r="A60" s="123" t="s">
        <v>241</v>
      </c>
      <c r="B60" s="41" t="s">
        <v>244</v>
      </c>
      <c r="C60" s="42" t="s">
        <v>103</v>
      </c>
      <c r="D60" s="121" t="s">
        <v>104</v>
      </c>
      <c r="E60" s="67">
        <v>950000</v>
      </c>
      <c r="F60" s="114">
        <v>950000</v>
      </c>
      <c r="G60" s="149">
        <v>87400</v>
      </c>
      <c r="H60" s="149">
        <v>81021.42857142857</v>
      </c>
      <c r="I60" s="149">
        <v>23750</v>
      </c>
      <c r="J60" s="149">
        <v>140600</v>
      </c>
      <c r="K60" s="149">
        <v>68128.57142857143</v>
      </c>
      <c r="L60" s="149">
        <v>0</v>
      </c>
      <c r="M60" s="149">
        <v>0</v>
      </c>
      <c r="N60" s="149">
        <v>506892.85714285716</v>
      </c>
      <c r="O60" s="149">
        <v>30671.428571428572</v>
      </c>
      <c r="P60" s="149">
        <v>0</v>
      </c>
      <c r="Q60" s="149">
        <v>0</v>
      </c>
      <c r="R60" s="149">
        <v>11535.714285714286</v>
      </c>
      <c r="S60" s="149">
        <v>0</v>
      </c>
      <c r="T60" s="149">
        <v>0</v>
      </c>
      <c r="U60" s="149">
        <v>0</v>
      </c>
      <c r="V60" s="149">
        <v>0</v>
      </c>
      <c r="W60" s="149">
        <v>0</v>
      </c>
      <c r="X60" s="149">
        <v>0</v>
      </c>
      <c r="Y60" s="149">
        <v>0</v>
      </c>
      <c r="Z60" s="149">
        <v>0</v>
      </c>
      <c r="AA60" s="149">
        <v>0</v>
      </c>
      <c r="AB60" s="149">
        <v>0</v>
      </c>
      <c r="AC60" s="150">
        <v>0</v>
      </c>
      <c r="AD60" s="137">
        <f t="shared" si="0"/>
        <v>950000</v>
      </c>
      <c r="AE60" s="130">
        <v>0</v>
      </c>
      <c r="AF60" s="131">
        <v>0</v>
      </c>
      <c r="AG60" s="130">
        <v>0</v>
      </c>
      <c r="AH60" s="130">
        <v>0</v>
      </c>
      <c r="AI60" s="130">
        <v>0</v>
      </c>
      <c r="AJ60" s="130">
        <v>0</v>
      </c>
      <c r="AK60" s="130">
        <v>0</v>
      </c>
      <c r="AL60" s="130">
        <v>0</v>
      </c>
      <c r="AM60" s="130">
        <v>0</v>
      </c>
      <c r="AN60" s="130">
        <v>0</v>
      </c>
      <c r="AO60" s="130">
        <v>0</v>
      </c>
      <c r="AP60" s="130">
        <v>0</v>
      </c>
      <c r="AQ60" s="130">
        <v>0</v>
      </c>
      <c r="AR60" s="130">
        <v>0</v>
      </c>
      <c r="AS60" s="130">
        <v>0</v>
      </c>
      <c r="AT60" s="130">
        <v>0</v>
      </c>
      <c r="AU60" s="130">
        <v>0</v>
      </c>
      <c r="AV60" s="130">
        <v>0</v>
      </c>
      <c r="AW60" s="130">
        <v>0</v>
      </c>
      <c r="AX60" s="130">
        <v>0</v>
      </c>
      <c r="AY60" s="130">
        <v>0</v>
      </c>
      <c r="AZ60" s="130">
        <v>0</v>
      </c>
      <c r="BA60" s="130">
        <v>0</v>
      </c>
      <c r="BB60" s="130">
        <v>0</v>
      </c>
      <c r="BC60" s="130">
        <v>0</v>
      </c>
      <c r="BD60" s="130">
        <v>0</v>
      </c>
      <c r="BE60" s="130">
        <v>0</v>
      </c>
      <c r="BF60" s="130">
        <v>0</v>
      </c>
      <c r="BG60" s="130">
        <v>0</v>
      </c>
      <c r="BH60" s="130">
        <v>0</v>
      </c>
      <c r="BI60" s="130">
        <v>0</v>
      </c>
      <c r="BJ60" s="130">
        <v>0</v>
      </c>
      <c r="BK60" s="130">
        <v>0</v>
      </c>
      <c r="BL60" s="130">
        <v>0</v>
      </c>
      <c r="BM60" s="130">
        <v>0</v>
      </c>
      <c r="BN60" s="130">
        <v>0</v>
      </c>
      <c r="BO60" s="130">
        <v>0</v>
      </c>
      <c r="BP60" s="130">
        <v>0</v>
      </c>
      <c r="BQ60" s="130">
        <v>0</v>
      </c>
      <c r="BR60" s="130">
        <v>0</v>
      </c>
      <c r="BS60" s="130">
        <v>0</v>
      </c>
      <c r="BT60" s="130">
        <v>0</v>
      </c>
      <c r="BU60" s="130">
        <v>0</v>
      </c>
      <c r="BV60" s="130">
        <v>0</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6">
        <v>0</v>
      </c>
      <c r="CL60" s="129"/>
      <c r="CM60" s="129"/>
      <c r="CN60" s="129"/>
      <c r="CO60" s="129"/>
      <c r="CP60" s="129"/>
      <c r="CQ60" s="129"/>
      <c r="CR60" s="129"/>
      <c r="CS60" s="129"/>
      <c r="CT60" s="129"/>
      <c r="CU60" s="129"/>
      <c r="CV60" s="132"/>
      <c r="CW60" s="132"/>
      <c r="CX60" s="132"/>
    </row>
    <row r="61" spans="1:102" ht="12">
      <c r="A61" s="65" t="s">
        <v>242</v>
      </c>
      <c r="B61" s="22" t="s">
        <v>245</v>
      </c>
      <c r="C61" s="25" t="s">
        <v>105</v>
      </c>
      <c r="D61" s="38" t="s">
        <v>106</v>
      </c>
      <c r="E61" s="68">
        <v>76750</v>
      </c>
      <c r="F61" s="69">
        <v>76750</v>
      </c>
      <c r="G61" s="116">
        <v>6092.607017668094</v>
      </c>
      <c r="H61" s="116">
        <v>8823.681974294515</v>
      </c>
      <c r="I61" s="116">
        <v>1888.6538257267287</v>
      </c>
      <c r="J61" s="116">
        <v>13565.697695004072</v>
      </c>
      <c r="K61" s="116">
        <v>5040.939347802996</v>
      </c>
      <c r="L61" s="116">
        <v>1502.7705980242893</v>
      </c>
      <c r="M61" s="116">
        <v>0</v>
      </c>
      <c r="N61" s="116">
        <v>35607.23896186666</v>
      </c>
      <c r="O61" s="116">
        <v>3516.4288496264558</v>
      </c>
      <c r="P61" s="116">
        <v>0</v>
      </c>
      <c r="Q61" s="116">
        <v>0</v>
      </c>
      <c r="R61" s="116">
        <v>711.9817299861912</v>
      </c>
      <c r="S61" s="116">
        <v>0</v>
      </c>
      <c r="T61" s="116">
        <v>0</v>
      </c>
      <c r="U61" s="116">
        <v>0</v>
      </c>
      <c r="V61" s="116">
        <v>0</v>
      </c>
      <c r="W61" s="116">
        <v>0</v>
      </c>
      <c r="X61" s="116">
        <v>0</v>
      </c>
      <c r="Y61" s="116">
        <v>0</v>
      </c>
      <c r="Z61" s="116">
        <v>0</v>
      </c>
      <c r="AA61" s="116">
        <v>0</v>
      </c>
      <c r="AB61" s="116">
        <v>0</v>
      </c>
      <c r="AC61" s="151">
        <v>0</v>
      </c>
      <c r="AD61" s="137">
        <f t="shared" si="0"/>
        <v>76749.99999999999</v>
      </c>
      <c r="AE61" s="78">
        <v>0</v>
      </c>
      <c r="AF61" s="133">
        <v>0</v>
      </c>
      <c r="AG61" s="78">
        <v>0</v>
      </c>
      <c r="AH61" s="78">
        <v>0</v>
      </c>
      <c r="AI61" s="78">
        <v>0</v>
      </c>
      <c r="AJ61" s="78">
        <v>0</v>
      </c>
      <c r="AK61" s="78">
        <v>0</v>
      </c>
      <c r="AL61" s="78">
        <v>0</v>
      </c>
      <c r="AM61" s="78">
        <v>0</v>
      </c>
      <c r="AN61" s="78">
        <v>0</v>
      </c>
      <c r="AO61" s="78">
        <v>0</v>
      </c>
      <c r="AP61" s="78">
        <v>0</v>
      </c>
      <c r="AQ61" s="78">
        <v>0</v>
      </c>
      <c r="AR61" s="78">
        <v>0</v>
      </c>
      <c r="AS61" s="78">
        <v>0</v>
      </c>
      <c r="AT61" s="78">
        <v>0</v>
      </c>
      <c r="AU61" s="78">
        <v>0</v>
      </c>
      <c r="AV61" s="78">
        <v>0</v>
      </c>
      <c r="AW61" s="78">
        <v>0</v>
      </c>
      <c r="AX61" s="78">
        <v>0</v>
      </c>
      <c r="AY61" s="78">
        <v>0</v>
      </c>
      <c r="AZ61" s="78">
        <v>0</v>
      </c>
      <c r="BA61" s="78">
        <v>0</v>
      </c>
      <c r="BB61" s="78">
        <v>0</v>
      </c>
      <c r="BC61" s="78">
        <v>0</v>
      </c>
      <c r="BD61" s="78">
        <v>0</v>
      </c>
      <c r="BE61" s="78">
        <v>0</v>
      </c>
      <c r="BF61" s="78">
        <v>0</v>
      </c>
      <c r="BG61" s="78">
        <v>0</v>
      </c>
      <c r="BH61" s="78">
        <v>0</v>
      </c>
      <c r="BI61" s="78">
        <v>0</v>
      </c>
      <c r="BJ61" s="78">
        <v>0</v>
      </c>
      <c r="BK61" s="78">
        <v>0</v>
      </c>
      <c r="BL61" s="78">
        <v>0</v>
      </c>
      <c r="BM61" s="78">
        <v>0</v>
      </c>
      <c r="BN61" s="78">
        <v>0</v>
      </c>
      <c r="BO61" s="78">
        <v>0</v>
      </c>
      <c r="BP61" s="78">
        <v>0</v>
      </c>
      <c r="BQ61" s="78">
        <v>0</v>
      </c>
      <c r="BR61" s="78">
        <v>0</v>
      </c>
      <c r="BS61" s="78">
        <v>0</v>
      </c>
      <c r="BT61" s="78">
        <v>0</v>
      </c>
      <c r="BU61" s="78">
        <v>0</v>
      </c>
      <c r="BV61" s="78">
        <v>0</v>
      </c>
      <c r="BW61" s="78">
        <v>0</v>
      </c>
      <c r="BX61" s="78">
        <v>0</v>
      </c>
      <c r="BY61" s="78">
        <v>0</v>
      </c>
      <c r="BZ61" s="78">
        <v>0</v>
      </c>
      <c r="CA61" s="78">
        <v>0</v>
      </c>
      <c r="CB61" s="78">
        <v>0</v>
      </c>
      <c r="CC61" s="78">
        <v>0</v>
      </c>
      <c r="CD61" s="78">
        <v>0</v>
      </c>
      <c r="CE61" s="78">
        <v>0</v>
      </c>
      <c r="CF61" s="78">
        <v>0</v>
      </c>
      <c r="CG61" s="78">
        <v>0</v>
      </c>
      <c r="CH61" s="78">
        <v>0</v>
      </c>
      <c r="CI61" s="78">
        <v>0</v>
      </c>
      <c r="CJ61" s="78">
        <v>0</v>
      </c>
      <c r="CK61" s="137">
        <v>0</v>
      </c>
      <c r="CL61" s="129"/>
      <c r="CM61" s="129"/>
      <c r="CN61" s="129"/>
      <c r="CO61" s="129"/>
      <c r="CP61" s="129"/>
      <c r="CQ61" s="129"/>
      <c r="CR61" s="129"/>
      <c r="CS61" s="129"/>
      <c r="CT61" s="129"/>
      <c r="CU61" s="129"/>
      <c r="CV61" s="132"/>
      <c r="CW61" s="132"/>
      <c r="CX61" s="132"/>
    </row>
    <row r="62" spans="1:102" ht="12">
      <c r="A62" s="65" t="s">
        <v>243</v>
      </c>
      <c r="B62" s="22" t="s">
        <v>246</v>
      </c>
      <c r="C62" s="25" t="s">
        <v>107</v>
      </c>
      <c r="D62" s="38" t="s">
        <v>108</v>
      </c>
      <c r="E62" s="68">
        <v>0</v>
      </c>
      <c r="F62" s="69">
        <v>0</v>
      </c>
      <c r="G62" s="116">
        <v>0</v>
      </c>
      <c r="H62" s="116">
        <v>0</v>
      </c>
      <c r="I62" s="116">
        <v>0</v>
      </c>
      <c r="J62" s="116">
        <v>0</v>
      </c>
      <c r="K62" s="116">
        <v>0</v>
      </c>
      <c r="L62" s="116">
        <v>0</v>
      </c>
      <c r="M62" s="116">
        <v>0</v>
      </c>
      <c r="N62" s="116">
        <v>0</v>
      </c>
      <c r="O62" s="116">
        <v>0</v>
      </c>
      <c r="P62" s="116">
        <v>0</v>
      </c>
      <c r="Q62" s="116">
        <v>0</v>
      </c>
      <c r="R62" s="116">
        <v>0</v>
      </c>
      <c r="S62" s="116">
        <v>0</v>
      </c>
      <c r="T62" s="116">
        <v>0</v>
      </c>
      <c r="U62" s="116">
        <v>0</v>
      </c>
      <c r="V62" s="116">
        <v>0</v>
      </c>
      <c r="W62" s="116">
        <v>0</v>
      </c>
      <c r="X62" s="116">
        <v>0</v>
      </c>
      <c r="Y62" s="116">
        <v>0</v>
      </c>
      <c r="Z62" s="116">
        <v>0</v>
      </c>
      <c r="AA62" s="116">
        <v>0</v>
      </c>
      <c r="AB62" s="116">
        <v>0</v>
      </c>
      <c r="AC62" s="151">
        <v>0</v>
      </c>
      <c r="AD62" s="137">
        <f t="shared" si="0"/>
        <v>0</v>
      </c>
      <c r="AE62" s="78">
        <v>0</v>
      </c>
      <c r="AF62" s="133">
        <v>0</v>
      </c>
      <c r="AG62" s="78">
        <v>0</v>
      </c>
      <c r="AH62" s="78">
        <v>0</v>
      </c>
      <c r="AI62" s="78">
        <v>0</v>
      </c>
      <c r="AJ62" s="78">
        <v>0</v>
      </c>
      <c r="AK62" s="78">
        <v>0</v>
      </c>
      <c r="AL62" s="78">
        <v>0</v>
      </c>
      <c r="AM62" s="78">
        <v>0</v>
      </c>
      <c r="AN62" s="78">
        <v>0</v>
      </c>
      <c r="AO62" s="78">
        <v>0</v>
      </c>
      <c r="AP62" s="78">
        <v>0</v>
      </c>
      <c r="AQ62" s="78">
        <v>0</v>
      </c>
      <c r="AR62" s="78">
        <v>0</v>
      </c>
      <c r="AS62" s="78">
        <v>0</v>
      </c>
      <c r="AT62" s="78">
        <v>0</v>
      </c>
      <c r="AU62" s="78">
        <v>0</v>
      </c>
      <c r="AV62" s="78">
        <v>0</v>
      </c>
      <c r="AW62" s="78">
        <v>0</v>
      </c>
      <c r="AX62" s="78">
        <v>0</v>
      </c>
      <c r="AY62" s="78">
        <v>0</v>
      </c>
      <c r="AZ62" s="78">
        <v>0</v>
      </c>
      <c r="BA62" s="78">
        <v>0</v>
      </c>
      <c r="BB62" s="78">
        <v>0</v>
      </c>
      <c r="BC62" s="78">
        <v>0</v>
      </c>
      <c r="BD62" s="78">
        <v>0</v>
      </c>
      <c r="BE62" s="78">
        <v>0</v>
      </c>
      <c r="BF62" s="78">
        <v>0</v>
      </c>
      <c r="BG62" s="78">
        <v>0</v>
      </c>
      <c r="BH62" s="78">
        <v>0</v>
      </c>
      <c r="BI62" s="78">
        <v>0</v>
      </c>
      <c r="BJ62" s="78">
        <v>0</v>
      </c>
      <c r="BK62" s="78">
        <v>0</v>
      </c>
      <c r="BL62" s="78">
        <v>0</v>
      </c>
      <c r="BM62" s="78">
        <v>0</v>
      </c>
      <c r="BN62" s="78">
        <v>0</v>
      </c>
      <c r="BO62" s="78">
        <v>0</v>
      </c>
      <c r="BP62" s="78">
        <v>0</v>
      </c>
      <c r="BQ62" s="78">
        <v>0</v>
      </c>
      <c r="BR62" s="78">
        <v>0</v>
      </c>
      <c r="BS62" s="78">
        <v>0</v>
      </c>
      <c r="BT62" s="78">
        <v>0</v>
      </c>
      <c r="BU62" s="78">
        <v>0</v>
      </c>
      <c r="BV62" s="78">
        <v>0</v>
      </c>
      <c r="BW62" s="78">
        <v>0</v>
      </c>
      <c r="BX62" s="78">
        <v>0</v>
      </c>
      <c r="BY62" s="78">
        <v>0</v>
      </c>
      <c r="BZ62" s="78">
        <v>0</v>
      </c>
      <c r="CA62" s="78">
        <v>0</v>
      </c>
      <c r="CB62" s="78">
        <v>0</v>
      </c>
      <c r="CC62" s="78">
        <v>0</v>
      </c>
      <c r="CD62" s="78">
        <v>0</v>
      </c>
      <c r="CE62" s="78">
        <v>0</v>
      </c>
      <c r="CF62" s="78">
        <v>0</v>
      </c>
      <c r="CG62" s="78">
        <v>0</v>
      </c>
      <c r="CH62" s="78">
        <v>0</v>
      </c>
      <c r="CI62" s="78">
        <v>0</v>
      </c>
      <c r="CJ62" s="78">
        <v>0</v>
      </c>
      <c r="CK62" s="137">
        <v>0</v>
      </c>
      <c r="CL62" s="129"/>
      <c r="CM62" s="129"/>
      <c r="CN62" s="129"/>
      <c r="CO62" s="129"/>
      <c r="CP62" s="129"/>
      <c r="CQ62" s="129"/>
      <c r="CR62" s="129"/>
      <c r="CS62" s="129"/>
      <c r="CT62" s="129"/>
      <c r="CU62" s="129"/>
      <c r="CV62" s="132"/>
      <c r="CW62" s="132"/>
      <c r="CX62" s="132"/>
    </row>
    <row r="63" spans="1:102" ht="12">
      <c r="A63" s="63" t="s">
        <v>61</v>
      </c>
      <c r="B63" s="22" t="s">
        <v>166</v>
      </c>
      <c r="C63" s="25" t="s">
        <v>90</v>
      </c>
      <c r="D63" s="38" t="s">
        <v>91</v>
      </c>
      <c r="E63" s="68">
        <v>114540</v>
      </c>
      <c r="F63" s="69">
        <v>165680.52356669493</v>
      </c>
      <c r="G63" s="116">
        <v>26554.89366755684</v>
      </c>
      <c r="H63" s="116">
        <v>6994.686647813838</v>
      </c>
      <c r="I63" s="116">
        <v>4336.962205701859</v>
      </c>
      <c r="J63" s="116">
        <v>28937.4473567873</v>
      </c>
      <c r="K63" s="116">
        <v>6661.257373350212</v>
      </c>
      <c r="L63" s="116">
        <v>2012.667038053505</v>
      </c>
      <c r="M63" s="116">
        <v>2197.518762192954</v>
      </c>
      <c r="N63" s="116">
        <v>29198.145080722323</v>
      </c>
      <c r="O63" s="116">
        <v>2365.515819711165</v>
      </c>
      <c r="P63" s="116">
        <v>6870.658285829292</v>
      </c>
      <c r="Q63" s="116">
        <v>35.174956426931814</v>
      </c>
      <c r="R63" s="116">
        <v>1198.879764884593</v>
      </c>
      <c r="S63" s="116">
        <v>1459.7606917176704</v>
      </c>
      <c r="T63" s="116">
        <v>646.889433039043</v>
      </c>
      <c r="U63" s="116">
        <v>3010.2068179735247</v>
      </c>
      <c r="V63" s="116">
        <v>187.0501589161322</v>
      </c>
      <c r="W63" s="116">
        <v>1175.0633881371912</v>
      </c>
      <c r="X63" s="116">
        <v>1207.7284648607429</v>
      </c>
      <c r="Y63" s="116">
        <v>1144.1020983655687</v>
      </c>
      <c r="Z63" s="116">
        <v>1001.2038378811583</v>
      </c>
      <c r="AA63" s="116">
        <v>6027.375346073213</v>
      </c>
      <c r="AB63" s="116">
        <v>9691.433307211943</v>
      </c>
      <c r="AC63" s="151">
        <v>394.2526366185275</v>
      </c>
      <c r="AD63" s="137">
        <f t="shared" si="0"/>
        <v>143308.8731398255</v>
      </c>
      <c r="AE63" s="78">
        <v>466.06817265684657</v>
      </c>
      <c r="AF63" s="133">
        <v>100.57839103325817</v>
      </c>
      <c r="AG63" s="78">
        <v>299.1703325269774</v>
      </c>
      <c r="AH63" s="78">
        <v>343.32223095869915</v>
      </c>
      <c r="AI63" s="78">
        <v>71.44913024220526</v>
      </c>
      <c r="AJ63" s="78">
        <v>300.452752813376</v>
      </c>
      <c r="AK63" s="78">
        <v>1110.3927651230924</v>
      </c>
      <c r="AL63" s="78">
        <v>49.098376679259</v>
      </c>
      <c r="AM63" s="78">
        <v>108.08970985359257</v>
      </c>
      <c r="AN63" s="78">
        <v>876.534265753413</v>
      </c>
      <c r="AO63" s="78">
        <v>333.0830209862969</v>
      </c>
      <c r="AP63" s="78">
        <v>543.451244767116</v>
      </c>
      <c r="AQ63" s="78">
        <v>212.5153617460464</v>
      </c>
      <c r="AR63" s="78">
        <v>46.53353610646188</v>
      </c>
      <c r="AS63" s="78">
        <v>152.05840538725735</v>
      </c>
      <c r="AT63" s="78">
        <v>75.47959399945786</v>
      </c>
      <c r="AU63" s="78">
        <v>942.7621134009955</v>
      </c>
      <c r="AV63" s="78">
        <v>559.3184477678273</v>
      </c>
      <c r="AW63" s="78">
        <v>72.73155052860382</v>
      </c>
      <c r="AX63" s="78">
        <v>368.7874337886133</v>
      </c>
      <c r="AY63" s="78">
        <v>0</v>
      </c>
      <c r="AZ63" s="78">
        <v>0.3664057961138731</v>
      </c>
      <c r="BA63" s="78">
        <v>134.8373329699053</v>
      </c>
      <c r="BB63" s="78">
        <v>148.9439561202894</v>
      </c>
      <c r="BC63" s="78">
        <v>11.17537678147313</v>
      </c>
      <c r="BD63" s="78">
        <v>82.99091281979227</v>
      </c>
      <c r="BE63" s="78">
        <v>364.7569700313607</v>
      </c>
      <c r="BF63" s="78">
        <v>1070.0881275505665</v>
      </c>
      <c r="BG63" s="78">
        <v>7.328115922277462</v>
      </c>
      <c r="BH63" s="78">
        <v>117.98266634866714</v>
      </c>
      <c r="BI63" s="78">
        <v>214.53059362467272</v>
      </c>
      <c r="BJ63" s="78">
        <v>0</v>
      </c>
      <c r="BK63" s="78">
        <v>133.92131847962062</v>
      </c>
      <c r="BL63" s="78">
        <v>0</v>
      </c>
      <c r="BM63" s="78">
        <v>433.64125970076884</v>
      </c>
      <c r="BN63" s="78">
        <v>884.1371860227758</v>
      </c>
      <c r="BO63" s="78">
        <v>414.4049554047905</v>
      </c>
      <c r="BP63" s="78">
        <v>5.9357738970447445</v>
      </c>
      <c r="BQ63" s="78">
        <v>142.71505758635357</v>
      </c>
      <c r="BR63" s="78">
        <v>10.076159393131512</v>
      </c>
      <c r="BS63" s="78">
        <v>722.0026212423869</v>
      </c>
      <c r="BT63" s="78">
        <v>30.22847817939453</v>
      </c>
      <c r="BU63" s="78">
        <v>5838.566439335735</v>
      </c>
      <c r="BV63" s="78">
        <v>44.15189843172171</v>
      </c>
      <c r="BW63" s="78">
        <v>377.3979699972893</v>
      </c>
      <c r="BX63" s="78">
        <v>234.68291241093573</v>
      </c>
      <c r="BY63" s="78">
        <v>338.7421585072757</v>
      </c>
      <c r="BZ63" s="78">
        <v>0</v>
      </c>
      <c r="CA63" s="78">
        <v>28.76285499493904</v>
      </c>
      <c r="CB63" s="78">
        <v>1005.0877393199655</v>
      </c>
      <c r="CC63" s="78">
        <v>74.01397081500237</v>
      </c>
      <c r="CD63" s="78">
        <v>37.37339120361506</v>
      </c>
      <c r="CE63" s="78">
        <v>0</v>
      </c>
      <c r="CF63" s="78">
        <v>0</v>
      </c>
      <c r="CG63" s="78">
        <v>0</v>
      </c>
      <c r="CH63" s="78">
        <v>0</v>
      </c>
      <c r="CI63" s="78">
        <v>394.4358395165844</v>
      </c>
      <c r="CJ63" s="78">
        <v>183.20289805693656</v>
      </c>
      <c r="CK63" s="137">
        <v>1226.1769966950762</v>
      </c>
      <c r="CL63" s="129"/>
      <c r="CM63" s="129"/>
      <c r="CN63" s="129"/>
      <c r="CO63" s="129"/>
      <c r="CP63" s="129"/>
      <c r="CQ63" s="129"/>
      <c r="CR63" s="129"/>
      <c r="CS63" s="129"/>
      <c r="CT63" s="129"/>
      <c r="CU63" s="129"/>
      <c r="CV63" s="132"/>
      <c r="CW63" s="132"/>
      <c r="CX63" s="132"/>
    </row>
    <row r="64" spans="1:102" ht="12" customHeight="1">
      <c r="A64" s="63" t="s">
        <v>62</v>
      </c>
      <c r="B64" s="22" t="s">
        <v>167</v>
      </c>
      <c r="C64" s="25" t="s">
        <v>95</v>
      </c>
      <c r="D64" s="38" t="s">
        <v>96</v>
      </c>
      <c r="E64" s="68">
        <v>1000000</v>
      </c>
      <c r="F64" s="113">
        <v>1023753.1461062216</v>
      </c>
      <c r="G64" s="116">
        <v>296701.1514050173</v>
      </c>
      <c r="H64" s="116">
        <v>57361.22026891252</v>
      </c>
      <c r="I64" s="116">
        <v>7359.40814676325</v>
      </c>
      <c r="J64" s="116">
        <v>226646.7727698495</v>
      </c>
      <c r="K64" s="116">
        <v>69262.76313125622</v>
      </c>
      <c r="L64" s="116">
        <v>61251.7407214983</v>
      </c>
      <c r="M64" s="116">
        <v>15504.586434196533</v>
      </c>
      <c r="N64" s="116">
        <v>105983.14336354367</v>
      </c>
      <c r="O64" s="116">
        <v>10023.360574888487</v>
      </c>
      <c r="P64" s="116">
        <v>15370.430556521163</v>
      </c>
      <c r="Q64" s="116">
        <v>364.1373822617233</v>
      </c>
      <c r="R64" s="116">
        <v>613.2840122302708</v>
      </c>
      <c r="S64" s="116">
        <v>2606.4570519786507</v>
      </c>
      <c r="T64" s="116">
        <v>7378.573272145446</v>
      </c>
      <c r="U64" s="116">
        <v>32293.236269000197</v>
      </c>
      <c r="V64" s="116">
        <v>19.165125382195964</v>
      </c>
      <c r="W64" s="116">
        <v>728.2747645234466</v>
      </c>
      <c r="X64" s="116">
        <v>12208.18486845883</v>
      </c>
      <c r="Y64" s="116">
        <v>8509.315669695006</v>
      </c>
      <c r="Z64" s="116">
        <v>1974.0079143661842</v>
      </c>
      <c r="AA64" s="116">
        <v>25853.754140582354</v>
      </c>
      <c r="AB64" s="116">
        <v>18398.520366908124</v>
      </c>
      <c r="AC64" s="151">
        <v>11345.754226260011</v>
      </c>
      <c r="AD64" s="137">
        <f t="shared" si="0"/>
        <v>987757.2424362396</v>
      </c>
      <c r="AE64" s="78">
        <v>7416.903522909838</v>
      </c>
      <c r="AF64" s="78">
        <v>38.33025076439193</v>
      </c>
      <c r="AG64" s="78">
        <v>287.47688073293943</v>
      </c>
      <c r="AH64" s="78">
        <v>402.4676330261152</v>
      </c>
      <c r="AI64" s="78">
        <v>747.4398899056425</v>
      </c>
      <c r="AJ64" s="78">
        <v>0</v>
      </c>
      <c r="AK64" s="78">
        <v>5212.914103957301</v>
      </c>
      <c r="AL64" s="78">
        <v>0</v>
      </c>
      <c r="AM64" s="78">
        <v>632.4491376124668</v>
      </c>
      <c r="AN64" s="78">
        <v>134.15587767537176</v>
      </c>
      <c r="AO64" s="78">
        <v>50.979233516641266</v>
      </c>
      <c r="AP64" s="78">
        <v>83.17664415873048</v>
      </c>
      <c r="AQ64" s="78">
        <v>0</v>
      </c>
      <c r="AR64" s="78">
        <v>0</v>
      </c>
      <c r="AS64" s="78">
        <v>1015.751645256386</v>
      </c>
      <c r="AT64" s="78">
        <v>19.165125382195964</v>
      </c>
      <c r="AU64" s="78">
        <v>153.3210030575677</v>
      </c>
      <c r="AV64" s="78">
        <v>306.6420061151354</v>
      </c>
      <c r="AW64" s="78">
        <v>0</v>
      </c>
      <c r="AX64" s="78">
        <v>1111.577272167366</v>
      </c>
      <c r="AY64" s="78">
        <v>0</v>
      </c>
      <c r="AZ64" s="78">
        <v>0</v>
      </c>
      <c r="BA64" s="78">
        <v>3143.080562680138</v>
      </c>
      <c r="BB64" s="78">
        <v>19.165125382195964</v>
      </c>
      <c r="BC64" s="78">
        <v>0</v>
      </c>
      <c r="BD64" s="78">
        <v>0</v>
      </c>
      <c r="BE64" s="78">
        <v>919.9260183454063</v>
      </c>
      <c r="BF64" s="78">
        <v>0</v>
      </c>
      <c r="BG64" s="78">
        <v>0</v>
      </c>
      <c r="BH64" s="78">
        <v>19.165125382195964</v>
      </c>
      <c r="BI64" s="78">
        <v>1226.5680244605417</v>
      </c>
      <c r="BJ64" s="78">
        <v>0</v>
      </c>
      <c r="BK64" s="78">
        <v>0</v>
      </c>
      <c r="BL64" s="78">
        <v>0</v>
      </c>
      <c r="BM64" s="78">
        <v>114.99075229317579</v>
      </c>
      <c r="BN64" s="78">
        <v>0</v>
      </c>
      <c r="BO64" s="78">
        <v>0</v>
      </c>
      <c r="BP64" s="78">
        <v>76.66050152878385</v>
      </c>
      <c r="BQ64" s="78">
        <v>0</v>
      </c>
      <c r="BR64" s="78">
        <v>0</v>
      </c>
      <c r="BS64" s="78">
        <v>0</v>
      </c>
      <c r="BT64" s="78">
        <v>0</v>
      </c>
      <c r="BU64" s="78">
        <v>172.4861284397637</v>
      </c>
      <c r="BV64" s="78">
        <v>0</v>
      </c>
      <c r="BW64" s="78">
        <v>13223.936513715214</v>
      </c>
      <c r="BX64" s="78">
        <v>134.15587767537176</v>
      </c>
      <c r="BY64" s="78">
        <v>-1207.4028990783456</v>
      </c>
      <c r="BZ64" s="78">
        <v>0</v>
      </c>
      <c r="CA64" s="78">
        <v>0</v>
      </c>
      <c r="CB64" s="78">
        <v>0</v>
      </c>
      <c r="CC64" s="78">
        <v>229.98150458635158</v>
      </c>
      <c r="CD64" s="78">
        <v>19.165125382195964</v>
      </c>
      <c r="CE64" s="78">
        <v>0</v>
      </c>
      <c r="CF64" s="78">
        <v>0</v>
      </c>
      <c r="CG64" s="78">
        <v>0</v>
      </c>
      <c r="CH64" s="78">
        <v>0</v>
      </c>
      <c r="CI64" s="78">
        <v>0</v>
      </c>
      <c r="CJ64" s="78">
        <v>0</v>
      </c>
      <c r="CK64" s="137">
        <v>0</v>
      </c>
      <c r="CL64" s="129"/>
      <c r="CM64" s="129"/>
      <c r="CN64" s="129"/>
      <c r="CO64" s="129"/>
      <c r="CP64" s="129"/>
      <c r="CQ64" s="129"/>
      <c r="CR64" s="129"/>
      <c r="CS64" s="129"/>
      <c r="CT64" s="129"/>
      <c r="CU64" s="129"/>
      <c r="CV64" s="132"/>
      <c r="CW64" s="132"/>
      <c r="CX64" s="132"/>
    </row>
    <row r="65" spans="1:102" ht="12">
      <c r="A65" s="63" t="s">
        <v>63</v>
      </c>
      <c r="B65" s="22" t="s">
        <v>168</v>
      </c>
      <c r="C65" s="25" t="s">
        <v>169</v>
      </c>
      <c r="D65" s="38" t="s">
        <v>170</v>
      </c>
      <c r="E65" s="157">
        <v>4804800</v>
      </c>
      <c r="F65" s="113">
        <v>5258082.898758335</v>
      </c>
      <c r="G65" s="116">
        <v>554264.7428270743</v>
      </c>
      <c r="H65" s="116">
        <v>309832.5823611899</v>
      </c>
      <c r="I65" s="116">
        <v>160996.0169211033</v>
      </c>
      <c r="J65" s="116">
        <v>724129.9245679857</v>
      </c>
      <c r="K65" s="116">
        <v>287692.20608889504</v>
      </c>
      <c r="L65" s="116">
        <v>62640.790226168276</v>
      </c>
      <c r="M65" s="116">
        <v>93361.91811638259</v>
      </c>
      <c r="N65" s="116">
        <v>1109368.2725009723</v>
      </c>
      <c r="O65" s="116">
        <v>94366.70129564882</v>
      </c>
      <c r="P65" s="116">
        <v>184528.65410227422</v>
      </c>
      <c r="Q65" s="116">
        <v>1872.503118625629</v>
      </c>
      <c r="R65" s="116">
        <v>23649.39888979587</v>
      </c>
      <c r="S65" s="116">
        <v>27088.567580961168</v>
      </c>
      <c r="T65" s="116">
        <v>29016.605370985886</v>
      </c>
      <c r="U65" s="116">
        <v>34535.1246091523</v>
      </c>
      <c r="V65" s="116">
        <v>2030.6491949278118</v>
      </c>
      <c r="W65" s="116">
        <v>25486.44563827188</v>
      </c>
      <c r="X65" s="116">
        <v>30190.34764129142</v>
      </c>
      <c r="Y65" s="116">
        <v>38664.83060227665</v>
      </c>
      <c r="Z65" s="116">
        <v>11807.665753257324</v>
      </c>
      <c r="AA65" s="116">
        <v>206980.91993486733</v>
      </c>
      <c r="AB65" s="116">
        <v>94269.63343655085</v>
      </c>
      <c r="AC65" s="151">
        <v>1360.859884315492</v>
      </c>
      <c r="AD65" s="137">
        <f t="shared" si="0"/>
        <v>4108135.360662975</v>
      </c>
      <c r="AE65" s="135">
        <v>16326.176454517636</v>
      </c>
      <c r="AF65" s="134">
        <v>5580.552383842657</v>
      </c>
      <c r="AG65" s="134">
        <v>18165.653930013348</v>
      </c>
      <c r="AH65" s="134">
        <v>18478.746452153006</v>
      </c>
      <c r="AI65" s="134">
        <v>5477.0108538044715</v>
      </c>
      <c r="AJ65" s="134">
        <v>0</v>
      </c>
      <c r="AK65" s="134">
        <v>18119.445313302094</v>
      </c>
      <c r="AL65" s="134">
        <v>3106.382319498676</v>
      </c>
      <c r="AM65" s="134">
        <v>8951.400283418501</v>
      </c>
      <c r="AN65" s="134">
        <v>32033.230614948407</v>
      </c>
      <c r="AO65" s="134">
        <v>12172.627633680395</v>
      </c>
      <c r="AP65" s="134">
        <v>19860.602981268014</v>
      </c>
      <c r="AQ65" s="134">
        <v>0</v>
      </c>
      <c r="AR65" s="134">
        <v>4432.715958799639</v>
      </c>
      <c r="AS65" s="134">
        <v>3880.345645241042</v>
      </c>
      <c r="AT65" s="134">
        <v>8006.169916134953</v>
      </c>
      <c r="AU65" s="134">
        <v>48596.80600811211</v>
      </c>
      <c r="AV65" s="134">
        <v>19825.766074458363</v>
      </c>
      <c r="AW65" s="134">
        <v>4213.169221913068</v>
      </c>
      <c r="AX65" s="134">
        <v>14978.57395379429</v>
      </c>
      <c r="AY65" s="134">
        <v>0</v>
      </c>
      <c r="AZ65" s="134">
        <v>6987.732499885614</v>
      </c>
      <c r="BA65" s="134">
        <v>4656.652886323833</v>
      </c>
      <c r="BB65" s="134">
        <v>7339.084169248628</v>
      </c>
      <c r="BC65" s="134">
        <v>509.3489256435823</v>
      </c>
      <c r="BD65" s="134">
        <v>0</v>
      </c>
      <c r="BE65" s="134">
        <v>10738.15826625733</v>
      </c>
      <c r="BF65" s="134">
        <v>0</v>
      </c>
      <c r="BG65" s="134">
        <v>310.48817176140653</v>
      </c>
      <c r="BH65" s="134">
        <v>2895.789587245902</v>
      </c>
      <c r="BI65" s="134">
        <v>11091.184160863502</v>
      </c>
      <c r="BJ65" s="134">
        <v>0</v>
      </c>
      <c r="BK65" s="134">
        <v>0</v>
      </c>
      <c r="BL65" s="134">
        <v>0</v>
      </c>
      <c r="BM65" s="134">
        <v>7490.694566268248</v>
      </c>
      <c r="BN65" s="134">
        <v>6064.7879308388165</v>
      </c>
      <c r="BO65" s="134">
        <v>18401.49645926669</v>
      </c>
      <c r="BP65" s="134">
        <v>0</v>
      </c>
      <c r="BQ65" s="134">
        <v>7731.435754566395</v>
      </c>
      <c r="BR65" s="134">
        <v>574.8049318169608</v>
      </c>
      <c r="BS65" s="134">
        <v>42308.97406987878</v>
      </c>
      <c r="BT65" s="134">
        <v>1918.9845720431776</v>
      </c>
      <c r="BU65" s="134">
        <v>402049.7024613041</v>
      </c>
      <c r="BV65" s="134">
        <v>2138.1468572072445</v>
      </c>
      <c r="BW65" s="134">
        <v>7875.766372195379</v>
      </c>
      <c r="BX65" s="134">
        <v>12385.930750576821</v>
      </c>
      <c r="BY65" s="134">
        <v>10701.498934266327</v>
      </c>
      <c r="BZ65" s="134">
        <v>0</v>
      </c>
      <c r="CA65" s="134">
        <v>1213.4784562434136</v>
      </c>
      <c r="CB65" s="134">
        <v>18756.70504752321</v>
      </c>
      <c r="CC65" s="134">
        <v>4383.295309955207</v>
      </c>
      <c r="CD65" s="134">
        <v>257.9547041315408</v>
      </c>
      <c r="CE65" s="134">
        <v>2707.4702515614094</v>
      </c>
      <c r="CF65" s="134">
        <v>0</v>
      </c>
      <c r="CG65" s="134">
        <v>0</v>
      </c>
      <c r="CH65" s="134">
        <v>0</v>
      </c>
      <c r="CI65" s="134">
        <v>0</v>
      </c>
      <c r="CJ65" s="134">
        <v>0</v>
      </c>
      <c r="CK65" s="138">
        <v>294187.5055389273</v>
      </c>
      <c r="CL65" s="129"/>
      <c r="CM65" s="129"/>
      <c r="CN65" s="129"/>
      <c r="CO65" s="129"/>
      <c r="CP65" s="129"/>
      <c r="CQ65" s="129"/>
      <c r="CR65" s="129"/>
      <c r="CS65" s="129"/>
      <c r="CT65" s="129"/>
      <c r="CU65" s="129"/>
      <c r="CV65" s="132"/>
      <c r="CW65" s="132"/>
      <c r="CX65" s="132"/>
    </row>
    <row r="66" spans="1:89" ht="12">
      <c r="A66" s="154"/>
      <c r="B66" s="89" t="s">
        <v>171</v>
      </c>
      <c r="C66" s="90"/>
      <c r="D66" s="154"/>
      <c r="E66" s="155">
        <f>SUM(E7:E65)</f>
        <v>113580626</v>
      </c>
      <c r="F66" s="156">
        <f>SUM(F7:F65)</f>
        <v>204558059.78576648</v>
      </c>
      <c r="G66" s="155">
        <f aca="true" t="shared" si="1" ref="G66:BR66">SUM(G7:G65)</f>
        <v>16628153.186171528</v>
      </c>
      <c r="H66" s="155">
        <f t="shared" si="1"/>
        <v>5203503.870360985</v>
      </c>
      <c r="I66" s="155">
        <f t="shared" si="1"/>
        <v>3040735.1969524873</v>
      </c>
      <c r="J66" s="155">
        <f t="shared" si="1"/>
        <v>22551572.77140797</v>
      </c>
      <c r="K66" s="155">
        <f t="shared" si="1"/>
        <v>8987466.380082706</v>
      </c>
      <c r="L66" s="155">
        <f t="shared" si="1"/>
        <v>1545553.414647244</v>
      </c>
      <c r="M66" s="155">
        <f t="shared" si="1"/>
        <v>1625083.8419879857</v>
      </c>
      <c r="N66" s="155">
        <f t="shared" si="1"/>
        <v>29206165.73130966</v>
      </c>
      <c r="O66" s="155">
        <f t="shared" si="1"/>
        <v>2832410.5022438457</v>
      </c>
      <c r="P66" s="155">
        <f t="shared" si="1"/>
        <v>3545497.308744166</v>
      </c>
      <c r="Q66" s="155">
        <f t="shared" si="1"/>
        <v>203481.899644369</v>
      </c>
      <c r="R66" s="155">
        <f t="shared" si="1"/>
        <v>362394.94068443234</v>
      </c>
      <c r="S66" s="155">
        <f t="shared" si="1"/>
        <v>609645.1947870541</v>
      </c>
      <c r="T66" s="155">
        <f t="shared" si="1"/>
        <v>423143.87210310256</v>
      </c>
      <c r="U66" s="155">
        <f t="shared" si="1"/>
        <v>2416961.738173369</v>
      </c>
      <c r="V66" s="155">
        <f t="shared" si="1"/>
        <v>47473.223767867086</v>
      </c>
      <c r="W66" s="155">
        <f t="shared" si="1"/>
        <v>680316.5801357585</v>
      </c>
      <c r="X66" s="155">
        <f t="shared" si="1"/>
        <v>298377.6833140104</v>
      </c>
      <c r="Y66" s="155">
        <f t="shared" si="1"/>
        <v>660226.4967610964</v>
      </c>
      <c r="Z66" s="155">
        <f t="shared" si="1"/>
        <v>253205.82639029104</v>
      </c>
      <c r="AA66" s="155">
        <f t="shared" si="1"/>
        <v>9105922.380395377</v>
      </c>
      <c r="AB66" s="155">
        <f t="shared" si="1"/>
        <v>2841339.393079286</v>
      </c>
      <c r="AC66" s="155">
        <f t="shared" si="1"/>
        <v>511994.5668553796</v>
      </c>
      <c r="AD66" s="155">
        <f t="shared" si="1"/>
        <v>113341350.21943022</v>
      </c>
      <c r="AE66" s="155">
        <f t="shared" si="1"/>
        <v>183075.7694588257</v>
      </c>
      <c r="AF66" s="155">
        <f t="shared" si="1"/>
        <v>34847.034371819194</v>
      </c>
      <c r="AG66" s="155">
        <f t="shared" si="1"/>
        <v>96669.81554254748</v>
      </c>
      <c r="AH66" s="155">
        <f t="shared" si="1"/>
        <v>136199.58354402817</v>
      </c>
      <c r="AI66" s="155">
        <f t="shared" si="1"/>
        <v>17522.620969947042</v>
      </c>
      <c r="AJ66" s="155">
        <f t="shared" si="1"/>
        <v>38477.468478163624</v>
      </c>
      <c r="AK66" s="155">
        <f t="shared" si="1"/>
        <v>214181.69155658816</v>
      </c>
      <c r="AL66" s="155">
        <f t="shared" si="1"/>
        <v>16796.303242831164</v>
      </c>
      <c r="AM66" s="155">
        <f t="shared" si="1"/>
        <v>25585.907074698207</v>
      </c>
      <c r="AN66" s="155">
        <f t="shared" si="1"/>
        <v>404173.56020726217</v>
      </c>
      <c r="AO66" s="155">
        <f t="shared" si="1"/>
        <v>153585.95287875962</v>
      </c>
      <c r="AP66" s="155">
        <f t="shared" si="1"/>
        <v>250587.60732850255</v>
      </c>
      <c r="AQ66" s="155">
        <f t="shared" si="1"/>
        <v>41336.58540300815</v>
      </c>
      <c r="AR66" s="155">
        <f t="shared" si="1"/>
        <v>89966.00121987666</v>
      </c>
      <c r="AS66" s="155">
        <f t="shared" si="1"/>
        <v>31795.255964846972</v>
      </c>
      <c r="AT66" s="155">
        <f t="shared" si="1"/>
        <v>18998.4671019143</v>
      </c>
      <c r="AU66" s="155">
        <f t="shared" si="1"/>
        <v>422018.36359572253</v>
      </c>
      <c r="AV66" s="155">
        <f t="shared" si="1"/>
        <v>249080.44007362556</v>
      </c>
      <c r="AW66" s="155">
        <f t="shared" si="1"/>
        <v>41832.31813915902</v>
      </c>
      <c r="AX66" s="155">
        <f t="shared" si="1"/>
        <v>308106.05070474464</v>
      </c>
      <c r="AY66" s="155">
        <f t="shared" si="1"/>
        <v>0</v>
      </c>
      <c r="AZ66" s="155">
        <f t="shared" si="1"/>
        <v>7034.656241932154</v>
      </c>
      <c r="BA66" s="155">
        <f t="shared" si="1"/>
        <v>74616.20212493914</v>
      </c>
      <c r="BB66" s="155">
        <f t="shared" si="1"/>
        <v>295085.01865723956</v>
      </c>
      <c r="BC66" s="155">
        <f t="shared" si="1"/>
        <v>2148.8371747657743</v>
      </c>
      <c r="BD66" s="155">
        <f t="shared" si="1"/>
        <v>125004.0570283886</v>
      </c>
      <c r="BE66" s="155">
        <f t="shared" si="1"/>
        <v>156096.37191806053</v>
      </c>
      <c r="BF66" s="155">
        <f t="shared" si="1"/>
        <v>172767.5604126246</v>
      </c>
      <c r="BG66" s="155">
        <f t="shared" si="1"/>
        <v>1474.2777791714816</v>
      </c>
      <c r="BH66" s="155">
        <f t="shared" si="1"/>
        <v>19389.110673248106</v>
      </c>
      <c r="BI66" s="155">
        <f t="shared" si="1"/>
        <v>89104.12341762894</v>
      </c>
      <c r="BJ66" s="155">
        <f t="shared" si="1"/>
        <v>0</v>
      </c>
      <c r="BK66" s="155">
        <f t="shared" si="1"/>
        <v>17197.680698487187</v>
      </c>
      <c r="BL66" s="155">
        <f t="shared" si="1"/>
        <v>0</v>
      </c>
      <c r="BM66" s="155">
        <f t="shared" si="1"/>
        <v>84918.20967233478</v>
      </c>
      <c r="BN66" s="155">
        <f t="shared" si="1"/>
        <v>126107.06306695132</v>
      </c>
      <c r="BO66" s="155">
        <f t="shared" si="1"/>
        <v>300377.57265138696</v>
      </c>
      <c r="BP66" s="155">
        <f t="shared" si="1"/>
        <v>62216.38294452524</v>
      </c>
      <c r="BQ66" s="155">
        <f t="shared" si="1"/>
        <v>766672.4929296116</v>
      </c>
      <c r="BR66" s="155">
        <f t="shared" si="1"/>
        <v>192947.9935863584</v>
      </c>
      <c r="BS66" s="155">
        <f aca="true" t="shared" si="2" ref="BS66:CK66">SUM(BS7:BS65)</f>
        <v>249440.70807883068</v>
      </c>
      <c r="BT66" s="155">
        <f t="shared" si="2"/>
        <v>10800.40657540135</v>
      </c>
      <c r="BU66" s="155">
        <f t="shared" si="2"/>
        <v>3899833.319170823</v>
      </c>
      <c r="BV66" s="155">
        <f t="shared" si="2"/>
        <v>7792.457773815436</v>
      </c>
      <c r="BW66" s="155">
        <f t="shared" si="2"/>
        <v>166113.58664339915</v>
      </c>
      <c r="BX66" s="155">
        <f t="shared" si="2"/>
        <v>210793.17501168075</v>
      </c>
      <c r="BY66" s="155">
        <f t="shared" si="2"/>
        <v>189439.50958065063</v>
      </c>
      <c r="BZ66" s="155">
        <f t="shared" si="2"/>
        <v>0</v>
      </c>
      <c r="CA66" s="155">
        <f t="shared" si="2"/>
        <v>6013.401546255083</v>
      </c>
      <c r="CB66" s="155">
        <f t="shared" si="2"/>
        <v>291408.93533908733</v>
      </c>
      <c r="CC66" s="155">
        <f t="shared" si="2"/>
        <v>17483.783628503516</v>
      </c>
      <c r="CD66" s="155">
        <f t="shared" si="2"/>
        <v>43863.88897305263</v>
      </c>
      <c r="CE66" s="155">
        <f t="shared" si="2"/>
        <v>251499.92802537684</v>
      </c>
      <c r="CF66" s="155">
        <f t="shared" si="2"/>
        <v>0</v>
      </c>
      <c r="CG66" s="155">
        <f t="shared" si="2"/>
        <v>0</v>
      </c>
      <c r="CH66" s="155">
        <f t="shared" si="2"/>
        <v>0</v>
      </c>
      <c r="CI66" s="155">
        <f t="shared" si="2"/>
        <v>50513.40831310138</v>
      </c>
      <c r="CJ66" s="155">
        <f t="shared" si="2"/>
        <v>23461.871023270498</v>
      </c>
      <c r="CK66" s="155">
        <f t="shared" si="2"/>
        <v>451217.80829767673</v>
      </c>
    </row>
    <row r="67" spans="5:31" ht="12">
      <c r="E67" s="26"/>
      <c r="F67" s="26"/>
      <c r="AE67" s="27"/>
    </row>
    <row r="68" spans="1:31" ht="12">
      <c r="A68" s="29"/>
      <c r="B68" s="30"/>
      <c r="C68" s="30"/>
      <c r="D68" s="31"/>
      <c r="E68" s="139"/>
      <c r="F68" s="31"/>
      <c r="G68" s="31"/>
      <c r="H68" s="30"/>
      <c r="I68" s="30"/>
      <c r="J68" s="31"/>
      <c r="K68" s="31"/>
      <c r="L68" s="31"/>
      <c r="M68" s="31"/>
      <c r="N68" s="31"/>
      <c r="O68" s="31"/>
      <c r="P68" s="31"/>
      <c r="Q68" s="30"/>
      <c r="AE68" s="27"/>
    </row>
    <row r="69" spans="1:31" ht="12">
      <c r="A69" s="58"/>
      <c r="B69" s="31"/>
      <c r="C69" s="31"/>
      <c r="D69" s="31"/>
      <c r="E69" s="31"/>
      <c r="F69" s="31"/>
      <c r="G69" s="31"/>
      <c r="H69" s="30"/>
      <c r="I69" s="31"/>
      <c r="J69" s="31"/>
      <c r="K69" s="31"/>
      <c r="L69" s="31"/>
      <c r="M69" s="31"/>
      <c r="N69" s="31"/>
      <c r="O69" s="31"/>
      <c r="P69" s="31"/>
      <c r="Q69" s="30"/>
      <c r="AE69" s="27"/>
    </row>
    <row r="70" spans="1:31" ht="13.5" customHeight="1">
      <c r="A70" s="29"/>
      <c r="B70" s="207"/>
      <c r="C70" s="207"/>
      <c r="D70" s="207"/>
      <c r="E70" s="31"/>
      <c r="F70" s="31"/>
      <c r="G70" s="31"/>
      <c r="H70" s="30"/>
      <c r="I70" s="31"/>
      <c r="J70" s="31"/>
      <c r="K70" s="31"/>
      <c r="L70" s="31"/>
      <c r="M70" s="31"/>
      <c r="N70" s="31"/>
      <c r="O70" s="31"/>
      <c r="P70" s="31"/>
      <c r="Q70" s="30"/>
      <c r="AE70" s="27"/>
    </row>
    <row r="71" spans="1:31" ht="13.5" customHeight="1">
      <c r="A71" s="29"/>
      <c r="B71" s="207"/>
      <c r="C71" s="207"/>
      <c r="D71" s="207"/>
      <c r="E71" s="31"/>
      <c r="F71" s="31"/>
      <c r="G71" s="31"/>
      <c r="H71" s="31"/>
      <c r="I71" s="31"/>
      <c r="J71" s="31"/>
      <c r="K71" s="31"/>
      <c r="L71" s="31"/>
      <c r="M71" s="30"/>
      <c r="N71" s="31"/>
      <c r="O71" s="31"/>
      <c r="P71" s="31"/>
      <c r="Q71" s="30"/>
      <c r="AE71" s="27"/>
    </row>
    <row r="72" spans="1:31" ht="12">
      <c r="A72" s="32"/>
      <c r="B72" s="59"/>
      <c r="C72" s="59"/>
      <c r="D72" s="59"/>
      <c r="E72" s="32"/>
      <c r="F72" s="32"/>
      <c r="G72" s="32"/>
      <c r="H72" s="32"/>
      <c r="I72" s="32"/>
      <c r="J72" s="32"/>
      <c r="K72" s="32"/>
      <c r="L72" s="32"/>
      <c r="M72" s="32"/>
      <c r="N72" s="32"/>
      <c r="O72" s="32"/>
      <c r="P72" s="32"/>
      <c r="Q72" s="33"/>
      <c r="AE72" s="27"/>
    </row>
    <row r="73" spans="1:31" ht="12">
      <c r="A73" s="32"/>
      <c r="B73" s="59"/>
      <c r="C73" s="59"/>
      <c r="D73" s="59"/>
      <c r="AE73" s="27"/>
    </row>
    <row r="74" spans="1:31" ht="12">
      <c r="A74" s="32"/>
      <c r="B74" s="59"/>
      <c r="C74" s="59"/>
      <c r="D74" s="59"/>
      <c r="AE74" s="27"/>
    </row>
    <row r="75" spans="1:31" ht="12">
      <c r="A75" s="32"/>
      <c r="B75" s="59"/>
      <c r="C75" s="59"/>
      <c r="D75" s="59"/>
      <c r="AE75" s="27"/>
    </row>
    <row r="76" spans="1:31" ht="12">
      <c r="A76" s="32"/>
      <c r="B76" s="59"/>
      <c r="C76" s="59"/>
      <c r="D76" s="59"/>
      <c r="AE76" s="27"/>
    </row>
    <row r="77" spans="1:31" ht="12">
      <c r="A77" s="32"/>
      <c r="B77" s="59"/>
      <c r="C77" s="59"/>
      <c r="D77" s="59"/>
      <c r="E77" s="59"/>
      <c r="AE77" s="27"/>
    </row>
    <row r="78" spans="1:31" ht="12">
      <c r="A78" s="32"/>
      <c r="B78" s="59"/>
      <c r="C78" s="59"/>
      <c r="D78" s="59"/>
      <c r="AE78" s="27"/>
    </row>
    <row r="79" spans="1:31" ht="12">
      <c r="A79" s="32"/>
      <c r="AE79" s="27"/>
    </row>
    <row r="80" spans="1:31" ht="12">
      <c r="A80" s="32"/>
      <c r="B80" s="59"/>
      <c r="C80" s="59"/>
      <c r="D80" s="59"/>
      <c r="AE80" s="27"/>
    </row>
    <row r="81" spans="1:4" ht="12">
      <c r="A81" s="32"/>
      <c r="B81" s="59"/>
      <c r="C81" s="59"/>
      <c r="D81" s="59"/>
    </row>
    <row r="82" spans="1:4" ht="12">
      <c r="A82" s="32"/>
      <c r="B82" s="59"/>
      <c r="C82" s="59"/>
      <c r="D82" s="59"/>
    </row>
    <row r="83" spans="1:4" ht="12">
      <c r="A83" s="32"/>
      <c r="B83" s="59"/>
      <c r="C83" s="59"/>
      <c r="D83" s="59"/>
    </row>
    <row r="84" spans="1:4" ht="12">
      <c r="A84" s="32"/>
      <c r="B84" s="59"/>
      <c r="C84" s="59"/>
      <c r="D84" s="59"/>
    </row>
    <row r="85" spans="1:4" ht="12">
      <c r="A85" s="32"/>
      <c r="B85" s="59"/>
      <c r="C85" s="59"/>
      <c r="D85" s="59"/>
    </row>
    <row r="86" spans="1:4" ht="12">
      <c r="A86" s="32"/>
      <c r="B86" s="59"/>
      <c r="C86" s="59"/>
      <c r="D86" s="59"/>
    </row>
    <row r="87" ht="12">
      <c r="A87" s="32"/>
    </row>
    <row r="88" ht="12">
      <c r="A88" s="32"/>
    </row>
    <row r="89" ht="12">
      <c r="A89" s="32"/>
    </row>
    <row r="90" ht="12">
      <c r="A90" s="32"/>
    </row>
    <row r="91" ht="12">
      <c r="A91" s="32"/>
    </row>
    <row r="92" ht="12">
      <c r="A92" s="32"/>
    </row>
    <row r="93" ht="12">
      <c r="A93" s="32"/>
    </row>
    <row r="94" ht="12">
      <c r="A94" s="32"/>
    </row>
    <row r="95" ht="12">
      <c r="A95" s="33"/>
    </row>
  </sheetData>
  <mergeCells count="22">
    <mergeCell ref="A4:A6"/>
    <mergeCell ref="F4:F6"/>
    <mergeCell ref="B70:D70"/>
    <mergeCell ref="B71:D71"/>
    <mergeCell ref="E4:E6"/>
    <mergeCell ref="D4:D6"/>
    <mergeCell ref="B4:B6"/>
    <mergeCell ref="AD4:AD5"/>
    <mergeCell ref="M5:M6"/>
    <mergeCell ref="L5:L6"/>
    <mergeCell ref="T5:T6"/>
    <mergeCell ref="R5:R6"/>
    <mergeCell ref="Q5:Q6"/>
    <mergeCell ref="P5:P6"/>
    <mergeCell ref="O5:O6"/>
    <mergeCell ref="N5:N6"/>
    <mergeCell ref="S5:S6"/>
    <mergeCell ref="G5:G6"/>
    <mergeCell ref="K5:K6"/>
    <mergeCell ref="J5:J6"/>
    <mergeCell ref="I5:I6"/>
    <mergeCell ref="H5:H6"/>
  </mergeCells>
  <printOptions/>
  <pageMargins left="0" right="0" top="0.18" bottom="0" header="0" footer="0"/>
  <pageSetup horizontalDpi="600" verticalDpi="600" orientation="portrait" scale="85" r:id="rId3"/>
  <headerFooter alignWithMargins="0">
    <oddFooter>&amp;C&amp;F&amp;RPage &amp;P</oddFooter>
  </headerFooter>
  <colBreaks count="1" manualBreakCount="1">
    <brk id="23" max="64" man="1"/>
  </colBreaks>
  <legacyDrawing r:id="rId2"/>
</worksheet>
</file>

<file path=xl/worksheets/sheet2.xml><?xml version="1.0" encoding="utf-8"?>
<worksheet xmlns="http://schemas.openxmlformats.org/spreadsheetml/2006/main" xmlns:r="http://schemas.openxmlformats.org/officeDocument/2006/relationships">
  <dimension ref="A1:CW73"/>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B11" sqref="B11"/>
    </sheetView>
  </sheetViews>
  <sheetFormatPr defaultColWidth="9.00390625" defaultRowHeight="12.75"/>
  <cols>
    <col min="1" max="1" width="6.75390625" style="159" customWidth="1"/>
    <col min="2" max="2" width="19.25390625" style="159" customWidth="1"/>
    <col min="3" max="3" width="3.75390625" style="159" hidden="1" customWidth="1"/>
    <col min="4" max="4" width="19.625" style="159" customWidth="1"/>
    <col min="5" max="5" width="13.125" style="159" bestFit="1" customWidth="1"/>
    <col min="6" max="6" width="13.125" style="159" customWidth="1"/>
    <col min="7" max="7" width="12.125" style="159" bestFit="1" customWidth="1"/>
    <col min="8" max="9" width="11.25390625" style="159" bestFit="1" customWidth="1"/>
    <col min="10" max="10" width="12.125" style="159" bestFit="1" customWidth="1"/>
    <col min="11" max="13" width="11.25390625" style="159" bestFit="1" customWidth="1"/>
    <col min="14" max="14" width="12.125" style="159" bestFit="1" customWidth="1"/>
    <col min="15" max="16" width="11.25390625" style="159" bestFit="1" customWidth="1"/>
    <col min="17" max="20" width="9.875" style="159" bestFit="1" customWidth="1"/>
    <col min="21" max="21" width="11.25390625" style="159" bestFit="1" customWidth="1"/>
    <col min="22" max="26" width="9.875" style="159" bestFit="1" customWidth="1"/>
    <col min="27" max="27" width="11.25390625" style="159" bestFit="1" customWidth="1"/>
    <col min="28" max="28" width="10.00390625" style="159" customWidth="1"/>
    <col min="29" max="29" width="8.375" style="159" customWidth="1"/>
    <col min="30" max="30" width="13.125" style="159" bestFit="1" customWidth="1"/>
    <col min="31" max="31" width="9.875" style="159" bestFit="1" customWidth="1"/>
    <col min="32" max="33" width="9.125" style="159" bestFit="1" customWidth="1"/>
    <col min="34" max="34" width="9.875" style="159" bestFit="1" customWidth="1"/>
    <col min="35" max="36" width="9.125" style="159" bestFit="1" customWidth="1"/>
    <col min="37" max="37" width="9.875" style="159" bestFit="1" customWidth="1"/>
    <col min="38" max="39" width="9.125" style="159" bestFit="1" customWidth="1"/>
    <col min="40" max="42" width="9.875" style="159" bestFit="1" customWidth="1"/>
    <col min="43" max="46" width="9.125" style="159" bestFit="1" customWidth="1"/>
    <col min="47" max="48" width="9.875" style="159" bestFit="1" customWidth="1"/>
    <col min="49" max="49" width="9.125" style="159" bestFit="1" customWidth="1"/>
    <col min="50" max="50" width="9.875" style="159" bestFit="1" customWidth="1"/>
    <col min="51" max="54" width="9.125" style="159" bestFit="1" customWidth="1"/>
    <col min="55" max="55" width="9.875" style="159" bestFit="1" customWidth="1"/>
    <col min="56" max="56" width="9.875" style="159" customWidth="1"/>
    <col min="57" max="64" width="9.125" style="159" bestFit="1" customWidth="1"/>
    <col min="65" max="67" width="9.875" style="159" bestFit="1" customWidth="1"/>
    <col min="68" max="68" width="9.125" style="159" bestFit="1" customWidth="1"/>
    <col min="69" max="71" width="9.875" style="159" bestFit="1" customWidth="1"/>
    <col min="72" max="72" width="9.125" style="159" bestFit="1" customWidth="1"/>
    <col min="73" max="73" width="11.25390625" style="159" bestFit="1" customWidth="1"/>
    <col min="74" max="74" width="9.125" style="159" bestFit="1" customWidth="1"/>
    <col min="75" max="77" width="9.875" style="159" bestFit="1" customWidth="1"/>
    <col min="78" max="79" width="9.125" style="159" bestFit="1" customWidth="1"/>
    <col min="80" max="80" width="9.875" style="159" bestFit="1" customWidth="1"/>
    <col min="81" max="82" width="9.125" style="159" bestFit="1" customWidth="1"/>
    <col min="83" max="83" width="9.875" style="159" bestFit="1" customWidth="1"/>
    <col min="84" max="88" width="9.125" style="159" bestFit="1" customWidth="1"/>
    <col min="89" max="89" width="9.875" style="159" bestFit="1" customWidth="1"/>
    <col min="90" max="16384" width="9.00390625" style="159" customWidth="1"/>
  </cols>
  <sheetData>
    <row r="1" ht="12.75">
      <c r="A1" s="91" t="s">
        <v>290</v>
      </c>
    </row>
    <row r="2" ht="12.75">
      <c r="A2" s="159" t="s">
        <v>301</v>
      </c>
    </row>
    <row r="3" spans="1:101" ht="12.75">
      <c r="A3" s="20" t="s">
        <v>172</v>
      </c>
      <c r="B3" s="20"/>
      <c r="C3" s="20"/>
      <c r="D3" s="28">
        <v>37762</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row>
    <row r="4" spans="1:101" ht="12.75">
      <c r="A4" s="202" t="s">
        <v>64</v>
      </c>
      <c r="B4" s="202" t="s">
        <v>249</v>
      </c>
      <c r="C4" s="21"/>
      <c r="D4" s="211" t="s">
        <v>65</v>
      </c>
      <c r="E4" s="208" t="s">
        <v>253</v>
      </c>
      <c r="F4" s="205" t="s">
        <v>282</v>
      </c>
      <c r="G4" s="75" t="s">
        <v>0</v>
      </c>
      <c r="H4" s="75" t="s">
        <v>1</v>
      </c>
      <c r="I4" s="75" t="s">
        <v>2</v>
      </c>
      <c r="J4" s="75" t="s">
        <v>3</v>
      </c>
      <c r="K4" s="75" t="s">
        <v>4</v>
      </c>
      <c r="L4" s="75" t="s">
        <v>5</v>
      </c>
      <c r="M4" s="75" t="s">
        <v>6</v>
      </c>
      <c r="N4" s="75" t="s">
        <v>7</v>
      </c>
      <c r="O4" s="75" t="s">
        <v>8</v>
      </c>
      <c r="P4" s="75" t="s">
        <v>9</v>
      </c>
      <c r="Q4" s="75" t="s">
        <v>10</v>
      </c>
      <c r="R4" s="75" t="s">
        <v>11</v>
      </c>
      <c r="S4" s="75">
        <v>54</v>
      </c>
      <c r="T4" s="75" t="s">
        <v>12</v>
      </c>
      <c r="U4" s="75" t="s">
        <v>13</v>
      </c>
      <c r="V4" s="75">
        <v>66</v>
      </c>
      <c r="W4" s="75" t="s">
        <v>14</v>
      </c>
      <c r="X4" s="75" t="s">
        <v>15</v>
      </c>
      <c r="Y4" s="75" t="s">
        <v>16</v>
      </c>
      <c r="Z4" s="75" t="s">
        <v>17</v>
      </c>
      <c r="AA4" s="75" t="s">
        <v>18</v>
      </c>
      <c r="AB4" s="75" t="s">
        <v>19</v>
      </c>
      <c r="AC4" s="75" t="s">
        <v>20</v>
      </c>
      <c r="AD4" s="200" t="s">
        <v>206</v>
      </c>
      <c r="AE4" s="108" t="s">
        <v>21</v>
      </c>
      <c r="AF4" s="108" t="s">
        <v>22</v>
      </c>
      <c r="AG4" s="108" t="s">
        <v>23</v>
      </c>
      <c r="AH4" s="108" t="s">
        <v>24</v>
      </c>
      <c r="AI4" s="109" t="s">
        <v>25</v>
      </c>
      <c r="AJ4" s="108" t="s">
        <v>26</v>
      </c>
      <c r="AK4" s="108" t="s">
        <v>27</v>
      </c>
      <c r="AL4" s="110" t="s">
        <v>28</v>
      </c>
      <c r="AM4" s="110" t="s">
        <v>29</v>
      </c>
      <c r="AN4" s="109" t="s">
        <v>199</v>
      </c>
      <c r="AO4" s="109" t="s">
        <v>200</v>
      </c>
      <c r="AP4" s="109" t="s">
        <v>201</v>
      </c>
      <c r="AQ4" s="108" t="s">
        <v>30</v>
      </c>
      <c r="AR4" s="110" t="s">
        <v>255</v>
      </c>
      <c r="AS4" s="108" t="s">
        <v>31</v>
      </c>
      <c r="AT4" s="108" t="s">
        <v>32</v>
      </c>
      <c r="AU4" s="108" t="s">
        <v>33</v>
      </c>
      <c r="AV4" s="108" t="s">
        <v>34</v>
      </c>
      <c r="AW4" s="108" t="s">
        <v>35</v>
      </c>
      <c r="AX4" s="108" t="s">
        <v>36</v>
      </c>
      <c r="AY4" s="110" t="s">
        <v>240</v>
      </c>
      <c r="AZ4" s="110" t="s">
        <v>265</v>
      </c>
      <c r="BA4" s="110" t="s">
        <v>236</v>
      </c>
      <c r="BB4" s="108" t="s">
        <v>37</v>
      </c>
      <c r="BC4" s="108" t="s">
        <v>38</v>
      </c>
      <c r="BD4" s="110" t="s">
        <v>270</v>
      </c>
      <c r="BE4" s="108" t="s">
        <v>39</v>
      </c>
      <c r="BF4" s="109" t="s">
        <v>40</v>
      </c>
      <c r="BG4" s="110" t="s">
        <v>239</v>
      </c>
      <c r="BH4" s="111" t="s">
        <v>237</v>
      </c>
      <c r="BI4" s="108" t="s">
        <v>41</v>
      </c>
      <c r="BJ4" s="108">
        <v>2629</v>
      </c>
      <c r="BK4" s="108">
        <v>2635</v>
      </c>
      <c r="BL4" s="108" t="s">
        <v>43</v>
      </c>
      <c r="BM4" s="108" t="s">
        <v>44</v>
      </c>
      <c r="BN4" s="108" t="s">
        <v>45</v>
      </c>
      <c r="BO4" s="108" t="s">
        <v>46</v>
      </c>
      <c r="BP4" s="108" t="s">
        <v>47</v>
      </c>
      <c r="BQ4" s="108" t="s">
        <v>48</v>
      </c>
      <c r="BR4" s="108" t="s">
        <v>49</v>
      </c>
      <c r="BS4" s="108" t="s">
        <v>50</v>
      </c>
      <c r="BT4" s="108" t="s">
        <v>51</v>
      </c>
      <c r="BU4" s="108" t="s">
        <v>52</v>
      </c>
      <c r="BV4" s="110" t="s">
        <v>194</v>
      </c>
      <c r="BW4" s="108" t="s">
        <v>53</v>
      </c>
      <c r="BX4" s="108" t="s">
        <v>54</v>
      </c>
      <c r="BY4" s="108" t="s">
        <v>55</v>
      </c>
      <c r="BZ4" s="108" t="s">
        <v>56</v>
      </c>
      <c r="CA4" s="108" t="s">
        <v>57</v>
      </c>
      <c r="CB4" s="108" t="s">
        <v>58</v>
      </c>
      <c r="CC4" s="108" t="s">
        <v>59</v>
      </c>
      <c r="CD4" s="108" t="s">
        <v>60</v>
      </c>
      <c r="CE4" s="110" t="s">
        <v>195</v>
      </c>
      <c r="CF4" s="110" t="s">
        <v>241</v>
      </c>
      <c r="CG4" s="110" t="s">
        <v>242</v>
      </c>
      <c r="CH4" s="110" t="s">
        <v>243</v>
      </c>
      <c r="CI4" s="108" t="s">
        <v>61</v>
      </c>
      <c r="CJ4" s="108" t="s">
        <v>62</v>
      </c>
      <c r="CK4" s="108" t="s">
        <v>63</v>
      </c>
      <c r="CL4" s="96"/>
      <c r="CM4" s="96"/>
      <c r="CN4" s="96"/>
      <c r="CO4" s="96"/>
      <c r="CP4" s="96"/>
      <c r="CQ4" s="96"/>
      <c r="CR4" s="96"/>
      <c r="CS4" s="96"/>
      <c r="CT4" s="96"/>
      <c r="CU4" s="96"/>
      <c r="CV4" s="96"/>
      <c r="CW4" s="96"/>
    </row>
    <row r="5" spans="1:101" ht="45">
      <c r="A5" s="203"/>
      <c r="B5" s="203"/>
      <c r="C5" s="76"/>
      <c r="D5" s="212"/>
      <c r="E5" s="209"/>
      <c r="F5" s="206"/>
      <c r="G5" s="196" t="s">
        <v>66</v>
      </c>
      <c r="H5" s="198" t="s">
        <v>67</v>
      </c>
      <c r="I5" s="198" t="s">
        <v>68</v>
      </c>
      <c r="J5" s="198" t="s">
        <v>69</v>
      </c>
      <c r="K5" s="198" t="s">
        <v>70</v>
      </c>
      <c r="L5" s="198" t="s">
        <v>71</v>
      </c>
      <c r="M5" s="198" t="s">
        <v>72</v>
      </c>
      <c r="N5" s="198" t="s">
        <v>73</v>
      </c>
      <c r="O5" s="198" t="s">
        <v>74</v>
      </c>
      <c r="P5" s="198" t="s">
        <v>75</v>
      </c>
      <c r="Q5" s="198" t="s">
        <v>76</v>
      </c>
      <c r="R5" s="198" t="s">
        <v>77</v>
      </c>
      <c r="S5" s="198" t="s">
        <v>283</v>
      </c>
      <c r="T5" s="198" t="s">
        <v>78</v>
      </c>
      <c r="U5" s="98" t="s">
        <v>79</v>
      </c>
      <c r="V5" s="98" t="s">
        <v>80</v>
      </c>
      <c r="W5" s="98" t="s">
        <v>81</v>
      </c>
      <c r="X5" s="98" t="s">
        <v>82</v>
      </c>
      <c r="Y5" s="98" t="s">
        <v>83</v>
      </c>
      <c r="Z5" s="98" t="s">
        <v>84</v>
      </c>
      <c r="AA5" s="98" t="s">
        <v>85</v>
      </c>
      <c r="AB5" s="98" t="s">
        <v>86</v>
      </c>
      <c r="AC5" s="98" t="s">
        <v>87</v>
      </c>
      <c r="AD5" s="201"/>
      <c r="AE5" s="109" t="s">
        <v>89</v>
      </c>
      <c r="AF5" s="108" t="s">
        <v>235</v>
      </c>
      <c r="AG5" s="109" t="s">
        <v>94</v>
      </c>
      <c r="AH5" s="109" t="s">
        <v>97</v>
      </c>
      <c r="AI5" s="109" t="s">
        <v>98</v>
      </c>
      <c r="AJ5" s="109" t="s">
        <v>99</v>
      </c>
      <c r="AK5" s="109" t="s">
        <v>102</v>
      </c>
      <c r="AL5" s="109" t="s">
        <v>109</v>
      </c>
      <c r="AM5" s="109" t="s">
        <v>262</v>
      </c>
      <c r="AN5" s="109" t="s">
        <v>259</v>
      </c>
      <c r="AO5" s="109" t="s">
        <v>260</v>
      </c>
      <c r="AP5" s="109" t="s">
        <v>261</v>
      </c>
      <c r="AQ5" s="109" t="s">
        <v>112</v>
      </c>
      <c r="AR5" s="109" t="s">
        <v>263</v>
      </c>
      <c r="AS5" s="109" t="s">
        <v>115</v>
      </c>
      <c r="AT5" s="109" t="s">
        <v>116</v>
      </c>
      <c r="AU5" s="109" t="s">
        <v>117</v>
      </c>
      <c r="AV5" s="109" t="s">
        <v>120</v>
      </c>
      <c r="AW5" s="109" t="s">
        <v>121</v>
      </c>
      <c r="AX5" s="109" t="s">
        <v>122</v>
      </c>
      <c r="AY5" s="109" t="s">
        <v>137</v>
      </c>
      <c r="AZ5" s="109" t="s">
        <v>264</v>
      </c>
      <c r="BA5" s="109" t="s">
        <v>140</v>
      </c>
      <c r="BB5" s="140" t="s">
        <v>250</v>
      </c>
      <c r="BC5" s="109" t="s">
        <v>129</v>
      </c>
      <c r="BD5" s="109" t="s">
        <v>271</v>
      </c>
      <c r="BE5" s="109" t="s">
        <v>130</v>
      </c>
      <c r="BF5" s="109" t="s">
        <v>258</v>
      </c>
      <c r="BG5" s="109" t="s">
        <v>141</v>
      </c>
      <c r="BH5" s="109" t="s">
        <v>238</v>
      </c>
      <c r="BI5" s="109" t="s">
        <v>205</v>
      </c>
      <c r="BJ5" s="109" t="s">
        <v>203</v>
      </c>
      <c r="BK5" s="109" t="s">
        <v>204</v>
      </c>
      <c r="BL5" s="109" t="s">
        <v>88</v>
      </c>
      <c r="BM5" s="109" t="s">
        <v>144</v>
      </c>
      <c r="BN5" s="109">
        <f>BN2</f>
        <v>0</v>
      </c>
      <c r="BO5" s="109" t="s">
        <v>145</v>
      </c>
      <c r="BP5" s="109" t="s">
        <v>148</v>
      </c>
      <c r="BQ5" s="109" t="s">
        <v>149</v>
      </c>
      <c r="BR5" s="109" t="s">
        <v>150</v>
      </c>
      <c r="BS5" s="109" t="s">
        <v>151</v>
      </c>
      <c r="BT5" s="109" t="s">
        <v>152</v>
      </c>
      <c r="BU5" s="109" t="s">
        <v>153</v>
      </c>
      <c r="BV5" s="109" t="s">
        <v>154</v>
      </c>
      <c r="BW5" s="109" t="s">
        <v>157</v>
      </c>
      <c r="BX5" s="109" t="s">
        <v>158</v>
      </c>
      <c r="BY5" s="109" t="s">
        <v>159</v>
      </c>
      <c r="BZ5" s="109" t="s">
        <v>160</v>
      </c>
      <c r="CA5" s="109" t="s">
        <v>161</v>
      </c>
      <c r="CB5" s="109" t="s">
        <v>162</v>
      </c>
      <c r="CC5" s="109" t="s">
        <v>163</v>
      </c>
      <c r="CD5" s="109" t="s">
        <v>164</v>
      </c>
      <c r="CE5" s="109" t="s">
        <v>165</v>
      </c>
      <c r="CF5" s="109" t="s">
        <v>244</v>
      </c>
      <c r="CG5" s="109" t="s">
        <v>245</v>
      </c>
      <c r="CH5" s="109" t="s">
        <v>246</v>
      </c>
      <c r="CI5" s="109" t="s">
        <v>166</v>
      </c>
      <c r="CJ5" s="109" t="s">
        <v>167</v>
      </c>
      <c r="CK5" s="109" t="s">
        <v>168</v>
      </c>
      <c r="CL5" s="112"/>
      <c r="CM5" s="112"/>
      <c r="CN5" s="112"/>
      <c r="CO5" s="112"/>
      <c r="CP5" s="112"/>
      <c r="CQ5" s="96"/>
      <c r="CR5" s="96"/>
      <c r="CS5" s="96"/>
      <c r="CT5" s="96"/>
      <c r="CU5" s="96"/>
      <c r="CV5" s="96"/>
      <c r="CW5" s="96"/>
    </row>
    <row r="6" spans="1:101" ht="12.75">
      <c r="A6" s="204"/>
      <c r="B6" s="204"/>
      <c r="C6" s="77"/>
      <c r="D6" s="213"/>
      <c r="E6" s="210"/>
      <c r="F6" s="206"/>
      <c r="G6" s="197"/>
      <c r="H6" s="199"/>
      <c r="I6" s="199"/>
      <c r="J6" s="199"/>
      <c r="K6" s="199"/>
      <c r="L6" s="199"/>
      <c r="M6" s="199"/>
      <c r="N6" s="199"/>
      <c r="O6" s="199"/>
      <c r="P6" s="199"/>
      <c r="Q6" s="199"/>
      <c r="R6" s="199"/>
      <c r="S6" s="199"/>
      <c r="T6" s="199"/>
      <c r="U6" s="105"/>
      <c r="V6" s="105"/>
      <c r="W6" s="105"/>
      <c r="X6" s="105"/>
      <c r="Y6" s="105"/>
      <c r="Z6" s="105"/>
      <c r="AA6" s="105"/>
      <c r="AB6" s="105"/>
      <c r="AC6" s="105"/>
      <c r="AD6" s="97"/>
      <c r="AE6" s="104"/>
      <c r="AF6" s="105"/>
      <c r="AG6" s="105"/>
      <c r="AH6" s="105"/>
      <c r="AI6" s="105"/>
      <c r="AJ6" s="99"/>
      <c r="AK6" s="105"/>
      <c r="AL6" s="88"/>
      <c r="AM6" s="88"/>
      <c r="AN6" s="88"/>
      <c r="AO6" s="88"/>
      <c r="AP6" s="88"/>
      <c r="AQ6" s="105"/>
      <c r="AR6" s="105"/>
      <c r="AS6" s="105"/>
      <c r="AT6" s="105"/>
      <c r="AU6" s="105"/>
      <c r="AV6" s="105"/>
      <c r="AW6" s="105"/>
      <c r="AX6" s="88"/>
      <c r="AY6" s="88"/>
      <c r="AZ6" s="105"/>
      <c r="BA6" s="105"/>
      <c r="BB6" s="105"/>
      <c r="BC6" s="105"/>
      <c r="BD6" s="105"/>
      <c r="BE6" s="105"/>
      <c r="BF6" s="105"/>
      <c r="BG6" s="105"/>
      <c r="BH6" s="105"/>
      <c r="BI6" s="105"/>
      <c r="BJ6" s="88"/>
      <c r="BK6" s="88"/>
      <c r="BL6" s="105"/>
      <c r="BM6" s="99"/>
      <c r="BN6" s="105"/>
      <c r="BO6" s="105"/>
      <c r="BP6" s="105"/>
      <c r="BQ6" s="106"/>
      <c r="BR6" s="105"/>
      <c r="BS6" s="105"/>
      <c r="BT6" s="105"/>
      <c r="BU6" s="106"/>
      <c r="BV6" s="105"/>
      <c r="BW6" s="99"/>
      <c r="BX6" s="105"/>
      <c r="BY6" s="105"/>
      <c r="BZ6" s="105"/>
      <c r="CA6" s="105"/>
      <c r="CB6" s="105"/>
      <c r="CC6" s="105"/>
      <c r="CD6" s="105"/>
      <c r="CE6" s="105"/>
      <c r="CF6" s="105"/>
      <c r="CG6" s="105"/>
      <c r="CH6" s="105"/>
      <c r="CI6" s="107"/>
      <c r="CJ6" s="96"/>
      <c r="CK6" s="96"/>
      <c r="CL6" s="96"/>
      <c r="CM6" s="96"/>
      <c r="CN6" s="96"/>
      <c r="CO6" s="96"/>
      <c r="CP6" s="96"/>
      <c r="CQ6" s="96"/>
      <c r="CR6" s="96"/>
      <c r="CS6" s="96"/>
      <c r="CT6" s="96"/>
      <c r="CU6" s="96"/>
      <c r="CV6" s="96"/>
      <c r="CW6" s="96"/>
    </row>
    <row r="7" spans="1:101" ht="12.75">
      <c r="A7" s="62" t="s">
        <v>21</v>
      </c>
      <c r="B7" s="57" t="s">
        <v>89</v>
      </c>
      <c r="C7" s="42" t="s">
        <v>90</v>
      </c>
      <c r="D7" s="121" t="s">
        <v>91</v>
      </c>
      <c r="E7" s="67">
        <v>1499942</v>
      </c>
      <c r="F7" s="114">
        <v>1686033.2620291007</v>
      </c>
      <c r="G7" s="149">
        <v>276169.67763391376</v>
      </c>
      <c r="H7" s="149">
        <v>72374.51958474302</v>
      </c>
      <c r="I7" s="149">
        <v>45122.00184514533</v>
      </c>
      <c r="J7" s="149">
        <v>300670.26674035273</v>
      </c>
      <c r="K7" s="149">
        <v>68176.42437395491</v>
      </c>
      <c r="L7" s="149">
        <v>21594.215498970243</v>
      </c>
      <c r="M7" s="149">
        <v>21249.22153038183</v>
      </c>
      <c r="N7" s="149">
        <v>292849.7348593863</v>
      </c>
      <c r="O7" s="149">
        <v>23020.32428772817</v>
      </c>
      <c r="P7" s="149">
        <v>68567.55125694758</v>
      </c>
      <c r="Q7" s="149">
        <v>357.0286419112673</v>
      </c>
      <c r="R7" s="149">
        <v>12658.47055675285</v>
      </c>
      <c r="S7" s="149">
        <v>12626.37809455858</v>
      </c>
      <c r="T7" s="149">
        <v>7411.352987989509</v>
      </c>
      <c r="U7" s="149">
        <v>37782.856897092934</v>
      </c>
      <c r="V7" s="149">
        <v>2244.466574711843</v>
      </c>
      <c r="W7" s="149">
        <v>11787.962519733244</v>
      </c>
      <c r="X7" s="149">
        <v>13832.252361508321</v>
      </c>
      <c r="Y7" s="149">
        <v>11424.916541160554</v>
      </c>
      <c r="Z7" s="149">
        <v>10881.350462745084</v>
      </c>
      <c r="AA7" s="149">
        <v>60839.28520478965</v>
      </c>
      <c r="AB7" s="149">
        <v>89533.9579642424</v>
      </c>
      <c r="AC7" s="150">
        <v>4141.933401948128</v>
      </c>
      <c r="AD7" s="136">
        <v>1465316.1498206682</v>
      </c>
      <c r="AE7" s="130">
        <v>4759.71329918785</v>
      </c>
      <c r="AF7" s="131">
        <v>956.7565291667105</v>
      </c>
      <c r="AG7" s="130">
        <v>2952.506521872952</v>
      </c>
      <c r="AH7" s="130">
        <v>3349.650741527058</v>
      </c>
      <c r="AI7" s="130">
        <v>655.889696095418</v>
      </c>
      <c r="AJ7" s="130">
        <v>2483.154262281735</v>
      </c>
      <c r="AK7" s="130">
        <v>7507.630374572323</v>
      </c>
      <c r="AL7" s="130">
        <v>441.27135517122923</v>
      </c>
      <c r="AM7" s="130">
        <v>1079.1090412823696</v>
      </c>
      <c r="AN7" s="130">
        <v>8040.987038452238</v>
      </c>
      <c r="AO7" s="130">
        <v>3149.3536618570633</v>
      </c>
      <c r="AP7" s="130">
        <v>5010.335371136236</v>
      </c>
      <c r="AQ7" s="130">
        <v>4294.372597370917</v>
      </c>
      <c r="AR7" s="130">
        <v>2419.77164944805</v>
      </c>
      <c r="AS7" s="130">
        <v>1536.4266275507343</v>
      </c>
      <c r="AT7" s="130">
        <v>906.6120569881618</v>
      </c>
      <c r="AU7" s="130">
        <v>10054.9695612426</v>
      </c>
      <c r="AV7" s="130">
        <v>7128.538164902494</v>
      </c>
      <c r="AW7" s="130">
        <v>780.2479870982189</v>
      </c>
      <c r="AX7" s="130">
        <v>4206.118326336671</v>
      </c>
      <c r="AY7" s="130">
        <v>0</v>
      </c>
      <c r="AZ7" s="130">
        <v>6.017336661425853</v>
      </c>
      <c r="BA7" s="130">
        <v>1590.5826575035671</v>
      </c>
      <c r="BB7" s="130">
        <v>1293.7273822065583</v>
      </c>
      <c r="BC7" s="130">
        <v>100.28894435709753</v>
      </c>
      <c r="BD7" s="130">
        <v>204.58944648847898</v>
      </c>
      <c r="BE7" s="130">
        <v>3941.355513233934</v>
      </c>
      <c r="BF7" s="130">
        <v>4753.6959625264235</v>
      </c>
      <c r="BG7" s="130">
        <v>88.25427103424585</v>
      </c>
      <c r="BH7" s="130">
        <v>517.4909528826233</v>
      </c>
      <c r="BI7" s="130">
        <v>2230.4261225018495</v>
      </c>
      <c r="BJ7" s="130">
        <v>0</v>
      </c>
      <c r="BK7" s="130">
        <v>1259.6291411251452</v>
      </c>
      <c r="BL7" s="130">
        <v>0</v>
      </c>
      <c r="BM7" s="130">
        <v>4358.55752175946</v>
      </c>
      <c r="BN7" s="130">
        <v>9679.0865977922</v>
      </c>
      <c r="BO7" s="130">
        <v>4719.59772144501</v>
      </c>
      <c r="BP7" s="130">
        <v>124.35829100280095</v>
      </c>
      <c r="BQ7" s="130">
        <v>1546.4555219864442</v>
      </c>
      <c r="BR7" s="130">
        <v>136.39296432565266</v>
      </c>
      <c r="BS7" s="130">
        <v>7417.370324650935</v>
      </c>
      <c r="BT7" s="130">
        <v>268.7743708770214</v>
      </c>
      <c r="BU7" s="130">
        <v>68391.84502643396</v>
      </c>
      <c r="BV7" s="130">
        <v>473.36381736550044</v>
      </c>
      <c r="BW7" s="130">
        <v>3953.390186556785</v>
      </c>
      <c r="BX7" s="130">
        <v>2703.78993986735</v>
      </c>
      <c r="BY7" s="130">
        <v>3536.1881780312597</v>
      </c>
      <c r="BZ7" s="130">
        <v>0</v>
      </c>
      <c r="CA7" s="130">
        <v>268.7743708770214</v>
      </c>
      <c r="CB7" s="130">
        <v>5969.599123911876</v>
      </c>
      <c r="CC7" s="130">
        <v>780.2479870982189</v>
      </c>
      <c r="CD7" s="130">
        <v>387.11532521839655</v>
      </c>
      <c r="CE7" s="130">
        <v>627.8087916754306</v>
      </c>
      <c r="CF7" s="130">
        <v>0</v>
      </c>
      <c r="CG7" s="130">
        <v>0</v>
      </c>
      <c r="CH7" s="130">
        <v>0</v>
      </c>
      <c r="CI7" s="130">
        <v>3762.8411922783002</v>
      </c>
      <c r="CJ7" s="130">
        <v>1805.2009984277558</v>
      </c>
      <c r="CK7" s="136">
        <v>12106.881362788816</v>
      </c>
      <c r="CL7" s="129"/>
      <c r="CM7" s="129"/>
      <c r="CN7" s="129"/>
      <c r="CO7" s="129"/>
      <c r="CP7" s="129"/>
      <c r="CQ7" s="129"/>
      <c r="CR7" s="129"/>
      <c r="CS7" s="129"/>
      <c r="CT7" s="129"/>
      <c r="CU7" s="129"/>
      <c r="CV7" s="132"/>
      <c r="CW7" s="132"/>
    </row>
    <row r="8" spans="1:101" ht="12.75">
      <c r="A8" s="63" t="s">
        <v>22</v>
      </c>
      <c r="B8" s="95" t="s">
        <v>235</v>
      </c>
      <c r="C8" s="25" t="s">
        <v>92</v>
      </c>
      <c r="D8" s="38" t="s">
        <v>93</v>
      </c>
      <c r="E8" s="68">
        <v>443981</v>
      </c>
      <c r="F8" s="69">
        <v>480718.65370338096</v>
      </c>
      <c r="G8" s="116">
        <v>83956.03186572404</v>
      </c>
      <c r="H8" s="116">
        <v>15328.263820888124</v>
      </c>
      <c r="I8" s="116">
        <v>12368.206447161687</v>
      </c>
      <c r="J8" s="116">
        <v>51251.73355684046</v>
      </c>
      <c r="K8" s="116">
        <v>22305.358667123535</v>
      </c>
      <c r="L8" s="116">
        <v>7074.583301948364</v>
      </c>
      <c r="M8" s="116">
        <v>5098.133136652085</v>
      </c>
      <c r="N8" s="116">
        <v>79596.24550681374</v>
      </c>
      <c r="O8" s="116">
        <v>6770.316700696886</v>
      </c>
      <c r="P8" s="116">
        <v>20477.70667107334</v>
      </c>
      <c r="Q8" s="116">
        <v>282.203424432231</v>
      </c>
      <c r="R8" s="116">
        <v>3138.6151768217396</v>
      </c>
      <c r="S8" s="116">
        <v>1949.7691142590502</v>
      </c>
      <c r="T8" s="116">
        <v>1788.1435166296817</v>
      </c>
      <c r="U8" s="116">
        <v>6631.267377022096</v>
      </c>
      <c r="V8" s="116">
        <v>528.4900493912688</v>
      </c>
      <c r="W8" s="116">
        <v>3426.975766877947</v>
      </c>
      <c r="X8" s="116">
        <v>3640.93727231111</v>
      </c>
      <c r="Y8" s="116">
        <v>3065.2422864693594</v>
      </c>
      <c r="Z8" s="116">
        <v>1575.20820546718</v>
      </c>
      <c r="AA8" s="116">
        <v>17812.680150162418</v>
      </c>
      <c r="AB8" s="116">
        <v>11554.94748766153</v>
      </c>
      <c r="AC8" s="151">
        <v>2088.3053407985094</v>
      </c>
      <c r="AD8" s="137">
        <v>361709.36484322656</v>
      </c>
      <c r="AE8" s="78">
        <v>1064.6765558125078</v>
      </c>
      <c r="AF8" s="133">
        <v>410.4777082650632</v>
      </c>
      <c r="AG8" s="78">
        <v>1055.4408073765437</v>
      </c>
      <c r="AH8" s="78">
        <v>1804.5626249602842</v>
      </c>
      <c r="AI8" s="78">
        <v>192.41142574924837</v>
      </c>
      <c r="AJ8" s="78">
        <v>0</v>
      </c>
      <c r="AK8" s="78">
        <v>917.4176779724163</v>
      </c>
      <c r="AL8" s="78">
        <v>230.89371089909804</v>
      </c>
      <c r="AM8" s="78">
        <v>298.1094356275021</v>
      </c>
      <c r="AN8" s="78">
        <v>5521.202248618179</v>
      </c>
      <c r="AO8" s="78">
        <v>2593.788114641521</v>
      </c>
      <c r="AP8" s="78">
        <v>4126.481091475147</v>
      </c>
      <c r="AQ8" s="78">
        <v>624.4392136982274</v>
      </c>
      <c r="AR8" s="78">
        <v>513.6102324666604</v>
      </c>
      <c r="AS8" s="78">
        <v>307.8582811987974</v>
      </c>
      <c r="AT8" s="78">
        <v>282.203424432231</v>
      </c>
      <c r="AU8" s="78">
        <v>5857.003799807121</v>
      </c>
      <c r="AV8" s="78">
        <v>2495.191369116253</v>
      </c>
      <c r="AW8" s="78">
        <v>365.32516035590623</v>
      </c>
      <c r="AX8" s="78">
        <v>923.5748435963922</v>
      </c>
      <c r="AY8" s="78">
        <v>0</v>
      </c>
      <c r="AZ8" s="78">
        <v>0</v>
      </c>
      <c r="BA8" s="78">
        <v>290.9260757328635</v>
      </c>
      <c r="BB8" s="78">
        <v>728.5979321704871</v>
      </c>
      <c r="BC8" s="78">
        <v>51.3097135331329</v>
      </c>
      <c r="BD8" s="78">
        <v>218.0662825158148</v>
      </c>
      <c r="BE8" s="78">
        <v>1822.0079275615492</v>
      </c>
      <c r="BF8" s="78">
        <v>682.4191899906676</v>
      </c>
      <c r="BG8" s="78">
        <v>30.78582811987974</v>
      </c>
      <c r="BH8" s="78">
        <v>153.9291405993987</v>
      </c>
      <c r="BI8" s="78">
        <v>882.5270727698858</v>
      </c>
      <c r="BJ8" s="78">
        <v>0</v>
      </c>
      <c r="BK8" s="78">
        <v>0</v>
      </c>
      <c r="BL8" s="78">
        <v>0</v>
      </c>
      <c r="BM8" s="78">
        <v>397.1371827464487</v>
      </c>
      <c r="BN8" s="78">
        <v>1182.6888969387132</v>
      </c>
      <c r="BO8" s="78">
        <v>1436.6719789277213</v>
      </c>
      <c r="BP8" s="78">
        <v>0</v>
      </c>
      <c r="BQ8" s="78">
        <v>5361.8650642123885</v>
      </c>
      <c r="BR8" s="78">
        <v>51.3097135331329</v>
      </c>
      <c r="BS8" s="78">
        <v>3429.5412525546035</v>
      </c>
      <c r="BT8" s="78">
        <v>153.9291405993987</v>
      </c>
      <c r="BU8" s="78">
        <v>56427.34436092757</v>
      </c>
      <c r="BV8" s="78">
        <v>0</v>
      </c>
      <c r="BW8" s="78">
        <v>1090.3314125790741</v>
      </c>
      <c r="BX8" s="78">
        <v>1218.092599276575</v>
      </c>
      <c r="BY8" s="78">
        <v>1077.5039841957907</v>
      </c>
      <c r="BZ8" s="78">
        <v>0</v>
      </c>
      <c r="CA8" s="78">
        <v>142.12790648677813</v>
      </c>
      <c r="CB8" s="78">
        <v>1806.1019163662781</v>
      </c>
      <c r="CC8" s="78">
        <v>461.7874217981961</v>
      </c>
      <c r="CD8" s="78">
        <v>8330.131992104127</v>
      </c>
      <c r="CE8" s="78">
        <v>1997.487147844864</v>
      </c>
      <c r="CF8" s="78">
        <v>0</v>
      </c>
      <c r="CG8" s="78">
        <v>0</v>
      </c>
      <c r="CH8" s="78">
        <v>0</v>
      </c>
      <c r="CI8" s="78">
        <v>0</v>
      </c>
      <c r="CJ8" s="78">
        <v>0</v>
      </c>
      <c r="CK8" s="137">
        <v>0</v>
      </c>
      <c r="CL8" s="129"/>
      <c r="CM8" s="129"/>
      <c r="CN8" s="129"/>
      <c r="CO8" s="129"/>
      <c r="CP8" s="129"/>
      <c r="CQ8" s="129"/>
      <c r="CR8" s="129"/>
      <c r="CS8" s="129"/>
      <c r="CT8" s="129"/>
      <c r="CU8" s="129"/>
      <c r="CV8" s="132"/>
      <c r="CW8" s="132"/>
    </row>
    <row r="9" spans="1:101" ht="12.75">
      <c r="A9" s="63" t="s">
        <v>23</v>
      </c>
      <c r="B9" s="22" t="s">
        <v>94</v>
      </c>
      <c r="C9" s="25" t="s">
        <v>95</v>
      </c>
      <c r="D9" s="38" t="s">
        <v>96</v>
      </c>
      <c r="E9" s="68">
        <v>1495951</v>
      </c>
      <c r="F9" s="69">
        <v>1578244.0413681378</v>
      </c>
      <c r="G9" s="116">
        <v>434037.71815884183</v>
      </c>
      <c r="H9" s="116">
        <v>113749.43997326131</v>
      </c>
      <c r="I9" s="116">
        <v>11775.304345058106</v>
      </c>
      <c r="J9" s="116">
        <v>358410.82600270613</v>
      </c>
      <c r="K9" s="116">
        <v>79218.35998137841</v>
      </c>
      <c r="L9" s="116">
        <v>88226.46780534787</v>
      </c>
      <c r="M9" s="116">
        <v>24404.318255132926</v>
      </c>
      <c r="N9" s="116">
        <v>159849.75648416378</v>
      </c>
      <c r="O9" s="116">
        <v>13423.846953366243</v>
      </c>
      <c r="P9" s="116">
        <v>25405.219124462867</v>
      </c>
      <c r="Q9" s="116">
        <v>323.82086948909796</v>
      </c>
      <c r="R9" s="116">
        <v>942.0243476046485</v>
      </c>
      <c r="S9" s="116">
        <v>1442.4747822696181</v>
      </c>
      <c r="T9" s="116">
        <v>15337.333909438184</v>
      </c>
      <c r="U9" s="116">
        <v>55020.109552284</v>
      </c>
      <c r="V9" s="116">
        <v>29.438260862645265</v>
      </c>
      <c r="W9" s="116">
        <v>1206.9686953684559</v>
      </c>
      <c r="X9" s="116">
        <v>17194.8881698711</v>
      </c>
      <c r="Y9" s="116">
        <v>16014.413909279025</v>
      </c>
      <c r="Z9" s="116">
        <v>2355.0608690116214</v>
      </c>
      <c r="AA9" s="116">
        <v>42037.836511857444</v>
      </c>
      <c r="AB9" s="116">
        <v>34354.45042670703</v>
      </c>
      <c r="AC9" s="151">
        <v>18222.283473977423</v>
      </c>
      <c r="AD9" s="137">
        <v>1512982.3608617398</v>
      </c>
      <c r="AE9" s="78">
        <v>21784.313038357497</v>
      </c>
      <c r="AF9" s="133">
        <v>29.438260862645265</v>
      </c>
      <c r="AG9" s="78">
        <v>618.2034781155506</v>
      </c>
      <c r="AH9" s="78">
        <v>647.6417389781959</v>
      </c>
      <c r="AI9" s="78">
        <v>1589.6660865828444</v>
      </c>
      <c r="AJ9" s="78">
        <v>0</v>
      </c>
      <c r="AK9" s="78">
        <v>4916.1895640617595</v>
      </c>
      <c r="AL9" s="78">
        <v>0</v>
      </c>
      <c r="AM9" s="78">
        <v>29.438260862645265</v>
      </c>
      <c r="AN9" s="78">
        <v>585.2326259493879</v>
      </c>
      <c r="AO9" s="78">
        <v>103.62267823651135</v>
      </c>
      <c r="AP9" s="78">
        <v>164.85426083081347</v>
      </c>
      <c r="AQ9" s="78">
        <v>0</v>
      </c>
      <c r="AR9" s="78">
        <v>0</v>
      </c>
      <c r="AS9" s="78">
        <v>2649.443477638074</v>
      </c>
      <c r="AT9" s="78">
        <v>0</v>
      </c>
      <c r="AU9" s="78">
        <v>206.06782603851684</v>
      </c>
      <c r="AV9" s="78">
        <v>588.7652172529054</v>
      </c>
      <c r="AW9" s="78">
        <v>0</v>
      </c>
      <c r="AX9" s="78">
        <v>3061.5791297151077</v>
      </c>
      <c r="AY9" s="78">
        <v>0</v>
      </c>
      <c r="AZ9" s="78">
        <v>88.3147825879358</v>
      </c>
      <c r="BA9" s="78">
        <v>4268.547825083563</v>
      </c>
      <c r="BB9" s="78">
        <v>0</v>
      </c>
      <c r="BC9" s="78">
        <v>0</v>
      </c>
      <c r="BD9" s="78">
        <v>0</v>
      </c>
      <c r="BE9" s="78">
        <v>1265.8452170937464</v>
      </c>
      <c r="BF9" s="78">
        <v>0</v>
      </c>
      <c r="BG9" s="78">
        <v>29.438260862645265</v>
      </c>
      <c r="BH9" s="78">
        <v>0</v>
      </c>
      <c r="BI9" s="78">
        <v>1972.363477797233</v>
      </c>
      <c r="BJ9" s="78">
        <v>0</v>
      </c>
      <c r="BK9" s="78">
        <v>0</v>
      </c>
      <c r="BL9" s="78">
        <v>1321.777912732772</v>
      </c>
      <c r="BM9" s="78">
        <v>88.3147825879358</v>
      </c>
      <c r="BN9" s="78">
        <v>29.438260862645265</v>
      </c>
      <c r="BO9" s="78">
        <v>0</v>
      </c>
      <c r="BP9" s="78">
        <v>0</v>
      </c>
      <c r="BQ9" s="78">
        <v>0</v>
      </c>
      <c r="BR9" s="78">
        <v>117.75304345058106</v>
      </c>
      <c r="BS9" s="78">
        <v>0</v>
      </c>
      <c r="BT9" s="78">
        <v>0</v>
      </c>
      <c r="BU9" s="78">
        <v>500.4504346649695</v>
      </c>
      <c r="BV9" s="78">
        <v>0</v>
      </c>
      <c r="BW9" s="78">
        <v>16073.290431004316</v>
      </c>
      <c r="BX9" s="78">
        <v>382.69739121438846</v>
      </c>
      <c r="BY9" s="78">
        <v>2031.2399995225235</v>
      </c>
      <c r="BZ9" s="78">
        <v>0</v>
      </c>
      <c r="CA9" s="78">
        <v>-29.438260862645265</v>
      </c>
      <c r="CB9" s="78">
        <v>0</v>
      </c>
      <c r="CC9" s="78">
        <v>147.19130431322634</v>
      </c>
      <c r="CD9" s="78">
        <v>0</v>
      </c>
      <c r="CE9" s="78">
        <v>0</v>
      </c>
      <c r="CF9" s="78">
        <v>0</v>
      </c>
      <c r="CG9" s="78">
        <v>0</v>
      </c>
      <c r="CH9" s="78">
        <v>0</v>
      </c>
      <c r="CI9" s="78">
        <v>0</v>
      </c>
      <c r="CJ9" s="78">
        <v>0</v>
      </c>
      <c r="CK9" s="137">
        <v>0</v>
      </c>
      <c r="CL9" s="129"/>
      <c r="CM9" s="129"/>
      <c r="CN9" s="129"/>
      <c r="CO9" s="129"/>
      <c r="CP9" s="129"/>
      <c r="CQ9" s="129"/>
      <c r="CR9" s="129"/>
      <c r="CS9" s="129"/>
      <c r="CT9" s="129"/>
      <c r="CU9" s="129"/>
      <c r="CV9" s="132"/>
      <c r="CW9" s="132"/>
    </row>
    <row r="10" spans="1:101" ht="12.75">
      <c r="A10" s="63" t="s">
        <v>24</v>
      </c>
      <c r="B10" s="22" t="s">
        <v>97</v>
      </c>
      <c r="C10" s="25" t="s">
        <v>90</v>
      </c>
      <c r="D10" s="38" t="s">
        <v>91</v>
      </c>
      <c r="E10" s="68">
        <v>1578197</v>
      </c>
      <c r="F10" s="69">
        <v>1717604.5273187936</v>
      </c>
      <c r="G10" s="116">
        <v>281341.0027518157</v>
      </c>
      <c r="H10" s="116">
        <v>73729.74501800293</v>
      </c>
      <c r="I10" s="116">
        <v>45966.91915652783</v>
      </c>
      <c r="J10" s="116">
        <v>306300.3696391285</v>
      </c>
      <c r="K10" s="116">
        <v>69453.03974619403</v>
      </c>
      <c r="L10" s="116">
        <v>21998.57092990659</v>
      </c>
      <c r="M10" s="116">
        <v>21647.116889413934</v>
      </c>
      <c r="N10" s="116">
        <v>298333.39694214676</v>
      </c>
      <c r="O10" s="116">
        <v>23451.383853105883</v>
      </c>
      <c r="P10" s="116">
        <v>69851.49054791535</v>
      </c>
      <c r="Q10" s="116">
        <v>363.7140651610043</v>
      </c>
      <c r="R10" s="116">
        <v>12895.502613657856</v>
      </c>
      <c r="S10" s="116">
        <v>12862.80921454226</v>
      </c>
      <c r="T10" s="116">
        <v>7550.131858257927</v>
      </c>
      <c r="U10" s="116">
        <v>38490.34744627999</v>
      </c>
      <c r="V10" s="116">
        <v>2286.494600646988</v>
      </c>
      <c r="W10" s="116">
        <v>12008.694162647316</v>
      </c>
      <c r="X10" s="116">
        <v>14091.263686310775</v>
      </c>
      <c r="Y10" s="116">
        <v>11638.850085152138</v>
      </c>
      <c r="Z10" s="116">
        <v>11085.105637631734</v>
      </c>
      <c r="AA10" s="116">
        <v>61978.51137339092</v>
      </c>
      <c r="AB10" s="116">
        <v>91210.4968576231</v>
      </c>
      <c r="AC10" s="151">
        <v>4219.491823356595</v>
      </c>
      <c r="AD10" s="137">
        <v>1492754.448898816</v>
      </c>
      <c r="AE10" s="78">
        <v>4848.839756331817</v>
      </c>
      <c r="AF10" s="133">
        <v>974.6719611337026</v>
      </c>
      <c r="AG10" s="78">
        <v>3007.7927186348224</v>
      </c>
      <c r="AH10" s="78">
        <v>3412.3735326903216</v>
      </c>
      <c r="AI10" s="78">
        <v>668.1713444249912</v>
      </c>
      <c r="AJ10" s="78">
        <v>2529.6517565692325</v>
      </c>
      <c r="AK10" s="78">
        <v>7648.212055604716</v>
      </c>
      <c r="AL10" s="78">
        <v>449.5342378394436</v>
      </c>
      <c r="AM10" s="78">
        <v>1099.315545261912</v>
      </c>
      <c r="AN10" s="78">
        <v>8191.555915531471</v>
      </c>
      <c r="AO10" s="78">
        <v>3208.325855460109</v>
      </c>
      <c r="AP10" s="78">
        <v>5104.154770050173</v>
      </c>
      <c r="AQ10" s="78">
        <v>4374.785469155676</v>
      </c>
      <c r="AR10" s="78">
        <v>2465.0822933159307</v>
      </c>
      <c r="AS10" s="78">
        <v>1565.1964826591534</v>
      </c>
      <c r="AT10" s="78">
        <v>923.5885250155841</v>
      </c>
      <c r="AU10" s="78">
        <v>10243.250610405139</v>
      </c>
      <c r="AV10" s="78">
        <v>7262.021278551739</v>
      </c>
      <c r="AW10" s="78">
        <v>794.8582659979252</v>
      </c>
      <c r="AX10" s="78">
        <v>4284.878621587787</v>
      </c>
      <c r="AY10" s="78">
        <v>0</v>
      </c>
      <c r="AZ10" s="78">
        <v>6.13001233417423</v>
      </c>
      <c r="BA10" s="78">
        <v>1620.3665936667217</v>
      </c>
      <c r="BB10" s="78">
        <v>1317.9526518474595</v>
      </c>
      <c r="BC10" s="78">
        <v>102.16687223623717</v>
      </c>
      <c r="BD10" s="78">
        <v>208.42041936192385</v>
      </c>
      <c r="BE10" s="78">
        <v>4015.158078884121</v>
      </c>
      <c r="BF10" s="78">
        <v>4842.709743997641</v>
      </c>
      <c r="BG10" s="78">
        <v>89.90684756788872</v>
      </c>
      <c r="BH10" s="78">
        <v>527.1810607389838</v>
      </c>
      <c r="BI10" s="78">
        <v>2272.1912385339147</v>
      </c>
      <c r="BJ10" s="78">
        <v>0</v>
      </c>
      <c r="BK10" s="78">
        <v>1283.2159152871388</v>
      </c>
      <c r="BL10" s="78">
        <v>0</v>
      </c>
      <c r="BM10" s="78">
        <v>4440.172267386868</v>
      </c>
      <c r="BN10" s="78">
        <v>9860.329173263723</v>
      </c>
      <c r="BO10" s="78">
        <v>4807.973007437321</v>
      </c>
      <c r="BP10" s="78">
        <v>126.6869215729341</v>
      </c>
      <c r="BQ10" s="78">
        <v>1575.4131698827773</v>
      </c>
      <c r="BR10" s="78">
        <v>138.94694624128255</v>
      </c>
      <c r="BS10" s="78">
        <v>7556.261870592102</v>
      </c>
      <c r="BT10" s="78">
        <v>273.80721759311564</v>
      </c>
      <c r="BU10" s="78">
        <v>69672.49418775747</v>
      </c>
      <c r="BV10" s="78">
        <v>482.2276369550395</v>
      </c>
      <c r="BW10" s="78">
        <v>4027.4181035524693</v>
      </c>
      <c r="BX10" s="78">
        <v>2754.418875488954</v>
      </c>
      <c r="BY10" s="78">
        <v>3602.403915049723</v>
      </c>
      <c r="BZ10" s="78">
        <v>0</v>
      </c>
      <c r="CA10" s="78">
        <v>273.80721759311564</v>
      </c>
      <c r="CB10" s="78">
        <v>6081.380902989783</v>
      </c>
      <c r="CC10" s="78">
        <v>794.8582659979252</v>
      </c>
      <c r="CD10" s="78">
        <v>394.3641268318755</v>
      </c>
      <c r="CE10" s="78">
        <v>639.5646201988446</v>
      </c>
      <c r="CF10" s="78">
        <v>0</v>
      </c>
      <c r="CG10" s="78">
        <v>0</v>
      </c>
      <c r="CH10" s="78">
        <v>0</v>
      </c>
      <c r="CI10" s="78">
        <v>3833.301046303619</v>
      </c>
      <c r="CJ10" s="78">
        <v>1839.0037002522693</v>
      </c>
      <c r="CK10" s="137">
        <v>12333.58481635855</v>
      </c>
      <c r="CL10" s="129"/>
      <c r="CM10" s="129"/>
      <c r="CN10" s="129"/>
      <c r="CO10" s="129"/>
      <c r="CP10" s="129"/>
      <c r="CQ10" s="129"/>
      <c r="CR10" s="129"/>
      <c r="CS10" s="129"/>
      <c r="CT10" s="129"/>
      <c r="CU10" s="129"/>
      <c r="CV10" s="132"/>
      <c r="CW10" s="132"/>
    </row>
    <row r="11" spans="1:101" ht="12.75">
      <c r="A11" s="17" t="s">
        <v>25</v>
      </c>
      <c r="B11" s="22" t="s">
        <v>98</v>
      </c>
      <c r="C11" s="25" t="s">
        <v>90</v>
      </c>
      <c r="D11" s="38" t="s">
        <v>91</v>
      </c>
      <c r="E11" s="68">
        <v>574901</v>
      </c>
      <c r="F11" s="56">
        <v>592171.205799769</v>
      </c>
      <c r="G11" s="116">
        <v>96996.74062953661</v>
      </c>
      <c r="H11" s="116">
        <v>25419.490526597066</v>
      </c>
      <c r="I11" s="116">
        <v>15847.819163770406</v>
      </c>
      <c r="J11" s="116">
        <v>105601.87536839933</v>
      </c>
      <c r="K11" s="116">
        <v>23945.02904412145</v>
      </c>
      <c r="L11" s="116">
        <v>7584.353712533437</v>
      </c>
      <c r="M11" s="116">
        <v>7463.184398158948</v>
      </c>
      <c r="N11" s="116">
        <v>102855.13608499158</v>
      </c>
      <c r="O11" s="116">
        <v>8085.233843465192</v>
      </c>
      <c r="P11" s="116">
        <v>24082.401231929733</v>
      </c>
      <c r="Q11" s="116">
        <v>125.39615092243653</v>
      </c>
      <c r="R11" s="116">
        <v>4445.927575682567</v>
      </c>
      <c r="S11" s="116">
        <v>4434.656011554707</v>
      </c>
      <c r="T11" s="116">
        <v>2603.0268407775447</v>
      </c>
      <c r="U11" s="116">
        <v>13270.153342280546</v>
      </c>
      <c r="V11" s="116">
        <v>788.3050161921713</v>
      </c>
      <c r="W11" s="116">
        <v>4140.186398714379</v>
      </c>
      <c r="X11" s="116">
        <v>4858.185033659027</v>
      </c>
      <c r="Y11" s="116">
        <v>4012.676829517969</v>
      </c>
      <c r="Z11" s="116">
        <v>3821.764712102349</v>
      </c>
      <c r="AA11" s="116">
        <v>21368.067695389578</v>
      </c>
      <c r="AB11" s="116">
        <v>31446.25497121192</v>
      </c>
      <c r="AC11" s="151">
        <v>1454.736245251862</v>
      </c>
      <c r="AD11" s="137">
        <v>514650.60082676087</v>
      </c>
      <c r="AE11" s="78">
        <v>1671.7138547131567</v>
      </c>
      <c r="AF11" s="133">
        <v>336.0335055618102</v>
      </c>
      <c r="AG11" s="78">
        <v>1036.9838997630707</v>
      </c>
      <c r="AH11" s="78">
        <v>1176.4695058453315</v>
      </c>
      <c r="AI11" s="78">
        <v>230.3625918631278</v>
      </c>
      <c r="AJ11" s="78">
        <v>872.137274393126</v>
      </c>
      <c r="AK11" s="78">
        <v>2636.8415331611236</v>
      </c>
      <c r="AL11" s="78">
        <v>154.98400675806764</v>
      </c>
      <c r="AM11" s="78">
        <v>379.0063437992744</v>
      </c>
      <c r="AN11" s="78">
        <v>2824.1678842385677</v>
      </c>
      <c r="AO11" s="78">
        <v>1106.1208562323288</v>
      </c>
      <c r="AP11" s="78">
        <v>1759.7377258241593</v>
      </c>
      <c r="AQ11" s="78">
        <v>1508.2761748591945</v>
      </c>
      <c r="AR11" s="78">
        <v>849.8759352406037</v>
      </c>
      <c r="AS11" s="78">
        <v>539.6261326212718</v>
      </c>
      <c r="AT11" s="78">
        <v>318.4216866120299</v>
      </c>
      <c r="AU11" s="78">
        <v>3531.5219358099685</v>
      </c>
      <c r="AV11" s="78">
        <v>2503.6961819007834</v>
      </c>
      <c r="AW11" s="78">
        <v>274.0399028585832</v>
      </c>
      <c r="AX11" s="78">
        <v>1477.279373507581</v>
      </c>
      <c r="AY11" s="78">
        <v>0</v>
      </c>
      <c r="AZ11" s="78">
        <v>2.1134182739736493</v>
      </c>
      <c r="BA11" s="78">
        <v>558.6468970870346</v>
      </c>
      <c r="BB11" s="78">
        <v>454.38492890433463</v>
      </c>
      <c r="BC11" s="78">
        <v>35.22363789956082</v>
      </c>
      <c r="BD11" s="78">
        <v>71.85622131510408</v>
      </c>
      <c r="BE11" s="78">
        <v>1384.2889694527405</v>
      </c>
      <c r="BF11" s="78">
        <v>1669.6004364391829</v>
      </c>
      <c r="BG11" s="78">
        <v>30.996801351613524</v>
      </c>
      <c r="BH11" s="78">
        <v>181.75397156173383</v>
      </c>
      <c r="BI11" s="78">
        <v>783.3737068862326</v>
      </c>
      <c r="BJ11" s="78">
        <v>0</v>
      </c>
      <c r="BK11" s="78">
        <v>442.4088920184839</v>
      </c>
      <c r="BL11" s="78">
        <v>0</v>
      </c>
      <c r="BM11" s="78">
        <v>1530.8193031149135</v>
      </c>
      <c r="BN11" s="78">
        <v>3399.5037409624147</v>
      </c>
      <c r="BO11" s="78">
        <v>1657.6243995533323</v>
      </c>
      <c r="BP11" s="78">
        <v>43.67731099545542</v>
      </c>
      <c r="BQ11" s="78">
        <v>543.1484964112279</v>
      </c>
      <c r="BR11" s="78">
        <v>47.90414754340272</v>
      </c>
      <c r="BS11" s="78">
        <v>2605.1402590515186</v>
      </c>
      <c r="BT11" s="78">
        <v>94.399349570823</v>
      </c>
      <c r="BU11" s="78">
        <v>24020.689418329704</v>
      </c>
      <c r="BV11" s="78">
        <v>166.25557088592709</v>
      </c>
      <c r="BW11" s="78">
        <v>1388.5158060006877</v>
      </c>
      <c r="BX11" s="78">
        <v>949.6292777721599</v>
      </c>
      <c r="BY11" s="78">
        <v>1241.9854723385147</v>
      </c>
      <c r="BZ11" s="78">
        <v>0</v>
      </c>
      <c r="CA11" s="78">
        <v>94.399349570823</v>
      </c>
      <c r="CB11" s="78">
        <v>2096.6518223334588</v>
      </c>
      <c r="CC11" s="78">
        <v>274.0399028585832</v>
      </c>
      <c r="CD11" s="78">
        <v>135.96324229230478</v>
      </c>
      <c r="CE11" s="78">
        <v>220.49997325125076</v>
      </c>
      <c r="CF11" s="78">
        <v>0</v>
      </c>
      <c r="CG11" s="78">
        <v>0</v>
      </c>
      <c r="CH11" s="78">
        <v>0</v>
      </c>
      <c r="CI11" s="78">
        <v>1321.5908939915223</v>
      </c>
      <c r="CJ11" s="78">
        <v>634.0254821920948</v>
      </c>
      <c r="CK11" s="137">
        <v>4252.197567234983</v>
      </c>
      <c r="CL11" s="129"/>
      <c r="CM11" s="129"/>
      <c r="CN11" s="129"/>
      <c r="CO11" s="129"/>
      <c r="CP11" s="129"/>
      <c r="CQ11" s="129"/>
      <c r="CR11" s="129"/>
      <c r="CS11" s="129"/>
      <c r="CT11" s="129"/>
      <c r="CU11" s="129"/>
      <c r="CV11" s="132"/>
      <c r="CW11" s="132"/>
    </row>
    <row r="12" spans="1:101" ht="12.75">
      <c r="A12" s="64" t="s">
        <v>26</v>
      </c>
      <c r="B12" s="23" t="s">
        <v>99</v>
      </c>
      <c r="C12" s="24" t="s">
        <v>100</v>
      </c>
      <c r="D12" s="103" t="s">
        <v>101</v>
      </c>
      <c r="E12" s="70">
        <v>557859</v>
      </c>
      <c r="F12" s="115">
        <v>589143.4274652911</v>
      </c>
      <c r="G12" s="152">
        <v>77742.43894902334</v>
      </c>
      <c r="H12" s="152">
        <v>7312.672166900583</v>
      </c>
      <c r="I12" s="152">
        <v>8749.896116656531</v>
      </c>
      <c r="J12" s="152">
        <v>107991.8629195383</v>
      </c>
      <c r="K12" s="152">
        <v>54430.62453290404</v>
      </c>
      <c r="L12" s="152">
        <v>5296.723110126359</v>
      </c>
      <c r="M12" s="152">
        <v>5105.446171924772</v>
      </c>
      <c r="N12" s="152">
        <v>113963.0994310617</v>
      </c>
      <c r="O12" s="152">
        <v>13120.299474886533</v>
      </c>
      <c r="P12" s="152">
        <v>16533.119539884883</v>
      </c>
      <c r="Q12" s="152">
        <v>1889.196871616096</v>
      </c>
      <c r="R12" s="152">
        <v>7.8907979728069995</v>
      </c>
      <c r="S12" s="152">
        <v>3462.9615913571984</v>
      </c>
      <c r="T12" s="152">
        <v>984.4519597466555</v>
      </c>
      <c r="U12" s="152">
        <v>16568.678072521838</v>
      </c>
      <c r="V12" s="152">
        <v>1776.7280296239353</v>
      </c>
      <c r="W12" s="152">
        <v>1764.8418909054035</v>
      </c>
      <c r="X12" s="152">
        <v>198.46855154389252</v>
      </c>
      <c r="Y12" s="152">
        <v>1075.64561226783</v>
      </c>
      <c r="Z12" s="152">
        <v>903.2466590897936</v>
      </c>
      <c r="AA12" s="152">
        <v>77820.74762763956</v>
      </c>
      <c r="AB12" s="152">
        <v>8873.252262180793</v>
      </c>
      <c r="AC12" s="153">
        <v>3966.274641799913</v>
      </c>
      <c r="AD12" s="138">
        <v>529538.5669811728</v>
      </c>
      <c r="AE12" s="134">
        <v>663.1266802717174</v>
      </c>
      <c r="AF12" s="135">
        <v>164.10862113065696</v>
      </c>
      <c r="AG12" s="134">
        <v>181.48835337456097</v>
      </c>
      <c r="AH12" s="134">
        <v>667.7213221293011</v>
      </c>
      <c r="AI12" s="134">
        <v>0</v>
      </c>
      <c r="AJ12" s="134">
        <v>0</v>
      </c>
      <c r="AK12" s="134">
        <v>342.7003524645673</v>
      </c>
      <c r="AL12" s="134">
        <v>69.71869601290234</v>
      </c>
      <c r="AM12" s="134">
        <v>0</v>
      </c>
      <c r="AN12" s="134">
        <v>1404.8367188359146</v>
      </c>
      <c r="AO12" s="134">
        <v>841.52463757946</v>
      </c>
      <c r="AP12" s="134">
        <v>1324.3745515577573</v>
      </c>
      <c r="AQ12" s="134">
        <v>0</v>
      </c>
      <c r="AR12" s="134">
        <v>280.203234849563</v>
      </c>
      <c r="AS12" s="134">
        <v>0</v>
      </c>
      <c r="AT12" s="134">
        <v>0</v>
      </c>
      <c r="AU12" s="134">
        <v>2106.4435246648964</v>
      </c>
      <c r="AV12" s="134">
        <v>1664.7586052249906</v>
      </c>
      <c r="AW12" s="134">
        <v>260.89575069584663</v>
      </c>
      <c r="AX12" s="134">
        <v>2601.7658936161606</v>
      </c>
      <c r="AY12" s="134">
        <v>0</v>
      </c>
      <c r="AZ12" s="134">
        <v>0</v>
      </c>
      <c r="BA12" s="134">
        <v>484.83459949373633</v>
      </c>
      <c r="BB12" s="134">
        <v>262.09435291956413</v>
      </c>
      <c r="BC12" s="134">
        <v>0</v>
      </c>
      <c r="BD12" s="134">
        <v>1007.724819590504</v>
      </c>
      <c r="BE12" s="134">
        <v>795.5722259925033</v>
      </c>
      <c r="BF12" s="134">
        <v>0</v>
      </c>
      <c r="BG12" s="134">
        <v>0</v>
      </c>
      <c r="BH12" s="134">
        <v>0</v>
      </c>
      <c r="BI12" s="134">
        <v>349.2926646950136</v>
      </c>
      <c r="BJ12" s="134">
        <v>0</v>
      </c>
      <c r="BK12" s="134">
        <v>0</v>
      </c>
      <c r="BL12" s="134">
        <v>0</v>
      </c>
      <c r="BM12" s="134">
        <v>188.6799667168661</v>
      </c>
      <c r="BN12" s="134">
        <v>653.8075479823135</v>
      </c>
      <c r="BO12" s="134">
        <v>2101.1496981768105</v>
      </c>
      <c r="BP12" s="134">
        <v>573.2015484373105</v>
      </c>
      <c r="BQ12" s="134">
        <v>8118.132861238756</v>
      </c>
      <c r="BR12" s="134">
        <v>1910.7717116430113</v>
      </c>
      <c r="BS12" s="134">
        <v>984.1523091907261</v>
      </c>
      <c r="BT12" s="134">
        <v>40.85235912503877</v>
      </c>
      <c r="BU12" s="134">
        <v>24777.505168688553</v>
      </c>
      <c r="BV12" s="134">
        <v>0</v>
      </c>
      <c r="BW12" s="134">
        <v>691.9930171595809</v>
      </c>
      <c r="BX12" s="134">
        <v>1573.0655351106004</v>
      </c>
      <c r="BY12" s="134">
        <v>1377.094071532786</v>
      </c>
      <c r="BZ12" s="134">
        <v>0</v>
      </c>
      <c r="CA12" s="134">
        <v>0</v>
      </c>
      <c r="CB12" s="134">
        <v>1141.2690840163643</v>
      </c>
      <c r="CC12" s="134">
        <v>0</v>
      </c>
      <c r="CD12" s="134">
        <v>0</v>
      </c>
      <c r="CE12" s="134">
        <v>0</v>
      </c>
      <c r="CF12" s="134">
        <v>0</v>
      </c>
      <c r="CG12" s="134">
        <v>0</v>
      </c>
      <c r="CH12" s="134">
        <v>0</v>
      </c>
      <c r="CI12" s="134">
        <v>0</v>
      </c>
      <c r="CJ12" s="134">
        <v>0</v>
      </c>
      <c r="CK12" s="138">
        <v>0</v>
      </c>
      <c r="CL12" s="129"/>
      <c r="CM12" s="129"/>
      <c r="CN12" s="129"/>
      <c r="CO12" s="129"/>
      <c r="CP12" s="129"/>
      <c r="CQ12" s="129"/>
      <c r="CR12" s="129"/>
      <c r="CS12" s="129"/>
      <c r="CT12" s="129"/>
      <c r="CU12" s="129"/>
      <c r="CV12" s="132"/>
      <c r="CW12" s="132"/>
    </row>
    <row r="13" spans="1:101" ht="12.75">
      <c r="A13" s="62" t="s">
        <v>27</v>
      </c>
      <c r="B13" s="57" t="s">
        <v>102</v>
      </c>
      <c r="C13" s="25" t="s">
        <v>90</v>
      </c>
      <c r="D13" s="121" t="s">
        <v>91</v>
      </c>
      <c r="E13" s="67">
        <v>1607106</v>
      </c>
      <c r="F13" s="114">
        <v>1768961.0110185768</v>
      </c>
      <c r="G13" s="149">
        <v>289753.11647886725</v>
      </c>
      <c r="H13" s="149">
        <v>75934.2690443322</v>
      </c>
      <c r="I13" s="149">
        <v>47341.33293853885</v>
      </c>
      <c r="J13" s="149">
        <v>315458.77001035074</v>
      </c>
      <c r="K13" s="149">
        <v>71529.69001515539</v>
      </c>
      <c r="L13" s="149">
        <v>22656.329588207205</v>
      </c>
      <c r="M13" s="149">
        <v>22294.36704973687</v>
      </c>
      <c r="N13" s="149">
        <v>307253.5843272354</v>
      </c>
      <c r="O13" s="149">
        <v>24152.58170944214</v>
      </c>
      <c r="P13" s="149">
        <v>71940.0545209793</v>
      </c>
      <c r="Q13" s="149">
        <v>374.58913864953394</v>
      </c>
      <c r="R13" s="149">
        <v>13281.078955152856</v>
      </c>
      <c r="S13" s="149">
        <v>13247.408021341664</v>
      </c>
      <c r="T13" s="149">
        <v>7775.881277022629</v>
      </c>
      <c r="U13" s="149">
        <v>39641.21126259141</v>
      </c>
      <c r="V13" s="149">
        <v>2354.8609334203848</v>
      </c>
      <c r="W13" s="149">
        <v>12367.754875524219</v>
      </c>
      <c r="X13" s="149">
        <v>14512.59335929728</v>
      </c>
      <c r="Y13" s="149">
        <v>11986.852436785086</v>
      </c>
      <c r="Z13" s="149">
        <v>11416.550995357986</v>
      </c>
      <c r="AA13" s="149">
        <v>63831.67277257114</v>
      </c>
      <c r="AB13" s="149">
        <v>93937.69646650503</v>
      </c>
      <c r="AC13" s="150">
        <v>4345.654895007234</v>
      </c>
      <c r="AD13" s="136">
        <v>1537387.9010720723</v>
      </c>
      <c r="AE13" s="130">
        <v>4993.82037087272</v>
      </c>
      <c r="AF13" s="131">
        <v>1003.8147142462228</v>
      </c>
      <c r="AG13" s="130">
        <v>3097.7259106298534</v>
      </c>
      <c r="AH13" s="130">
        <v>3514.40371654338</v>
      </c>
      <c r="AI13" s="130">
        <v>688.1497097662786</v>
      </c>
      <c r="AJ13" s="130">
        <v>2605.2885036411403</v>
      </c>
      <c r="AK13" s="130">
        <v>7876.894078456211</v>
      </c>
      <c r="AL13" s="130">
        <v>462.9753399039184</v>
      </c>
      <c r="AM13" s="130">
        <v>1132.1851494014002</v>
      </c>
      <c r="AN13" s="130">
        <v>8436.483954064624</v>
      </c>
      <c r="AO13" s="130">
        <v>3304.2550008942653</v>
      </c>
      <c r="AP13" s="130">
        <v>5256.769319604513</v>
      </c>
      <c r="AQ13" s="130">
        <v>4505.591830610405</v>
      </c>
      <c r="AR13" s="130">
        <v>2538.7884093640328</v>
      </c>
      <c r="AS13" s="130">
        <v>1611.9959562109157</v>
      </c>
      <c r="AT13" s="130">
        <v>951.2038801662322</v>
      </c>
      <c r="AU13" s="130">
        <v>10549.52444971974</v>
      </c>
      <c r="AV13" s="130">
        <v>7479.156172811481</v>
      </c>
      <c r="AW13" s="130">
        <v>818.6245782846556</v>
      </c>
      <c r="AX13" s="130">
        <v>4412.996762629622</v>
      </c>
      <c r="AY13" s="130">
        <v>0</v>
      </c>
      <c r="AZ13" s="130">
        <v>6.3133000895988864</v>
      </c>
      <c r="BA13" s="130">
        <v>1668.8156570173057</v>
      </c>
      <c r="BB13" s="130">
        <v>1357.3595192637606</v>
      </c>
      <c r="BC13" s="130">
        <v>105.22166815998143</v>
      </c>
      <c r="BD13" s="130">
        <v>214.65220304636213</v>
      </c>
      <c r="BE13" s="130">
        <v>4135.211558687271</v>
      </c>
      <c r="BF13" s="130">
        <v>4987.50707078312</v>
      </c>
      <c r="BG13" s="130">
        <v>92.59506798078367</v>
      </c>
      <c r="BH13" s="130">
        <v>542.9438077055042</v>
      </c>
      <c r="BI13" s="130">
        <v>2340.129899877987</v>
      </c>
      <c r="BJ13" s="130">
        <v>0</v>
      </c>
      <c r="BK13" s="130">
        <v>1321.5841520893669</v>
      </c>
      <c r="BL13" s="130">
        <v>0</v>
      </c>
      <c r="BM13" s="130">
        <v>4572.933698232794</v>
      </c>
      <c r="BN13" s="130">
        <v>10155.153637456131</v>
      </c>
      <c r="BO13" s="130">
        <v>4951.731703608726</v>
      </c>
      <c r="BP13" s="130">
        <v>130.47486851837698</v>
      </c>
      <c r="BQ13" s="130">
        <v>1622.5181230269138</v>
      </c>
      <c r="BR13" s="130">
        <v>143.10146869757475</v>
      </c>
      <c r="BS13" s="130">
        <v>7782.194577112228</v>
      </c>
      <c r="BT13" s="130">
        <v>281.9940706687502</v>
      </c>
      <c r="BU13" s="130">
        <v>71755.70615836303</v>
      </c>
      <c r="BV13" s="130">
        <v>496.6462737151124</v>
      </c>
      <c r="BW13" s="130">
        <v>4147.838158866468</v>
      </c>
      <c r="BX13" s="130">
        <v>2836.7761735931</v>
      </c>
      <c r="BY13" s="130">
        <v>3710.1160193209457</v>
      </c>
      <c r="BZ13" s="130">
        <v>0</v>
      </c>
      <c r="CA13" s="130">
        <v>281.9940706687502</v>
      </c>
      <c r="CB13" s="130">
        <v>6263.214575554736</v>
      </c>
      <c r="CC13" s="130">
        <v>818.6245782846556</v>
      </c>
      <c r="CD13" s="130">
        <v>406.15563909752836</v>
      </c>
      <c r="CE13" s="130">
        <v>658.6876426814838</v>
      </c>
      <c r="CF13" s="130">
        <v>0</v>
      </c>
      <c r="CG13" s="130">
        <v>0</v>
      </c>
      <c r="CH13" s="130">
        <v>0</v>
      </c>
      <c r="CI13" s="130">
        <v>3947.916989362504</v>
      </c>
      <c r="CJ13" s="130">
        <v>1893.990026879666</v>
      </c>
      <c r="CK13" s="136">
        <v>12702.359780272958</v>
      </c>
      <c r="CL13" s="129"/>
      <c r="CM13" s="129"/>
      <c r="CN13" s="129"/>
      <c r="CO13" s="129"/>
      <c r="CP13" s="129"/>
      <c r="CQ13" s="129"/>
      <c r="CR13" s="129"/>
      <c r="CS13" s="129"/>
      <c r="CT13" s="129"/>
      <c r="CU13" s="129"/>
      <c r="CV13" s="132"/>
      <c r="CW13" s="132"/>
    </row>
    <row r="14" spans="1:101" ht="12.75">
      <c r="A14" s="65" t="s">
        <v>28</v>
      </c>
      <c r="B14" s="22" t="s">
        <v>109</v>
      </c>
      <c r="C14" s="25" t="s">
        <v>110</v>
      </c>
      <c r="D14" s="38" t="s">
        <v>111</v>
      </c>
      <c r="E14" s="68">
        <v>248958</v>
      </c>
      <c r="F14" s="69">
        <v>266102.25128925126</v>
      </c>
      <c r="G14" s="116">
        <v>48672.679040623596</v>
      </c>
      <c r="H14" s="116">
        <v>11352.245523030946</v>
      </c>
      <c r="I14" s="116">
        <v>8708.592083248828</v>
      </c>
      <c r="J14" s="116">
        <v>37052.87713417923</v>
      </c>
      <c r="K14" s="116">
        <v>15106.87161540859</v>
      </c>
      <c r="L14" s="116">
        <v>5019.259567006936</v>
      </c>
      <c r="M14" s="116">
        <v>3196.439655788552</v>
      </c>
      <c r="N14" s="116">
        <v>60395.08513813842</v>
      </c>
      <c r="O14" s="116">
        <v>4566.131967207698</v>
      </c>
      <c r="P14" s="116">
        <v>11425.393965468742</v>
      </c>
      <c r="Q14" s="116">
        <v>0</v>
      </c>
      <c r="R14" s="116">
        <v>2039.3196636685063</v>
      </c>
      <c r="S14" s="116">
        <v>1030.9512021434432</v>
      </c>
      <c r="T14" s="116">
        <v>1218.4861351047746</v>
      </c>
      <c r="U14" s="116">
        <v>4100.240209667637</v>
      </c>
      <c r="V14" s="116">
        <v>407.47118941859907</v>
      </c>
      <c r="W14" s="116">
        <v>2769.8222297587176</v>
      </c>
      <c r="X14" s="116">
        <v>1292.6164358303265</v>
      </c>
      <c r="Y14" s="116">
        <v>2500.7930589136668</v>
      </c>
      <c r="Z14" s="116">
        <v>868.9445846637593</v>
      </c>
      <c r="AA14" s="116">
        <v>6173.924913407592</v>
      </c>
      <c r="AB14" s="116">
        <v>8404.70694318845</v>
      </c>
      <c r="AC14" s="151">
        <v>1752.6170436438538</v>
      </c>
      <c r="AD14" s="137">
        <v>238055.46929951088</v>
      </c>
      <c r="AE14" s="78">
        <v>490.92914387783014</v>
      </c>
      <c r="AF14" s="78">
        <v>245.46457193891507</v>
      </c>
      <c r="AG14" s="78">
        <v>774.1952598953382</v>
      </c>
      <c r="AH14" s="78">
        <v>1300.96223127625</v>
      </c>
      <c r="AI14" s="78">
        <v>73.63937158167452</v>
      </c>
      <c r="AJ14" s="78">
        <v>0</v>
      </c>
      <c r="AK14" s="78">
        <v>435.9450797635132</v>
      </c>
      <c r="AL14" s="78">
        <v>122.73228596945754</v>
      </c>
      <c r="AM14" s="78">
        <v>236.1369182052363</v>
      </c>
      <c r="AN14" s="78">
        <v>3300.109163101233</v>
      </c>
      <c r="AO14" s="78">
        <v>1492.5129646345017</v>
      </c>
      <c r="AP14" s="78">
        <v>2374.452443736707</v>
      </c>
      <c r="AQ14" s="78">
        <v>319.1039435205896</v>
      </c>
      <c r="AR14" s="78">
        <v>112.4227739480231</v>
      </c>
      <c r="AS14" s="78">
        <v>196.37165755113207</v>
      </c>
      <c r="AT14" s="78">
        <v>171.82520035724056</v>
      </c>
      <c r="AU14" s="78">
        <v>1934.2608268786507</v>
      </c>
      <c r="AV14" s="78">
        <v>912.1463493250083</v>
      </c>
      <c r="AW14" s="78">
        <v>272.4656748521958</v>
      </c>
      <c r="AX14" s="78">
        <v>564.5685154595047</v>
      </c>
      <c r="AY14" s="78">
        <v>0</v>
      </c>
      <c r="AZ14" s="78">
        <v>0</v>
      </c>
      <c r="BA14" s="78">
        <v>131.07808141538067</v>
      </c>
      <c r="BB14" s="78">
        <v>206.19024042868867</v>
      </c>
      <c r="BC14" s="78">
        <v>0</v>
      </c>
      <c r="BD14" s="78">
        <v>122.73228596945754</v>
      </c>
      <c r="BE14" s="78">
        <v>1510.0980465682055</v>
      </c>
      <c r="BF14" s="78">
        <v>505.6570181941651</v>
      </c>
      <c r="BG14" s="78">
        <v>29.45574863266981</v>
      </c>
      <c r="BH14" s="78">
        <v>98.18582877556604</v>
      </c>
      <c r="BI14" s="78">
        <v>304.3760692042547</v>
      </c>
      <c r="BJ14" s="78">
        <v>0</v>
      </c>
      <c r="BK14" s="78">
        <v>0</v>
      </c>
      <c r="BL14" s="78">
        <v>0</v>
      </c>
      <c r="BM14" s="78">
        <v>232.70041419809152</v>
      </c>
      <c r="BN14" s="78">
        <v>738.8483615361343</v>
      </c>
      <c r="BO14" s="78">
        <v>846.852773189257</v>
      </c>
      <c r="BP14" s="78">
        <v>0</v>
      </c>
      <c r="BQ14" s="78">
        <v>98.18582877556604</v>
      </c>
      <c r="BR14" s="78">
        <v>0</v>
      </c>
      <c r="BS14" s="78">
        <v>98.18582877556604</v>
      </c>
      <c r="BT14" s="78">
        <v>98.18582877556604</v>
      </c>
      <c r="BU14" s="78">
        <v>1472.7874316334905</v>
      </c>
      <c r="BV14" s="78">
        <v>0</v>
      </c>
      <c r="BW14" s="78">
        <v>463.9280409645495</v>
      </c>
      <c r="BX14" s="78">
        <v>649.9901864942472</v>
      </c>
      <c r="BY14" s="78">
        <v>736.3937158167453</v>
      </c>
      <c r="BZ14" s="78">
        <v>0</v>
      </c>
      <c r="CA14" s="78">
        <v>47.62012695614953</v>
      </c>
      <c r="CB14" s="78">
        <v>942.5839562454339</v>
      </c>
      <c r="CC14" s="78">
        <v>294.5574863266981</v>
      </c>
      <c r="CD14" s="78">
        <v>2007.9001984603253</v>
      </c>
      <c r="CE14" s="78">
        <v>1080.0441165312263</v>
      </c>
      <c r="CF14" s="78">
        <v>0</v>
      </c>
      <c r="CG14" s="78">
        <v>0</v>
      </c>
      <c r="CH14" s="78">
        <v>0</v>
      </c>
      <c r="CI14" s="78">
        <v>0</v>
      </c>
      <c r="CJ14" s="78">
        <v>0</v>
      </c>
      <c r="CK14" s="137">
        <v>0</v>
      </c>
      <c r="CL14" s="129"/>
      <c r="CM14" s="129"/>
      <c r="CN14" s="129"/>
      <c r="CO14" s="129"/>
      <c r="CP14" s="129"/>
      <c r="CQ14" s="129"/>
      <c r="CR14" s="129"/>
      <c r="CS14" s="129"/>
      <c r="CT14" s="129"/>
      <c r="CU14" s="129"/>
      <c r="CV14" s="132"/>
      <c r="CW14" s="132"/>
    </row>
    <row r="15" spans="1:101" ht="12.75">
      <c r="A15" s="65" t="s">
        <v>29</v>
      </c>
      <c r="B15" s="22" t="s">
        <v>252</v>
      </c>
      <c r="C15" s="25" t="s">
        <v>90</v>
      </c>
      <c r="D15" s="38" t="s">
        <v>91</v>
      </c>
      <c r="E15" s="68">
        <v>1654536</v>
      </c>
      <c r="F15" s="69">
        <v>1674164.7005402273</v>
      </c>
      <c r="G15" s="116">
        <v>274225.62535797246</v>
      </c>
      <c r="H15" s="116">
        <v>71865.05072949313</v>
      </c>
      <c r="I15" s="116">
        <v>44804.37272983614</v>
      </c>
      <c r="J15" s="116">
        <v>298553.7464859485</v>
      </c>
      <c r="K15" s="116">
        <v>67696.50733851043</v>
      </c>
      <c r="L15" s="116">
        <v>21442.206472680296</v>
      </c>
      <c r="M15" s="116">
        <v>21099.641033956443</v>
      </c>
      <c r="N15" s="116">
        <v>290788.26598836534</v>
      </c>
      <c r="O15" s="116">
        <v>22858.276396707388</v>
      </c>
      <c r="P15" s="116">
        <v>68084.88094636596</v>
      </c>
      <c r="Q15" s="116">
        <v>354.5153958886395</v>
      </c>
      <c r="R15" s="116">
        <v>12569.363277826986</v>
      </c>
      <c r="S15" s="116">
        <v>12537.496725387558</v>
      </c>
      <c r="T15" s="116">
        <v>7359.181953980466</v>
      </c>
      <c r="U15" s="116">
        <v>37516.89051884439</v>
      </c>
      <c r="V15" s="116">
        <v>2228.667011232514</v>
      </c>
      <c r="W15" s="116">
        <v>11704.983042907495</v>
      </c>
      <c r="X15" s="116">
        <v>13734.882433299075</v>
      </c>
      <c r="Y15" s="116">
        <v>11344.492668436464</v>
      </c>
      <c r="Z15" s="116">
        <v>10804.752936493647</v>
      </c>
      <c r="AA15" s="116">
        <v>60411.01678704614</v>
      </c>
      <c r="AB15" s="116">
        <v>88903.69798694993</v>
      </c>
      <c r="AC15" s="151">
        <v>4112.776924213711</v>
      </c>
      <c r="AD15" s="137">
        <v>1455001.2911423426</v>
      </c>
      <c r="AE15" s="78">
        <v>4726.208058672705</v>
      </c>
      <c r="AF15" s="78">
        <v>950.0215946004552</v>
      </c>
      <c r="AG15" s="78">
        <v>2931.7228244274006</v>
      </c>
      <c r="AH15" s="78">
        <v>3326.0714108653256</v>
      </c>
      <c r="AI15" s="78">
        <v>651.2726654808152</v>
      </c>
      <c r="AJ15" s="78">
        <v>2465.674495000762</v>
      </c>
      <c r="AK15" s="78">
        <v>7454.78161129875</v>
      </c>
      <c r="AL15" s="78">
        <v>438.1650960421387</v>
      </c>
      <c r="AM15" s="78">
        <v>1071.5128257757754</v>
      </c>
      <c r="AN15" s="78">
        <v>7984.383796246773</v>
      </c>
      <c r="AO15" s="78">
        <v>3127.184290452744</v>
      </c>
      <c r="AP15" s="78">
        <v>4975.065916629364</v>
      </c>
      <c r="AQ15" s="78">
        <v>4264.143048300995</v>
      </c>
      <c r="AR15" s="78">
        <v>2402.7380539328915</v>
      </c>
      <c r="AS15" s="78">
        <v>1525.6111980376284</v>
      </c>
      <c r="AT15" s="78">
        <v>900.2301064138486</v>
      </c>
      <c r="AU15" s="78">
        <v>9984.189211178369</v>
      </c>
      <c r="AV15" s="78">
        <v>7078.357960608004</v>
      </c>
      <c r="AW15" s="78">
        <v>774.7555561835997</v>
      </c>
      <c r="AX15" s="78">
        <v>4176.5100290925675</v>
      </c>
      <c r="AY15" s="78">
        <v>0</v>
      </c>
      <c r="AZ15" s="78">
        <v>5.9749785823928</v>
      </c>
      <c r="BA15" s="78">
        <v>1579.3860052791636</v>
      </c>
      <c r="BB15" s="78">
        <v>1284.620395214452</v>
      </c>
      <c r="BC15" s="78">
        <v>99.58297637321333</v>
      </c>
      <c r="BD15" s="78">
        <v>203.1492718013552</v>
      </c>
      <c r="BE15" s="78">
        <v>3913.6109714672843</v>
      </c>
      <c r="BF15" s="78">
        <v>4720.233080090312</v>
      </c>
      <c r="BG15" s="78">
        <v>87.63301920842774</v>
      </c>
      <c r="BH15" s="78">
        <v>513.8481580857808</v>
      </c>
      <c r="BI15" s="78">
        <v>2214.7253945402645</v>
      </c>
      <c r="BJ15" s="78">
        <v>0</v>
      </c>
      <c r="BK15" s="78">
        <v>1250.7621832475595</v>
      </c>
      <c r="BL15" s="78">
        <v>0</v>
      </c>
      <c r="BM15" s="78">
        <v>4327.876153179852</v>
      </c>
      <c r="BN15" s="78">
        <v>9610.952215731566</v>
      </c>
      <c r="BO15" s="78">
        <v>4686.374868123419</v>
      </c>
      <c r="BP15" s="78">
        <v>123.48289070278453</v>
      </c>
      <c r="BQ15" s="78">
        <v>1535.5694956749496</v>
      </c>
      <c r="BR15" s="78">
        <v>135.43284786757013</v>
      </c>
      <c r="BS15" s="78">
        <v>7365.156932562859</v>
      </c>
      <c r="BT15" s="78">
        <v>266.88237668021173</v>
      </c>
      <c r="BU15" s="78">
        <v>67910.4115717601</v>
      </c>
      <c r="BV15" s="78">
        <v>470.03164848156695</v>
      </c>
      <c r="BW15" s="78">
        <v>3925.5609286320696</v>
      </c>
      <c r="BX15" s="78">
        <v>2684.7570430218316</v>
      </c>
      <c r="BY15" s="78">
        <v>3511.295746919502</v>
      </c>
      <c r="BZ15" s="78">
        <v>0</v>
      </c>
      <c r="CA15" s="78">
        <v>266.88237668021173</v>
      </c>
      <c r="CB15" s="78">
        <v>5927.577085639152</v>
      </c>
      <c r="CC15" s="78">
        <v>774.7555561835997</v>
      </c>
      <c r="CD15" s="78">
        <v>384.39028880060346</v>
      </c>
      <c r="CE15" s="78">
        <v>623.3894320963154</v>
      </c>
      <c r="CF15" s="78">
        <v>0</v>
      </c>
      <c r="CG15" s="78">
        <v>0</v>
      </c>
      <c r="CH15" s="78">
        <v>0</v>
      </c>
      <c r="CI15" s="78">
        <v>3736.3532735229646</v>
      </c>
      <c r="CJ15" s="78">
        <v>1792.4935747178401</v>
      </c>
      <c r="CK15" s="137">
        <v>12021.656907774313</v>
      </c>
      <c r="CL15" s="129"/>
      <c r="CM15" s="129"/>
      <c r="CN15" s="129"/>
      <c r="CO15" s="129"/>
      <c r="CP15" s="129"/>
      <c r="CQ15" s="129"/>
      <c r="CR15" s="129"/>
      <c r="CS15" s="129"/>
      <c r="CT15" s="129"/>
      <c r="CU15" s="129"/>
      <c r="CV15" s="132"/>
      <c r="CW15" s="132"/>
    </row>
    <row r="16" spans="1:101" ht="12.75">
      <c r="A16" s="17" t="s">
        <v>199</v>
      </c>
      <c r="B16" s="22" t="s">
        <v>266</v>
      </c>
      <c r="C16" s="25" t="s">
        <v>118</v>
      </c>
      <c r="D16" s="38" t="s">
        <v>119</v>
      </c>
      <c r="E16" s="68">
        <v>3036886.5</v>
      </c>
      <c r="F16" s="160">
        <v>3342239.486466302</v>
      </c>
      <c r="G16" s="160">
        <v>246295.48492508545</v>
      </c>
      <c r="H16" s="78">
        <v>388467.4915275025</v>
      </c>
      <c r="I16" s="78">
        <v>125586.75068560353</v>
      </c>
      <c r="J16" s="78">
        <v>635738.5797418123</v>
      </c>
      <c r="K16" s="78">
        <v>226960.80155682165</v>
      </c>
      <c r="L16" s="78">
        <v>55254.6226533411</v>
      </c>
      <c r="M16" s="78">
        <v>61108.24238868703</v>
      </c>
      <c r="N16" s="78">
        <v>1344913.4797997824</v>
      </c>
      <c r="O16" s="78">
        <v>127981.4133046087</v>
      </c>
      <c r="P16" s="78">
        <v>44434.29526376227</v>
      </c>
      <c r="Q16" s="78">
        <v>0</v>
      </c>
      <c r="R16" s="78">
        <v>21463.272362935066</v>
      </c>
      <c r="S16" s="78">
        <v>0</v>
      </c>
      <c r="T16" s="78">
        <v>12860.22517613878</v>
      </c>
      <c r="U16" s="78">
        <v>0</v>
      </c>
      <c r="V16" s="78">
        <v>0</v>
      </c>
      <c r="W16" s="78">
        <v>22438.87565215939</v>
      </c>
      <c r="X16" s="78">
        <v>0</v>
      </c>
      <c r="Y16" s="78">
        <v>28735.951428061824</v>
      </c>
      <c r="Z16" s="78">
        <v>0</v>
      </c>
      <c r="AA16" s="78">
        <v>0</v>
      </c>
      <c r="AB16" s="78">
        <v>0</v>
      </c>
      <c r="AC16" s="137">
        <v>0</v>
      </c>
      <c r="AD16" s="78">
        <v>3358057.2685459806</v>
      </c>
      <c r="AE16" s="160">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s="78">
        <v>0</v>
      </c>
      <c r="BA16" s="78">
        <v>0</v>
      </c>
      <c r="BB16" s="78">
        <v>0</v>
      </c>
      <c r="BC16" s="78">
        <v>0</v>
      </c>
      <c r="BD16" s="78">
        <v>0</v>
      </c>
      <c r="BE16" s="78">
        <v>0</v>
      </c>
      <c r="BF16" s="78">
        <v>0</v>
      </c>
      <c r="BG16" s="78">
        <v>0</v>
      </c>
      <c r="BH16" s="78">
        <v>0</v>
      </c>
      <c r="BI16" s="78">
        <v>0</v>
      </c>
      <c r="BJ16" s="78">
        <v>0</v>
      </c>
      <c r="BK16" s="78">
        <v>0</v>
      </c>
      <c r="BL16" s="78">
        <v>0</v>
      </c>
      <c r="BM16" s="78">
        <v>0</v>
      </c>
      <c r="BN16" s="78">
        <v>0</v>
      </c>
      <c r="BO16" s="78">
        <v>0</v>
      </c>
      <c r="BP16" s="78">
        <v>0</v>
      </c>
      <c r="BQ16" s="78">
        <v>0</v>
      </c>
      <c r="BR16" s="78">
        <v>0</v>
      </c>
      <c r="BS16" s="78">
        <v>0</v>
      </c>
      <c r="BT16" s="78">
        <v>0</v>
      </c>
      <c r="BU16" s="78">
        <v>0</v>
      </c>
      <c r="BV16" s="78">
        <v>0</v>
      </c>
      <c r="BW16" s="78">
        <v>0</v>
      </c>
      <c r="BX16" s="78">
        <v>0</v>
      </c>
      <c r="BY16" s="78">
        <v>0</v>
      </c>
      <c r="BZ16" s="78">
        <v>0</v>
      </c>
      <c r="CA16" s="78">
        <v>0</v>
      </c>
      <c r="CB16" s="78">
        <v>0</v>
      </c>
      <c r="CC16" s="78">
        <v>0</v>
      </c>
      <c r="CD16" s="78">
        <v>0</v>
      </c>
      <c r="CE16" s="78">
        <v>0</v>
      </c>
      <c r="CF16" s="78">
        <v>0</v>
      </c>
      <c r="CG16" s="78">
        <v>0</v>
      </c>
      <c r="CH16" s="78">
        <v>0</v>
      </c>
      <c r="CI16" s="78">
        <v>0</v>
      </c>
      <c r="CJ16" s="78">
        <v>0</v>
      </c>
      <c r="CK16" s="137">
        <v>0</v>
      </c>
      <c r="CL16" s="129"/>
      <c r="CM16" s="129"/>
      <c r="CN16" s="129"/>
      <c r="CO16" s="129"/>
      <c r="CP16" s="129"/>
      <c r="CQ16" s="129"/>
      <c r="CR16" s="129"/>
      <c r="CS16" s="129"/>
      <c r="CT16" s="129"/>
      <c r="CU16" s="129"/>
      <c r="CV16" s="132"/>
      <c r="CW16" s="132"/>
    </row>
    <row r="17" spans="1:101" ht="12.75">
      <c r="A17" s="17" t="s">
        <v>200</v>
      </c>
      <c r="B17" s="22" t="s">
        <v>267</v>
      </c>
      <c r="C17" s="25" t="s">
        <v>123</v>
      </c>
      <c r="D17" s="38" t="s">
        <v>124</v>
      </c>
      <c r="E17" s="68">
        <v>1154016.87</v>
      </c>
      <c r="F17" s="69">
        <v>1305947.579153205</v>
      </c>
      <c r="G17" s="116">
        <v>116820.57850117455</v>
      </c>
      <c r="H17" s="116">
        <v>113951.36059846265</v>
      </c>
      <c r="I17" s="116">
        <v>82790.73379809278</v>
      </c>
      <c r="J17" s="116">
        <v>267585.77326742385</v>
      </c>
      <c r="K17" s="116">
        <v>109488.35225547098</v>
      </c>
      <c r="L17" s="116">
        <v>17150.632515881534</v>
      </c>
      <c r="M17" s="116">
        <v>59117.32617380345</v>
      </c>
      <c r="N17" s="116">
        <v>352075.79756963643</v>
      </c>
      <c r="O17" s="116">
        <v>29846.805121487872</v>
      </c>
      <c r="P17" s="116">
        <v>60775.46189454082</v>
      </c>
      <c r="Q17" s="116">
        <v>0</v>
      </c>
      <c r="R17" s="116">
        <v>1265.9357095147711</v>
      </c>
      <c r="S17" s="116">
        <v>691.7681472758312</v>
      </c>
      <c r="T17" s="116">
        <v>14189.42246089507</v>
      </c>
      <c r="U17" s="116">
        <v>0</v>
      </c>
      <c r="V17" s="116">
        <v>0</v>
      </c>
      <c r="W17" s="116">
        <v>22104.902502496174</v>
      </c>
      <c r="X17" s="116">
        <v>0</v>
      </c>
      <c r="Y17" s="116">
        <v>27727.56581237571</v>
      </c>
      <c r="Z17" s="116">
        <v>0</v>
      </c>
      <c r="AA17" s="116">
        <v>30264.856443317614</v>
      </c>
      <c r="AB17" s="116">
        <v>0</v>
      </c>
      <c r="AC17" s="151">
        <v>0</v>
      </c>
      <c r="AD17" s="137">
        <v>1305847.27277185</v>
      </c>
      <c r="AE17" s="78">
        <v>0</v>
      </c>
      <c r="AF17" s="133">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s="78">
        <v>0</v>
      </c>
      <c r="BA17" s="78">
        <v>100.30638135499551</v>
      </c>
      <c r="BB17" s="78">
        <v>0</v>
      </c>
      <c r="BC17" s="78">
        <v>0</v>
      </c>
      <c r="BD17" s="78">
        <v>0</v>
      </c>
      <c r="BE17" s="78">
        <v>0</v>
      </c>
      <c r="BF17" s="78">
        <v>0</v>
      </c>
      <c r="BG17" s="78">
        <v>0</v>
      </c>
      <c r="BH17" s="78">
        <v>0</v>
      </c>
      <c r="BI17" s="78">
        <v>0</v>
      </c>
      <c r="BJ17" s="78">
        <v>0</v>
      </c>
      <c r="BK17" s="78">
        <v>0</v>
      </c>
      <c r="BL17" s="78">
        <v>0</v>
      </c>
      <c r="BM17" s="78">
        <v>0</v>
      </c>
      <c r="BN17" s="78">
        <v>0</v>
      </c>
      <c r="BO17" s="78">
        <v>0</v>
      </c>
      <c r="BP17" s="78">
        <v>0</v>
      </c>
      <c r="BQ17" s="78">
        <v>0</v>
      </c>
      <c r="BR17" s="78">
        <v>0</v>
      </c>
      <c r="BS17" s="78">
        <v>0</v>
      </c>
      <c r="BT17" s="78">
        <v>0</v>
      </c>
      <c r="BU17" s="78">
        <v>0</v>
      </c>
      <c r="BV17" s="78">
        <v>0</v>
      </c>
      <c r="BW17" s="78">
        <v>0</v>
      </c>
      <c r="BX17" s="78">
        <v>0</v>
      </c>
      <c r="BY17" s="78">
        <v>0</v>
      </c>
      <c r="BZ17" s="78">
        <v>0</v>
      </c>
      <c r="CA17" s="78">
        <v>0</v>
      </c>
      <c r="CB17" s="78">
        <v>0</v>
      </c>
      <c r="CC17" s="78">
        <v>0</v>
      </c>
      <c r="CD17" s="78">
        <v>0</v>
      </c>
      <c r="CE17" s="78">
        <v>0</v>
      </c>
      <c r="CF17" s="78">
        <v>0</v>
      </c>
      <c r="CG17" s="78">
        <v>0</v>
      </c>
      <c r="CH17" s="78">
        <v>0</v>
      </c>
      <c r="CI17" s="78">
        <v>0</v>
      </c>
      <c r="CJ17" s="78">
        <v>0</v>
      </c>
      <c r="CK17" s="137">
        <v>0</v>
      </c>
      <c r="CL17" s="129"/>
      <c r="CM17" s="129"/>
      <c r="CN17" s="129"/>
      <c r="CO17" s="129"/>
      <c r="CP17" s="129"/>
      <c r="CQ17" s="129"/>
      <c r="CR17" s="129"/>
      <c r="CS17" s="129"/>
      <c r="CT17" s="129"/>
      <c r="CU17" s="129"/>
      <c r="CV17" s="132"/>
      <c r="CW17" s="132"/>
    </row>
    <row r="18" spans="1:101" ht="12.75">
      <c r="A18" s="17" t="s">
        <v>201</v>
      </c>
      <c r="B18" s="22" t="s">
        <v>268</v>
      </c>
      <c r="C18" s="25" t="s">
        <v>125</v>
      </c>
      <c r="D18" s="38" t="s">
        <v>126</v>
      </c>
      <c r="E18" s="68">
        <v>1882869.63</v>
      </c>
      <c r="F18" s="56">
        <v>2123118.4588563787</v>
      </c>
      <c r="G18" s="116">
        <v>263626.20892074564</v>
      </c>
      <c r="H18" s="116">
        <v>157233.73993447932</v>
      </c>
      <c r="I18" s="116">
        <v>67201.16305608074</v>
      </c>
      <c r="J18" s="116">
        <v>315100.6885730906</v>
      </c>
      <c r="K18" s="116">
        <v>121343.47172443374</v>
      </c>
      <c r="L18" s="116">
        <v>33172.554734332465</v>
      </c>
      <c r="M18" s="116">
        <v>30667.229903471554</v>
      </c>
      <c r="N18" s="116">
        <v>602940.7015661183</v>
      </c>
      <c r="O18" s="116">
        <v>55600.07091021018</v>
      </c>
      <c r="P18" s="116">
        <v>59333.60073337916</v>
      </c>
      <c r="Q18" s="116">
        <v>623.1829105743903</v>
      </c>
      <c r="R18" s="116">
        <v>13748.073122484966</v>
      </c>
      <c r="S18" s="116">
        <v>4305.627382150333</v>
      </c>
      <c r="T18" s="116">
        <v>8033.367186564129</v>
      </c>
      <c r="U18" s="116">
        <v>14643.665338660765</v>
      </c>
      <c r="V18" s="116">
        <v>1167.051632530222</v>
      </c>
      <c r="W18" s="116">
        <v>14694.723028247361</v>
      </c>
      <c r="X18" s="116">
        <v>8040.192606247042</v>
      </c>
      <c r="Y18" s="116">
        <v>15895.98763168169</v>
      </c>
      <c r="Z18" s="116">
        <v>3478.493700842506</v>
      </c>
      <c r="AA18" s="116">
        <v>39335.30531545552</v>
      </c>
      <c r="AB18" s="116">
        <v>25516.507538427762</v>
      </c>
      <c r="AC18" s="151">
        <v>4611.553538250489</v>
      </c>
      <c r="AD18" s="137">
        <v>1860313.160988459</v>
      </c>
      <c r="AE18" s="78">
        <v>2351.099162621563</v>
      </c>
      <c r="AF18" s="133">
        <v>906.4478699263858</v>
      </c>
      <c r="AG18" s="78">
        <v>2330.7040855482196</v>
      </c>
      <c r="AH18" s="78">
        <v>3984.971448163874</v>
      </c>
      <c r="AI18" s="78">
        <v>424.89743902799336</v>
      </c>
      <c r="AJ18" s="78">
        <v>0</v>
      </c>
      <c r="AK18" s="78">
        <v>2025.9109892854724</v>
      </c>
      <c r="AL18" s="78">
        <v>509.87692683359205</v>
      </c>
      <c r="AM18" s="78">
        <v>658.3077655340377</v>
      </c>
      <c r="AN18" s="78">
        <v>12192.33570282209</v>
      </c>
      <c r="AO18" s="78">
        <v>5727.798767671336</v>
      </c>
      <c r="AP18" s="78">
        <v>9112.407130386217</v>
      </c>
      <c r="AQ18" s="78">
        <v>1378.9338221255146</v>
      </c>
      <c r="AR18" s="78">
        <v>1134.1928972453904</v>
      </c>
      <c r="AS18" s="78">
        <v>679.8359024447894</v>
      </c>
      <c r="AT18" s="78">
        <v>623.1829105743903</v>
      </c>
      <c r="AU18" s="78">
        <v>12933.878044012119</v>
      </c>
      <c r="AV18" s="78">
        <v>5510.069989315019</v>
      </c>
      <c r="AW18" s="78">
        <v>806.7386042344834</v>
      </c>
      <c r="AX18" s="78">
        <v>2039.5077073343682</v>
      </c>
      <c r="AY18" s="78">
        <v>0</v>
      </c>
      <c r="AZ18" s="78">
        <v>0</v>
      </c>
      <c r="BA18" s="78">
        <v>642.4449278103259</v>
      </c>
      <c r="BB18" s="78">
        <v>1608.9449691193347</v>
      </c>
      <c r="BC18" s="78">
        <v>113.30598374079823</v>
      </c>
      <c r="BD18" s="78">
        <v>481.55043089839245</v>
      </c>
      <c r="BE18" s="78">
        <v>4023.4954826357452</v>
      </c>
      <c r="BF18" s="78">
        <v>1506.9695837526167</v>
      </c>
      <c r="BG18" s="78">
        <v>67.98359024447895</v>
      </c>
      <c r="BH18" s="78">
        <v>339.9179512223947</v>
      </c>
      <c r="BI18" s="78">
        <v>1948.8629203417295</v>
      </c>
      <c r="BJ18" s="78">
        <v>0</v>
      </c>
      <c r="BK18" s="78">
        <v>0</v>
      </c>
      <c r="BL18" s="78">
        <v>0</v>
      </c>
      <c r="BM18" s="78">
        <v>876.9883141537783</v>
      </c>
      <c r="BN18" s="78">
        <v>2611.702925225399</v>
      </c>
      <c r="BO18" s="78">
        <v>3172.5675447423505</v>
      </c>
      <c r="BP18" s="78">
        <v>0</v>
      </c>
      <c r="BQ18" s="78">
        <v>11840.475300913417</v>
      </c>
      <c r="BR18" s="78">
        <v>113.30598374079823</v>
      </c>
      <c r="BS18" s="78">
        <v>7573.371953234955</v>
      </c>
      <c r="BT18" s="78">
        <v>339.9179512223947</v>
      </c>
      <c r="BU18" s="78">
        <v>124607.12255910545</v>
      </c>
      <c r="BV18" s="78">
        <v>0</v>
      </c>
      <c r="BW18" s="78">
        <v>2407.7521544919628</v>
      </c>
      <c r="BX18" s="78">
        <v>2689.88405400655</v>
      </c>
      <c r="BY18" s="78">
        <v>2379.4256585567628</v>
      </c>
      <c r="BZ18" s="78">
        <v>0</v>
      </c>
      <c r="CA18" s="78">
        <v>313.85757496201114</v>
      </c>
      <c r="CB18" s="78">
        <v>3988.370627676098</v>
      </c>
      <c r="CC18" s="78">
        <v>1019.7538536671841</v>
      </c>
      <c r="CD18" s="78">
        <v>18395.226460318594</v>
      </c>
      <c r="CE18" s="78">
        <v>4411.0019470292755</v>
      </c>
      <c r="CF18" s="78">
        <v>0</v>
      </c>
      <c r="CG18" s="78">
        <v>0</v>
      </c>
      <c r="CH18" s="78">
        <v>0</v>
      </c>
      <c r="CI18" s="78">
        <v>0</v>
      </c>
      <c r="CJ18" s="78">
        <v>0</v>
      </c>
      <c r="CK18" s="137">
        <v>0</v>
      </c>
      <c r="CL18" s="129"/>
      <c r="CM18" s="129"/>
      <c r="CN18" s="129"/>
      <c r="CO18" s="129"/>
      <c r="CP18" s="129"/>
      <c r="CQ18" s="129"/>
      <c r="CR18" s="129"/>
      <c r="CS18" s="129"/>
      <c r="CT18" s="129"/>
      <c r="CU18" s="129"/>
      <c r="CV18" s="132"/>
      <c r="CW18" s="132"/>
    </row>
    <row r="19" spans="1:101" ht="12.75">
      <c r="A19" s="63" t="s">
        <v>30</v>
      </c>
      <c r="B19" s="22" t="s">
        <v>112</v>
      </c>
      <c r="C19" s="25" t="s">
        <v>113</v>
      </c>
      <c r="D19" s="38" t="s">
        <v>114</v>
      </c>
      <c r="E19" s="68">
        <v>0</v>
      </c>
      <c r="F19" s="69">
        <v>76257.72653048289</v>
      </c>
      <c r="G19" s="116">
        <v>15309.497838094623</v>
      </c>
      <c r="H19" s="116">
        <v>4012.089815973682</v>
      </c>
      <c r="I19" s="116">
        <v>2501.3433611435844</v>
      </c>
      <c r="J19" s="116">
        <v>16667.69081268428</v>
      </c>
      <c r="K19" s="116">
        <v>3779.367925198721</v>
      </c>
      <c r="L19" s="116">
        <v>1197.0778194377588</v>
      </c>
      <c r="M19" s="116">
        <v>1177.9530391160708</v>
      </c>
      <c r="N19" s="116">
        <v>16234.158728531593</v>
      </c>
      <c r="O19" s="116">
        <v>1276.1343241396212</v>
      </c>
      <c r="P19" s="116">
        <v>3801.0500889355185</v>
      </c>
      <c r="Q19" s="116">
        <v>19.791923821281916</v>
      </c>
      <c r="R19" s="116">
        <v>701.723770989383</v>
      </c>
      <c r="S19" s="116">
        <v>699.944721657133</v>
      </c>
      <c r="T19" s="116">
        <v>410.84920516649817</v>
      </c>
      <c r="U19" s="116">
        <v>2094.4970169746484</v>
      </c>
      <c r="V19" s="116">
        <v>124.42226267423855</v>
      </c>
      <c r="W19" s="116">
        <v>653.4670578521002</v>
      </c>
      <c r="X19" s="116">
        <v>0</v>
      </c>
      <c r="Y19" s="116">
        <v>633.3415622810213</v>
      </c>
      <c r="Z19" s="116">
        <v>0</v>
      </c>
      <c r="AA19" s="116">
        <v>0</v>
      </c>
      <c r="AB19" s="116">
        <v>4963.325255811135</v>
      </c>
      <c r="AC19" s="151">
        <v>0</v>
      </c>
      <c r="AD19" s="137">
        <v>76257.7265304829</v>
      </c>
      <c r="AE19" s="78">
        <v>0</v>
      </c>
      <c r="AF19" s="133">
        <v>0</v>
      </c>
      <c r="AG19" s="78">
        <v>0</v>
      </c>
      <c r="AH19" s="78">
        <v>0</v>
      </c>
      <c r="AI19" s="78">
        <v>0</v>
      </c>
      <c r="AJ19" s="78">
        <v>0</v>
      </c>
      <c r="AK19" s="78">
        <v>0</v>
      </c>
      <c r="AL19" s="78">
        <v>0</v>
      </c>
      <c r="AM19" s="78">
        <v>0</v>
      </c>
      <c r="AN19" s="78">
        <v>0</v>
      </c>
      <c r="AO19" s="78">
        <v>0</v>
      </c>
      <c r="AP19" s="78">
        <v>0</v>
      </c>
      <c r="AQ19" s="78">
        <v>0</v>
      </c>
      <c r="AR19" s="78">
        <v>0</v>
      </c>
      <c r="AS19" s="78">
        <v>0</v>
      </c>
      <c r="AT19" s="78">
        <v>0</v>
      </c>
      <c r="AU19" s="78">
        <v>0</v>
      </c>
      <c r="AV19" s="78">
        <v>0</v>
      </c>
      <c r="AW19" s="78">
        <v>0</v>
      </c>
      <c r="AX19" s="78">
        <v>0</v>
      </c>
      <c r="AY19" s="78">
        <v>0</v>
      </c>
      <c r="AZ19" s="78">
        <v>0</v>
      </c>
      <c r="BA19" s="78">
        <v>0</v>
      </c>
      <c r="BB19" s="78">
        <v>0</v>
      </c>
      <c r="BC19" s="78">
        <v>0</v>
      </c>
      <c r="BD19" s="78">
        <v>0</v>
      </c>
      <c r="BE19" s="78">
        <v>0</v>
      </c>
      <c r="BF19" s="78">
        <v>0</v>
      </c>
      <c r="BG19" s="78">
        <v>0</v>
      </c>
      <c r="BH19" s="78">
        <v>0</v>
      </c>
      <c r="BI19" s="78">
        <v>0</v>
      </c>
      <c r="BJ19" s="78">
        <v>0</v>
      </c>
      <c r="BK19" s="78">
        <v>0</v>
      </c>
      <c r="BL19" s="78">
        <v>0</v>
      </c>
      <c r="BM19" s="78">
        <v>0</v>
      </c>
      <c r="BN19" s="78">
        <v>0</v>
      </c>
      <c r="BO19" s="78">
        <v>0</v>
      </c>
      <c r="BP19" s="78">
        <v>0</v>
      </c>
      <c r="BQ19" s="78">
        <v>0</v>
      </c>
      <c r="BR19" s="78">
        <v>0</v>
      </c>
      <c r="BS19" s="78">
        <v>0</v>
      </c>
      <c r="BT19" s="78">
        <v>0</v>
      </c>
      <c r="BU19" s="78">
        <v>0</v>
      </c>
      <c r="BV19" s="78">
        <v>0</v>
      </c>
      <c r="BW19" s="78">
        <v>0</v>
      </c>
      <c r="BX19" s="78">
        <v>0</v>
      </c>
      <c r="BY19" s="78">
        <v>0</v>
      </c>
      <c r="BZ19" s="78">
        <v>0</v>
      </c>
      <c r="CA19" s="78">
        <v>0</v>
      </c>
      <c r="CB19" s="78">
        <v>0</v>
      </c>
      <c r="CC19" s="78">
        <v>0</v>
      </c>
      <c r="CD19" s="78">
        <v>0</v>
      </c>
      <c r="CE19" s="78">
        <v>0</v>
      </c>
      <c r="CF19" s="78">
        <v>0</v>
      </c>
      <c r="CG19" s="78">
        <v>0</v>
      </c>
      <c r="CH19" s="78">
        <v>0</v>
      </c>
      <c r="CI19" s="78">
        <v>0</v>
      </c>
      <c r="CJ19" s="78">
        <v>0</v>
      </c>
      <c r="CK19" s="137">
        <v>0</v>
      </c>
      <c r="CL19" s="129"/>
      <c r="CM19" s="129"/>
      <c r="CN19" s="129"/>
      <c r="CO19" s="129"/>
      <c r="CP19" s="129"/>
      <c r="CQ19" s="129"/>
      <c r="CR19" s="129"/>
      <c r="CS19" s="129"/>
      <c r="CT19" s="129"/>
      <c r="CU19" s="129"/>
      <c r="CV19" s="132"/>
      <c r="CW19" s="132"/>
    </row>
    <row r="20" spans="1:101" ht="12.75">
      <c r="A20" s="65" t="s">
        <v>255</v>
      </c>
      <c r="B20" s="22" t="s">
        <v>256</v>
      </c>
      <c r="C20" s="25"/>
      <c r="D20" s="38" t="s">
        <v>101</v>
      </c>
      <c r="E20" s="68">
        <v>269168.438</v>
      </c>
      <c r="F20" s="68">
        <v>334499.0108821258</v>
      </c>
      <c r="G20" s="160">
        <v>44139.96273181612</v>
      </c>
      <c r="H20" s="78">
        <v>4151.928872833951</v>
      </c>
      <c r="I20" s="78">
        <v>4967.944069129746</v>
      </c>
      <c r="J20" s="78">
        <v>61314.73194111437</v>
      </c>
      <c r="K20" s="78">
        <v>30904.17242926031</v>
      </c>
      <c r="L20" s="78">
        <v>3007.3298939724577</v>
      </c>
      <c r="M20" s="78">
        <v>2898.7282468179337</v>
      </c>
      <c r="N20" s="78">
        <v>64705.031507794134</v>
      </c>
      <c r="O20" s="78">
        <v>7449.335751242644</v>
      </c>
      <c r="P20" s="78">
        <v>9387.038665068116</v>
      </c>
      <c r="Q20" s="78">
        <v>1072.6326654207144</v>
      </c>
      <c r="R20" s="78">
        <v>4.480172389142246</v>
      </c>
      <c r="S20" s="78">
        <v>1966.17185736154</v>
      </c>
      <c r="T20" s="78">
        <v>558.9440388276706</v>
      </c>
      <c r="U20" s="78">
        <v>9407.227796340707</v>
      </c>
      <c r="V20" s="78">
        <v>1008.7760311147123</v>
      </c>
      <c r="W20" s="78">
        <v>1002.0274170095487</v>
      </c>
      <c r="X20" s="78">
        <v>112.68484224336258</v>
      </c>
      <c r="Y20" s="78">
        <v>610.7212209958589</v>
      </c>
      <c r="Z20" s="78">
        <v>512.8379609495358</v>
      </c>
      <c r="AA20" s="78">
        <v>44184.42418945014</v>
      </c>
      <c r="AB20" s="78">
        <v>5037.982207111906</v>
      </c>
      <c r="AC20" s="78">
        <v>2251.9388025373346</v>
      </c>
      <c r="AD20" s="137">
        <v>265790.58711846184</v>
      </c>
      <c r="AE20" s="160">
        <v>376.5046138166503</v>
      </c>
      <c r="AF20" s="78">
        <v>93.17624348557861</v>
      </c>
      <c r="AG20" s="78">
        <v>103.04396495027166</v>
      </c>
      <c r="AH20" s="78">
        <v>379.1133217900749</v>
      </c>
      <c r="AI20" s="78">
        <v>0</v>
      </c>
      <c r="AJ20" s="78">
        <v>0</v>
      </c>
      <c r="AK20" s="78">
        <v>194.57558819173477</v>
      </c>
      <c r="AL20" s="78">
        <v>39.58430794457326</v>
      </c>
      <c r="AM20" s="78">
        <v>0</v>
      </c>
      <c r="AN20" s="78">
        <v>797.6266406352962</v>
      </c>
      <c r="AO20" s="78">
        <v>477.7939390995794</v>
      </c>
      <c r="AP20" s="78">
        <v>751.9424929163414</v>
      </c>
      <c r="AQ20" s="78">
        <v>0</v>
      </c>
      <c r="AR20" s="78">
        <v>159.09148864887018</v>
      </c>
      <c r="AS20" s="78">
        <v>0</v>
      </c>
      <c r="AT20" s="78">
        <v>0</v>
      </c>
      <c r="AU20" s="78">
        <v>1195.9791837293776</v>
      </c>
      <c r="AV20" s="78">
        <v>945.2029520232129</v>
      </c>
      <c r="AW20" s="78">
        <v>148.1292440561968</v>
      </c>
      <c r="AX20" s="78">
        <v>1477.2092454731294</v>
      </c>
      <c r="AY20" s="78">
        <v>0</v>
      </c>
      <c r="AZ20" s="78">
        <v>0</v>
      </c>
      <c r="BA20" s="78">
        <v>275.2754022391957</v>
      </c>
      <c r="BB20" s="78">
        <v>148.8097765710032</v>
      </c>
      <c r="BC20" s="78">
        <v>0</v>
      </c>
      <c r="BD20" s="78">
        <v>572.1577118234952</v>
      </c>
      <c r="BE20" s="78">
        <v>451.7034567027594</v>
      </c>
      <c r="BF20" s="78">
        <v>0</v>
      </c>
      <c r="BG20" s="78">
        <v>0</v>
      </c>
      <c r="BH20" s="78">
        <v>0</v>
      </c>
      <c r="BI20" s="78">
        <v>198.31851702317005</v>
      </c>
      <c r="BJ20" s="78">
        <v>0</v>
      </c>
      <c r="BK20" s="78">
        <v>0</v>
      </c>
      <c r="BL20" s="78">
        <v>0</v>
      </c>
      <c r="BM20" s="78">
        <v>107.12716003911017</v>
      </c>
      <c r="BN20" s="78">
        <v>371.21347351403034</v>
      </c>
      <c r="BO20" s="78">
        <v>1192.9734984556492</v>
      </c>
      <c r="BP20" s="78">
        <v>325.44766189329886</v>
      </c>
      <c r="BQ20" s="78">
        <v>4609.246722783863</v>
      </c>
      <c r="BR20" s="78">
        <v>1084.88225068723</v>
      </c>
      <c r="BS20" s="78">
        <v>558.773905698969</v>
      </c>
      <c r="BT20" s="78">
        <v>23.194816546318716</v>
      </c>
      <c r="BU20" s="78">
        <v>14067.968146078256</v>
      </c>
      <c r="BV20" s="78">
        <v>0</v>
      </c>
      <c r="BW20" s="78">
        <v>392.8941052149048</v>
      </c>
      <c r="BX20" s="78">
        <v>893.142214640522</v>
      </c>
      <c r="BY20" s="78">
        <v>781.8751484696727</v>
      </c>
      <c r="BZ20" s="78">
        <v>0</v>
      </c>
      <c r="CA20" s="78">
        <v>0</v>
      </c>
      <c r="CB20" s="78">
        <v>647.9803761815102</v>
      </c>
      <c r="CC20" s="78">
        <v>0</v>
      </c>
      <c r="CD20" s="78">
        <v>0</v>
      </c>
      <c r="CE20" s="78">
        <v>0</v>
      </c>
      <c r="CF20" s="78">
        <v>0</v>
      </c>
      <c r="CG20" s="78">
        <v>0</v>
      </c>
      <c r="CH20" s="78">
        <v>0</v>
      </c>
      <c r="CI20" s="78">
        <v>0</v>
      </c>
      <c r="CJ20" s="78">
        <v>0</v>
      </c>
      <c r="CK20" s="137">
        <v>0</v>
      </c>
      <c r="CL20" s="129"/>
      <c r="CM20" s="129"/>
      <c r="CN20" s="129"/>
      <c r="CO20" s="129"/>
      <c r="CP20" s="129"/>
      <c r="CQ20" s="129"/>
      <c r="CR20" s="129"/>
      <c r="CS20" s="129"/>
      <c r="CT20" s="129"/>
      <c r="CU20" s="129"/>
      <c r="CV20" s="132"/>
      <c r="CW20" s="132"/>
    </row>
    <row r="21" spans="1:101" ht="12.75">
      <c r="A21" s="63" t="s">
        <v>31</v>
      </c>
      <c r="B21" s="22" t="s">
        <v>115</v>
      </c>
      <c r="C21" s="25" t="s">
        <v>105</v>
      </c>
      <c r="D21" s="38" t="s">
        <v>106</v>
      </c>
      <c r="E21" s="68">
        <v>390811</v>
      </c>
      <c r="F21" s="69">
        <v>422968.3276022796</v>
      </c>
      <c r="G21" s="116">
        <v>33880.795111344305</v>
      </c>
      <c r="H21" s="116">
        <v>49602.56726558711</v>
      </c>
      <c r="I21" s="116">
        <v>9854.316517731135</v>
      </c>
      <c r="J21" s="116">
        <v>75855.67004946624</v>
      </c>
      <c r="K21" s="116">
        <v>27637.22052377419</v>
      </c>
      <c r="L21" s="116">
        <v>8079.0350687352975</v>
      </c>
      <c r="M21" s="116">
        <v>0</v>
      </c>
      <c r="N21" s="116">
        <v>196003.1077755744</v>
      </c>
      <c r="O21" s="116">
        <v>18414.78384382124</v>
      </c>
      <c r="P21" s="116">
        <v>0</v>
      </c>
      <c r="Q21" s="116">
        <v>0</v>
      </c>
      <c r="R21" s="116">
        <v>3640.831446245702</v>
      </c>
      <c r="S21" s="116">
        <v>0</v>
      </c>
      <c r="T21" s="116">
        <v>0</v>
      </c>
      <c r="U21" s="116">
        <v>0</v>
      </c>
      <c r="V21" s="116">
        <v>0</v>
      </c>
      <c r="W21" s="116">
        <v>0</v>
      </c>
      <c r="X21" s="116">
        <v>0</v>
      </c>
      <c r="Y21" s="116">
        <v>0</v>
      </c>
      <c r="Z21" s="116">
        <v>0</v>
      </c>
      <c r="AA21" s="116">
        <v>0</v>
      </c>
      <c r="AB21" s="116">
        <v>0</v>
      </c>
      <c r="AC21" s="151">
        <v>0</v>
      </c>
      <c r="AD21" s="137">
        <v>422968.32760227966</v>
      </c>
      <c r="AE21" s="78">
        <v>0</v>
      </c>
      <c r="AF21" s="133">
        <v>0</v>
      </c>
      <c r="AG21" s="78">
        <v>0</v>
      </c>
      <c r="AH21" s="78">
        <v>0</v>
      </c>
      <c r="AI21" s="78">
        <v>0</v>
      </c>
      <c r="AJ21" s="78">
        <v>0</v>
      </c>
      <c r="AK21" s="78">
        <v>0</v>
      </c>
      <c r="AL21" s="78">
        <v>0</v>
      </c>
      <c r="AM21" s="78">
        <v>0</v>
      </c>
      <c r="AN21" s="78">
        <v>0</v>
      </c>
      <c r="AO21" s="78">
        <v>0</v>
      </c>
      <c r="AP21" s="78">
        <v>0</v>
      </c>
      <c r="AQ21" s="78">
        <v>0</v>
      </c>
      <c r="AR21" s="78">
        <v>0</v>
      </c>
      <c r="AS21" s="78">
        <v>0</v>
      </c>
      <c r="AT21" s="78">
        <v>0</v>
      </c>
      <c r="AU21" s="78">
        <v>0</v>
      </c>
      <c r="AV21" s="78">
        <v>0</v>
      </c>
      <c r="AW21" s="78">
        <v>0</v>
      </c>
      <c r="AX21" s="78">
        <v>0</v>
      </c>
      <c r="AY21" s="78">
        <v>0</v>
      </c>
      <c r="AZ21" s="78">
        <v>0</v>
      </c>
      <c r="BA21" s="78">
        <v>0</v>
      </c>
      <c r="BB21" s="78">
        <v>0</v>
      </c>
      <c r="BC21" s="78">
        <v>0</v>
      </c>
      <c r="BD21" s="78">
        <v>0</v>
      </c>
      <c r="BE21" s="78">
        <v>0</v>
      </c>
      <c r="BF21" s="78">
        <v>0</v>
      </c>
      <c r="BG21" s="78">
        <v>0</v>
      </c>
      <c r="BH21" s="78">
        <v>0</v>
      </c>
      <c r="BI21" s="78">
        <v>0</v>
      </c>
      <c r="BJ21" s="78">
        <v>0</v>
      </c>
      <c r="BK21" s="78">
        <v>0</v>
      </c>
      <c r="BL21" s="78">
        <v>0</v>
      </c>
      <c r="BM21" s="78">
        <v>0</v>
      </c>
      <c r="BN21" s="78">
        <v>0</v>
      </c>
      <c r="BO21" s="78">
        <v>0</v>
      </c>
      <c r="BP21" s="78">
        <v>0</v>
      </c>
      <c r="BQ21" s="78">
        <v>0</v>
      </c>
      <c r="BR21" s="78">
        <v>0</v>
      </c>
      <c r="BS21" s="78">
        <v>0</v>
      </c>
      <c r="BT21" s="78">
        <v>0</v>
      </c>
      <c r="BU21" s="78">
        <v>0</v>
      </c>
      <c r="BV21" s="78">
        <v>0</v>
      </c>
      <c r="BW21" s="78">
        <v>0</v>
      </c>
      <c r="BX21" s="78">
        <v>0</v>
      </c>
      <c r="BY21" s="78">
        <v>0</v>
      </c>
      <c r="BZ21" s="78">
        <v>0</v>
      </c>
      <c r="CA21" s="78">
        <v>0</v>
      </c>
      <c r="CB21" s="78">
        <v>0</v>
      </c>
      <c r="CC21" s="78">
        <v>0</v>
      </c>
      <c r="CD21" s="78">
        <v>0</v>
      </c>
      <c r="CE21" s="78">
        <v>0</v>
      </c>
      <c r="CF21" s="78">
        <v>0</v>
      </c>
      <c r="CG21" s="78">
        <v>0</v>
      </c>
      <c r="CH21" s="78">
        <v>0</v>
      </c>
      <c r="CI21" s="78">
        <v>0</v>
      </c>
      <c r="CJ21" s="78">
        <v>0</v>
      </c>
      <c r="CK21" s="137">
        <v>0</v>
      </c>
      <c r="CL21" s="129"/>
      <c r="CM21" s="129"/>
      <c r="CN21" s="129"/>
      <c r="CO21" s="129"/>
      <c r="CP21" s="129"/>
      <c r="CQ21" s="129"/>
      <c r="CR21" s="129"/>
      <c r="CS21" s="129"/>
      <c r="CT21" s="129"/>
      <c r="CU21" s="129"/>
      <c r="CV21" s="132"/>
      <c r="CW21" s="132"/>
    </row>
    <row r="22" spans="1:101" ht="12.75">
      <c r="A22" s="63" t="s">
        <v>32</v>
      </c>
      <c r="B22" s="22" t="s">
        <v>116</v>
      </c>
      <c r="C22" s="25" t="s">
        <v>105</v>
      </c>
      <c r="D22" s="38" t="s">
        <v>106</v>
      </c>
      <c r="E22" s="68">
        <v>759555</v>
      </c>
      <c r="F22" s="69">
        <v>780525.1182636124</v>
      </c>
      <c r="G22" s="116">
        <v>62521.966505287586</v>
      </c>
      <c r="H22" s="116">
        <v>91534.15788984598</v>
      </c>
      <c r="I22" s="116">
        <v>18184.67498266579</v>
      </c>
      <c r="J22" s="116">
        <v>139980.35307267317</v>
      </c>
      <c r="K22" s="116">
        <v>51000.378539171084</v>
      </c>
      <c r="L22" s="116">
        <v>14908.657199529056</v>
      </c>
      <c r="M22" s="116">
        <v>0</v>
      </c>
      <c r="N22" s="116">
        <v>361694.57354835107</v>
      </c>
      <c r="O22" s="116">
        <v>33981.74378440142</v>
      </c>
      <c r="P22" s="116">
        <v>0</v>
      </c>
      <c r="Q22" s="116">
        <v>0</v>
      </c>
      <c r="R22" s="116">
        <v>6718.612741687209</v>
      </c>
      <c r="S22" s="116">
        <v>0</v>
      </c>
      <c r="T22" s="116">
        <v>0</v>
      </c>
      <c r="U22" s="116">
        <v>0</v>
      </c>
      <c r="V22" s="116">
        <v>0</v>
      </c>
      <c r="W22" s="116">
        <v>0</v>
      </c>
      <c r="X22" s="116">
        <v>0</v>
      </c>
      <c r="Y22" s="116">
        <v>0</v>
      </c>
      <c r="Z22" s="116">
        <v>0</v>
      </c>
      <c r="AA22" s="116">
        <v>0</v>
      </c>
      <c r="AB22" s="116">
        <v>0</v>
      </c>
      <c r="AC22" s="151">
        <v>0</v>
      </c>
      <c r="AD22" s="137">
        <v>780525.1182636125</v>
      </c>
      <c r="AE22" s="78">
        <v>0</v>
      </c>
      <c r="AF22" s="133">
        <v>0</v>
      </c>
      <c r="AG22" s="78">
        <v>0</v>
      </c>
      <c r="AH22" s="78">
        <v>0</v>
      </c>
      <c r="AI22" s="78">
        <v>0</v>
      </c>
      <c r="AJ22" s="78">
        <v>0</v>
      </c>
      <c r="AK22" s="78">
        <v>0</v>
      </c>
      <c r="AL22" s="78">
        <v>0</v>
      </c>
      <c r="AM22" s="78">
        <v>0</v>
      </c>
      <c r="AN22" s="78">
        <v>0</v>
      </c>
      <c r="AO22" s="78">
        <v>0</v>
      </c>
      <c r="AP22" s="78">
        <v>0</v>
      </c>
      <c r="AQ22" s="78">
        <v>0</v>
      </c>
      <c r="AR22" s="78">
        <v>0</v>
      </c>
      <c r="AS22" s="78">
        <v>0</v>
      </c>
      <c r="AT22" s="78">
        <v>0</v>
      </c>
      <c r="AU22" s="78">
        <v>0</v>
      </c>
      <c r="AV22" s="78">
        <v>0</v>
      </c>
      <c r="AW22" s="78">
        <v>0</v>
      </c>
      <c r="AX22" s="78">
        <v>0</v>
      </c>
      <c r="AY22" s="78">
        <v>0</v>
      </c>
      <c r="AZ22" s="78">
        <v>0</v>
      </c>
      <c r="BA22" s="78">
        <v>0</v>
      </c>
      <c r="BB22" s="78">
        <v>0</v>
      </c>
      <c r="BC22" s="78">
        <v>0</v>
      </c>
      <c r="BD22" s="78">
        <v>0</v>
      </c>
      <c r="BE22" s="78">
        <v>0</v>
      </c>
      <c r="BF22" s="78">
        <v>0</v>
      </c>
      <c r="BG22" s="78">
        <v>0</v>
      </c>
      <c r="BH22" s="78">
        <v>0</v>
      </c>
      <c r="BI22" s="78">
        <v>0</v>
      </c>
      <c r="BJ22" s="78">
        <v>0</v>
      </c>
      <c r="BK22" s="78">
        <v>0</v>
      </c>
      <c r="BL22" s="78">
        <v>0</v>
      </c>
      <c r="BM22" s="78">
        <v>0</v>
      </c>
      <c r="BN22" s="78">
        <v>0</v>
      </c>
      <c r="BO22" s="78">
        <v>0</v>
      </c>
      <c r="BP22" s="78">
        <v>0</v>
      </c>
      <c r="BQ22" s="78">
        <v>0</v>
      </c>
      <c r="BR22" s="78">
        <v>0</v>
      </c>
      <c r="BS22" s="78">
        <v>0</v>
      </c>
      <c r="BT22" s="78">
        <v>0</v>
      </c>
      <c r="BU22" s="78">
        <v>0</v>
      </c>
      <c r="BV22" s="78">
        <v>0</v>
      </c>
      <c r="BW22" s="78">
        <v>0</v>
      </c>
      <c r="BX22" s="78">
        <v>0</v>
      </c>
      <c r="BY22" s="78">
        <v>0</v>
      </c>
      <c r="BZ22" s="78">
        <v>0</v>
      </c>
      <c r="CA22" s="78">
        <v>0</v>
      </c>
      <c r="CB22" s="78">
        <v>0</v>
      </c>
      <c r="CC22" s="78">
        <v>0</v>
      </c>
      <c r="CD22" s="78">
        <v>0</v>
      </c>
      <c r="CE22" s="78">
        <v>0</v>
      </c>
      <c r="CF22" s="78">
        <v>0</v>
      </c>
      <c r="CG22" s="78">
        <v>0</v>
      </c>
      <c r="CH22" s="78">
        <v>0</v>
      </c>
      <c r="CI22" s="78">
        <v>0</v>
      </c>
      <c r="CJ22" s="78">
        <v>0</v>
      </c>
      <c r="CK22" s="137">
        <v>0</v>
      </c>
      <c r="CL22" s="129"/>
      <c r="CM22" s="129"/>
      <c r="CN22" s="129"/>
      <c r="CO22" s="129"/>
      <c r="CP22" s="129"/>
      <c r="CQ22" s="129"/>
      <c r="CR22" s="129"/>
      <c r="CS22" s="129"/>
      <c r="CT22" s="129"/>
      <c r="CU22" s="129"/>
      <c r="CV22" s="132"/>
      <c r="CW22" s="132"/>
    </row>
    <row r="23" spans="1:101" ht="12.75">
      <c r="A23" s="63" t="s">
        <v>33</v>
      </c>
      <c r="B23" s="22" t="s">
        <v>117</v>
      </c>
      <c r="C23" s="25" t="s">
        <v>118</v>
      </c>
      <c r="D23" s="38" t="s">
        <v>119</v>
      </c>
      <c r="E23" s="68">
        <v>4761289</v>
      </c>
      <c r="F23" s="69">
        <v>5182007.030272214</v>
      </c>
      <c r="G23" s="116">
        <v>381871.1793616903</v>
      </c>
      <c r="H23" s="116">
        <v>602303.1204912508</v>
      </c>
      <c r="I23" s="116">
        <v>194717.17319991122</v>
      </c>
      <c r="J23" s="116">
        <v>985686.9332605676</v>
      </c>
      <c r="K23" s="116">
        <v>351893.53546509385</v>
      </c>
      <c r="L23" s="116">
        <v>85670.0557228423</v>
      </c>
      <c r="M23" s="116">
        <v>94745.85616860086</v>
      </c>
      <c r="N23" s="116">
        <v>2085233.9084770153</v>
      </c>
      <c r="O23" s="116">
        <v>198430.00065499428</v>
      </c>
      <c r="P23" s="116">
        <v>68893.57611098554</v>
      </c>
      <c r="Q23" s="116">
        <v>0</v>
      </c>
      <c r="R23" s="116">
        <v>33277.93496778144</v>
      </c>
      <c r="S23" s="116">
        <v>0</v>
      </c>
      <c r="T23" s="116">
        <v>19939.258555075656</v>
      </c>
      <c r="U23" s="116">
        <v>0</v>
      </c>
      <c r="V23" s="116">
        <v>0</v>
      </c>
      <c r="W23" s="116">
        <v>34790.56837540787</v>
      </c>
      <c r="X23" s="116">
        <v>0</v>
      </c>
      <c r="Y23" s="116">
        <v>44553.92946099663</v>
      </c>
      <c r="Z23" s="116">
        <v>0</v>
      </c>
      <c r="AA23" s="116">
        <v>0</v>
      </c>
      <c r="AB23" s="116">
        <v>0</v>
      </c>
      <c r="AC23" s="151">
        <v>0</v>
      </c>
      <c r="AD23" s="137">
        <v>5182007.030272214</v>
      </c>
      <c r="AE23" s="78">
        <v>0</v>
      </c>
      <c r="AF23" s="133">
        <v>0</v>
      </c>
      <c r="AG23" s="78">
        <v>0</v>
      </c>
      <c r="AH23" s="78">
        <v>0</v>
      </c>
      <c r="AI23" s="78">
        <v>0</v>
      </c>
      <c r="AJ23" s="78">
        <v>0</v>
      </c>
      <c r="AK23" s="78">
        <v>0</v>
      </c>
      <c r="AL23" s="78">
        <v>0</v>
      </c>
      <c r="AM23" s="78">
        <v>0</v>
      </c>
      <c r="AN23" s="78">
        <v>0</v>
      </c>
      <c r="AO23" s="78">
        <v>0</v>
      </c>
      <c r="AP23" s="78">
        <v>0</v>
      </c>
      <c r="AQ23" s="78">
        <v>0</v>
      </c>
      <c r="AR23" s="78">
        <v>0</v>
      </c>
      <c r="AS23" s="78">
        <v>0</v>
      </c>
      <c r="AT23" s="78">
        <v>0</v>
      </c>
      <c r="AU23" s="78">
        <v>0</v>
      </c>
      <c r="AV23" s="78">
        <v>0</v>
      </c>
      <c r="AW23" s="78">
        <v>0</v>
      </c>
      <c r="AX23" s="78">
        <v>0</v>
      </c>
      <c r="AY23" s="78">
        <v>0</v>
      </c>
      <c r="AZ23" s="78">
        <v>0</v>
      </c>
      <c r="BA23" s="78">
        <v>0</v>
      </c>
      <c r="BB23" s="78">
        <v>0</v>
      </c>
      <c r="BC23" s="78">
        <v>0</v>
      </c>
      <c r="BD23" s="78">
        <v>0</v>
      </c>
      <c r="BE23" s="78">
        <v>0</v>
      </c>
      <c r="BF23" s="78">
        <v>0</v>
      </c>
      <c r="BG23" s="78">
        <v>0</v>
      </c>
      <c r="BH23" s="78">
        <v>0</v>
      </c>
      <c r="BI23" s="78">
        <v>0</v>
      </c>
      <c r="BJ23" s="78">
        <v>0</v>
      </c>
      <c r="BK23" s="78">
        <v>0</v>
      </c>
      <c r="BL23" s="78">
        <v>0</v>
      </c>
      <c r="BM23" s="78">
        <v>0</v>
      </c>
      <c r="BN23" s="78">
        <v>0</v>
      </c>
      <c r="BO23" s="78">
        <v>0</v>
      </c>
      <c r="BP23" s="78">
        <v>0</v>
      </c>
      <c r="BQ23" s="78">
        <v>0</v>
      </c>
      <c r="BR23" s="78">
        <v>0</v>
      </c>
      <c r="BS23" s="78">
        <v>0</v>
      </c>
      <c r="BT23" s="78">
        <v>0</v>
      </c>
      <c r="BU23" s="78">
        <v>0</v>
      </c>
      <c r="BV23" s="78">
        <v>0</v>
      </c>
      <c r="BW23" s="78">
        <v>0</v>
      </c>
      <c r="BX23" s="78">
        <v>0</v>
      </c>
      <c r="BY23" s="78">
        <v>0</v>
      </c>
      <c r="BZ23" s="78">
        <v>0</v>
      </c>
      <c r="CA23" s="78">
        <v>0</v>
      </c>
      <c r="CB23" s="78">
        <v>0</v>
      </c>
      <c r="CC23" s="78">
        <v>0</v>
      </c>
      <c r="CD23" s="78">
        <v>0</v>
      </c>
      <c r="CE23" s="78">
        <v>0</v>
      </c>
      <c r="CF23" s="78">
        <v>0</v>
      </c>
      <c r="CG23" s="78">
        <v>0</v>
      </c>
      <c r="CH23" s="78">
        <v>0</v>
      </c>
      <c r="CI23" s="78">
        <v>0</v>
      </c>
      <c r="CJ23" s="78">
        <v>0</v>
      </c>
      <c r="CK23" s="137">
        <v>0</v>
      </c>
      <c r="CL23" s="129"/>
      <c r="CM23" s="129"/>
      <c r="CN23" s="129"/>
      <c r="CO23" s="129"/>
      <c r="CP23" s="129"/>
      <c r="CQ23" s="129"/>
      <c r="CR23" s="129"/>
      <c r="CS23" s="129"/>
      <c r="CT23" s="129"/>
      <c r="CU23" s="129"/>
      <c r="CV23" s="132"/>
      <c r="CW23" s="132"/>
    </row>
    <row r="24" spans="1:101" ht="12.75">
      <c r="A24" s="63" t="s">
        <v>34</v>
      </c>
      <c r="B24" s="22" t="s">
        <v>120</v>
      </c>
      <c r="C24" s="25" t="s">
        <v>107</v>
      </c>
      <c r="D24" s="38" t="s">
        <v>108</v>
      </c>
      <c r="E24" s="68">
        <v>1832793</v>
      </c>
      <c r="F24" s="69">
        <v>2126857.5717174895</v>
      </c>
      <c r="G24" s="116">
        <v>116233.31062560849</v>
      </c>
      <c r="H24" s="116">
        <v>249564.9141731128</v>
      </c>
      <c r="I24" s="116">
        <v>77354.1414392459</v>
      </c>
      <c r="J24" s="116">
        <v>341904.8475800328</v>
      </c>
      <c r="K24" s="116">
        <v>148618.63662597895</v>
      </c>
      <c r="L24" s="116">
        <v>30856.24137466124</v>
      </c>
      <c r="M24" s="116">
        <v>37853.424138193535</v>
      </c>
      <c r="N24" s="116">
        <v>960840.9349166787</v>
      </c>
      <c r="O24" s="116">
        <v>79973.79514962557</v>
      </c>
      <c r="P24" s="116">
        <v>34198.49243310051</v>
      </c>
      <c r="Q24" s="116">
        <v>4610.132948834088</v>
      </c>
      <c r="R24" s="116">
        <v>6089.646252512852</v>
      </c>
      <c r="S24" s="116">
        <v>0</v>
      </c>
      <c r="T24" s="116">
        <v>7837.988648741495</v>
      </c>
      <c r="U24" s="116">
        <v>0</v>
      </c>
      <c r="V24" s="116">
        <v>0</v>
      </c>
      <c r="W24" s="116">
        <v>16907.633991009385</v>
      </c>
      <c r="X24" s="116">
        <v>0</v>
      </c>
      <c r="Y24" s="116">
        <v>14013.431420153243</v>
      </c>
      <c r="Z24" s="116">
        <v>0</v>
      </c>
      <c r="AA24" s="116">
        <v>0</v>
      </c>
      <c r="AB24" s="116">
        <v>0</v>
      </c>
      <c r="AC24" s="151">
        <v>0</v>
      </c>
      <c r="AD24" s="137">
        <v>2126857.5717174895</v>
      </c>
      <c r="AE24" s="78">
        <v>0</v>
      </c>
      <c r="AF24" s="133">
        <v>0</v>
      </c>
      <c r="AG24" s="78">
        <v>0</v>
      </c>
      <c r="AH24" s="78">
        <v>0</v>
      </c>
      <c r="AI24" s="78">
        <v>0</v>
      </c>
      <c r="AJ24" s="78">
        <v>0</v>
      </c>
      <c r="AK24" s="78">
        <v>0</v>
      </c>
      <c r="AL24" s="78">
        <v>0</v>
      </c>
      <c r="AM24" s="78">
        <v>0</v>
      </c>
      <c r="AN24" s="78">
        <v>0</v>
      </c>
      <c r="AO24" s="78">
        <v>0</v>
      </c>
      <c r="AP24" s="78">
        <v>0</v>
      </c>
      <c r="AQ24" s="78">
        <v>0</v>
      </c>
      <c r="AR24" s="78">
        <v>0</v>
      </c>
      <c r="AS24" s="78">
        <v>0</v>
      </c>
      <c r="AT24" s="78">
        <v>0</v>
      </c>
      <c r="AU24" s="78">
        <v>0</v>
      </c>
      <c r="AV24" s="78">
        <v>0</v>
      </c>
      <c r="AW24" s="78">
        <v>0</v>
      </c>
      <c r="AX24" s="78">
        <v>0</v>
      </c>
      <c r="AY24" s="78">
        <v>0</v>
      </c>
      <c r="AZ24" s="78">
        <v>0</v>
      </c>
      <c r="BA24" s="78">
        <v>0</v>
      </c>
      <c r="BB24" s="78">
        <v>0</v>
      </c>
      <c r="BC24" s="78">
        <v>0</v>
      </c>
      <c r="BD24" s="78">
        <v>0</v>
      </c>
      <c r="BE24" s="78">
        <v>0</v>
      </c>
      <c r="BF24" s="78">
        <v>0</v>
      </c>
      <c r="BG24" s="78">
        <v>0</v>
      </c>
      <c r="BH24" s="78">
        <v>0</v>
      </c>
      <c r="BI24" s="78">
        <v>0</v>
      </c>
      <c r="BJ24" s="78">
        <v>0</v>
      </c>
      <c r="BK24" s="78">
        <v>0</v>
      </c>
      <c r="BL24" s="78">
        <v>0</v>
      </c>
      <c r="BM24" s="78">
        <v>0</v>
      </c>
      <c r="BN24" s="78">
        <v>0</v>
      </c>
      <c r="BO24" s="78">
        <v>0</v>
      </c>
      <c r="BP24" s="78">
        <v>0</v>
      </c>
      <c r="BQ24" s="78">
        <v>0</v>
      </c>
      <c r="BR24" s="78">
        <v>0</v>
      </c>
      <c r="BS24" s="78">
        <v>0</v>
      </c>
      <c r="BT24" s="78">
        <v>0</v>
      </c>
      <c r="BU24" s="78">
        <v>0</v>
      </c>
      <c r="BV24" s="78">
        <v>0</v>
      </c>
      <c r="BW24" s="78">
        <v>0</v>
      </c>
      <c r="BX24" s="78">
        <v>0</v>
      </c>
      <c r="BY24" s="78">
        <v>0</v>
      </c>
      <c r="BZ24" s="78">
        <v>0</v>
      </c>
      <c r="CA24" s="78">
        <v>0</v>
      </c>
      <c r="CB24" s="78">
        <v>0</v>
      </c>
      <c r="CC24" s="78">
        <v>0</v>
      </c>
      <c r="CD24" s="78">
        <v>0</v>
      </c>
      <c r="CE24" s="78">
        <v>0</v>
      </c>
      <c r="CF24" s="78">
        <v>0</v>
      </c>
      <c r="CG24" s="78">
        <v>0</v>
      </c>
      <c r="CH24" s="78">
        <v>0</v>
      </c>
      <c r="CI24" s="78">
        <v>0</v>
      </c>
      <c r="CJ24" s="78">
        <v>0</v>
      </c>
      <c r="CK24" s="137">
        <v>0</v>
      </c>
      <c r="CL24" s="129"/>
      <c r="CM24" s="129"/>
      <c r="CN24" s="129"/>
      <c r="CO24" s="129"/>
      <c r="CP24" s="129"/>
      <c r="CQ24" s="129"/>
      <c r="CR24" s="129"/>
      <c r="CS24" s="129"/>
      <c r="CT24" s="129"/>
      <c r="CU24" s="129"/>
      <c r="CV24" s="132"/>
      <c r="CW24" s="132"/>
    </row>
    <row r="25" spans="1:101" ht="12.75">
      <c r="A25" s="64" t="s">
        <v>35</v>
      </c>
      <c r="B25" s="22" t="s">
        <v>121</v>
      </c>
      <c r="C25" s="25" t="s">
        <v>90</v>
      </c>
      <c r="D25" s="38" t="s">
        <v>91</v>
      </c>
      <c r="E25" s="70">
        <v>358744</v>
      </c>
      <c r="F25" s="115">
        <v>401715.3046266113</v>
      </c>
      <c r="G25" s="152">
        <v>65800.35440453005</v>
      </c>
      <c r="H25" s="152">
        <v>17243.996804191087</v>
      </c>
      <c r="I25" s="152">
        <v>10750.795446805496</v>
      </c>
      <c r="J25" s="152">
        <v>71637.87958157172</v>
      </c>
      <c r="K25" s="152">
        <v>16243.756100503148</v>
      </c>
      <c r="L25" s="152">
        <v>5145.0508437192375</v>
      </c>
      <c r="M25" s="152">
        <v>5062.852372130931</v>
      </c>
      <c r="N25" s="152">
        <v>69774.55492620656</v>
      </c>
      <c r="O25" s="152">
        <v>5484.836386156947</v>
      </c>
      <c r="P25" s="152">
        <v>16336.946228175935</v>
      </c>
      <c r="Q25" s="152">
        <v>85.06586013208474</v>
      </c>
      <c r="R25" s="152">
        <v>3016.0148499639704</v>
      </c>
      <c r="S25" s="152">
        <v>3008.3684805138955</v>
      </c>
      <c r="T25" s="152">
        <v>1765.8334448767027</v>
      </c>
      <c r="U25" s="152">
        <v>9002.166333191462</v>
      </c>
      <c r="V25" s="152">
        <v>534.7679634146226</v>
      </c>
      <c r="W25" s="152">
        <v>2808.607078630685</v>
      </c>
      <c r="X25" s="152">
        <v>3295.680812600465</v>
      </c>
      <c r="Y25" s="152">
        <v>2722.1075242267116</v>
      </c>
      <c r="Z25" s="152">
        <v>2592.5971416660655</v>
      </c>
      <c r="AA25" s="152">
        <v>14495.604884979743</v>
      </c>
      <c r="AB25" s="152">
        <v>21332.414969528083</v>
      </c>
      <c r="AC25" s="153">
        <v>986.8595571503089</v>
      </c>
      <c r="AD25" s="138">
        <v>349127.11199486593</v>
      </c>
      <c r="AE25" s="134">
        <v>1134.0521690642533</v>
      </c>
      <c r="AF25" s="135">
        <v>227.95738923036188</v>
      </c>
      <c r="AG25" s="134">
        <v>703.465989406903</v>
      </c>
      <c r="AH25" s="134">
        <v>798.0898113515815</v>
      </c>
      <c r="AI25" s="134">
        <v>156.27267563590848</v>
      </c>
      <c r="AJ25" s="134">
        <v>591.6378361995556</v>
      </c>
      <c r="AK25" s="134">
        <v>1788.772553226928</v>
      </c>
      <c r="AL25" s="134">
        <v>105.1375799385317</v>
      </c>
      <c r="AM25" s="134">
        <v>257.10917275877296</v>
      </c>
      <c r="AN25" s="134">
        <v>1915.8504345062686</v>
      </c>
      <c r="AO25" s="134">
        <v>750.3669080213008</v>
      </c>
      <c r="AP25" s="134">
        <v>1193.765535488433</v>
      </c>
      <c r="AQ25" s="134">
        <v>1023.1798120381653</v>
      </c>
      <c r="AR25" s="134">
        <v>576.5362565356575</v>
      </c>
      <c r="AS25" s="134">
        <v>366.06993742234215</v>
      </c>
      <c r="AT25" s="134">
        <v>216.00993696461967</v>
      </c>
      <c r="AU25" s="134">
        <v>2395.7031283266338</v>
      </c>
      <c r="AV25" s="134">
        <v>1698.4498140979165</v>
      </c>
      <c r="AW25" s="134">
        <v>185.9023572549492</v>
      </c>
      <c r="AX25" s="134">
        <v>1002.152296050459</v>
      </c>
      <c r="AY25" s="134">
        <v>0</v>
      </c>
      <c r="AZ25" s="134">
        <v>1.4336942718890686</v>
      </c>
      <c r="BA25" s="134">
        <v>378.9731858693438</v>
      </c>
      <c r="BB25" s="134">
        <v>308.2442684561497</v>
      </c>
      <c r="BC25" s="134">
        <v>23.894904531484475</v>
      </c>
      <c r="BD25" s="134">
        <v>48.74560524422833</v>
      </c>
      <c r="BE25" s="134">
        <v>939.06974808734</v>
      </c>
      <c r="BF25" s="134">
        <v>1132.6184747923642</v>
      </c>
      <c r="BG25" s="134">
        <v>21.027515987706337</v>
      </c>
      <c r="BH25" s="134">
        <v>123.29770738245989</v>
      </c>
      <c r="BI25" s="134">
        <v>531.4226767802147</v>
      </c>
      <c r="BJ25" s="134">
        <v>0</v>
      </c>
      <c r="BK25" s="134">
        <v>300.120000915445</v>
      </c>
      <c r="BL25" s="134">
        <v>0</v>
      </c>
      <c r="BM25" s="134">
        <v>1038.4725509383154</v>
      </c>
      <c r="BN25" s="134">
        <v>2306.14502614263</v>
      </c>
      <c r="BO25" s="134">
        <v>1124.4942072516594</v>
      </c>
      <c r="BP25" s="134">
        <v>29.62968161904075</v>
      </c>
      <c r="BQ25" s="134">
        <v>368.45942787549063</v>
      </c>
      <c r="BR25" s="134">
        <v>32.497070162818886</v>
      </c>
      <c r="BS25" s="134">
        <v>1767.267139148592</v>
      </c>
      <c r="BT25" s="134">
        <v>64.0383441443784</v>
      </c>
      <c r="BU25" s="134">
        <v>16295.082355436776</v>
      </c>
      <c r="BV25" s="134">
        <v>112.78394938860673</v>
      </c>
      <c r="BW25" s="134">
        <v>941.937136631118</v>
      </c>
      <c r="BX25" s="134">
        <v>644.2066261688215</v>
      </c>
      <c r="BY25" s="134">
        <v>842.5343337801427</v>
      </c>
      <c r="BZ25" s="134">
        <v>0</v>
      </c>
      <c r="CA25" s="134">
        <v>64.0383441443784</v>
      </c>
      <c r="CB25" s="134">
        <v>1422.3202973320822</v>
      </c>
      <c r="CC25" s="134">
        <v>185.9023572549492</v>
      </c>
      <c r="CD25" s="134">
        <v>92.23433149153009</v>
      </c>
      <c r="CE25" s="134">
        <v>149.58210236709283</v>
      </c>
      <c r="CF25" s="134">
        <v>0</v>
      </c>
      <c r="CG25" s="134">
        <v>0</v>
      </c>
      <c r="CH25" s="134">
        <v>0</v>
      </c>
      <c r="CI25" s="134">
        <v>896.5368180212976</v>
      </c>
      <c r="CJ25" s="134">
        <v>430.1082815667206</v>
      </c>
      <c r="CK25" s="138">
        <v>2884.5928750408057</v>
      </c>
      <c r="CL25" s="129"/>
      <c r="CM25" s="129"/>
      <c r="CN25" s="129"/>
      <c r="CO25" s="129"/>
      <c r="CP25" s="129"/>
      <c r="CQ25" s="129"/>
      <c r="CR25" s="129"/>
      <c r="CS25" s="129"/>
      <c r="CT25" s="129"/>
      <c r="CU25" s="129"/>
      <c r="CV25" s="132"/>
      <c r="CW25" s="132"/>
    </row>
    <row r="26" spans="1:101" ht="12.75">
      <c r="A26" s="63" t="s">
        <v>36</v>
      </c>
      <c r="B26" s="57" t="s">
        <v>122</v>
      </c>
      <c r="C26" s="42" t="s">
        <v>90</v>
      </c>
      <c r="D26" s="121" t="s">
        <v>91</v>
      </c>
      <c r="E26" s="67">
        <v>3808649</v>
      </c>
      <c r="F26" s="114">
        <v>4151172.541402517</v>
      </c>
      <c r="G26" s="149">
        <v>679955.7330097919</v>
      </c>
      <c r="H26" s="149">
        <v>178192.8774262808</v>
      </c>
      <c r="I26" s="149">
        <v>111094.61437745234</v>
      </c>
      <c r="J26" s="149">
        <v>740278.4888161833</v>
      </c>
      <c r="K26" s="149">
        <v>167856.77199011404</v>
      </c>
      <c r="L26" s="149">
        <v>53166.990504429756</v>
      </c>
      <c r="M26" s="149">
        <v>52317.582890946396</v>
      </c>
      <c r="N26" s="149">
        <v>721023.6034384413</v>
      </c>
      <c r="O26" s="149">
        <v>56678.20453458484</v>
      </c>
      <c r="P26" s="149">
        <v>168819.76317981898</v>
      </c>
      <c r="Q26" s="149">
        <v>879.0381116281346</v>
      </c>
      <c r="R26" s="149">
        <v>31166.345631939086</v>
      </c>
      <c r="S26" s="149">
        <v>31087.330970219704</v>
      </c>
      <c r="T26" s="149">
        <v>18247.448440819986</v>
      </c>
      <c r="U26" s="149">
        <v>93024.94892550097</v>
      </c>
      <c r="V26" s="149">
        <v>5526.087903999341</v>
      </c>
      <c r="W26" s="149">
        <v>29023.072932800824</v>
      </c>
      <c r="X26" s="149">
        <v>34056.30688432552</v>
      </c>
      <c r="Y26" s="149">
        <v>28129.219572100308</v>
      </c>
      <c r="Z26" s="149">
        <v>26790.90873922826</v>
      </c>
      <c r="AA26" s="149">
        <v>149792.0449545201</v>
      </c>
      <c r="AB26" s="149">
        <v>220441.02936436332</v>
      </c>
      <c r="AC26" s="150">
        <v>10197.829778157853</v>
      </c>
      <c r="AD26" s="137">
        <v>3607746.2423776467</v>
      </c>
      <c r="AE26" s="130">
        <v>11718.862016255975</v>
      </c>
      <c r="AF26" s="131">
        <v>2355.6246025091023</v>
      </c>
      <c r="AG26" s="130">
        <v>7269.348878183226</v>
      </c>
      <c r="AH26" s="130">
        <v>8247.155316960589</v>
      </c>
      <c r="AI26" s="130">
        <v>1614.8621488898877</v>
      </c>
      <c r="AJ26" s="130">
        <v>6113.75945053725</v>
      </c>
      <c r="AK26" s="130">
        <v>18484.492425978136</v>
      </c>
      <c r="AL26" s="130">
        <v>1086.4515986415147</v>
      </c>
      <c r="AM26" s="130">
        <v>2656.8680003142495</v>
      </c>
      <c r="AN26" s="130">
        <v>19797.666719590703</v>
      </c>
      <c r="AO26" s="130">
        <v>7754.00505950449</v>
      </c>
      <c r="AP26" s="130">
        <v>12335.917140120779</v>
      </c>
      <c r="AQ26" s="130">
        <v>10573.149421324923</v>
      </c>
      <c r="AR26" s="130">
        <v>5957.705493641471</v>
      </c>
      <c r="AS26" s="130">
        <v>3782.8269298154555</v>
      </c>
      <c r="AT26" s="130">
        <v>2232.1641935725665</v>
      </c>
      <c r="AU26" s="130">
        <v>24756.28119995415</v>
      </c>
      <c r="AV26" s="130">
        <v>17551.131734417922</v>
      </c>
      <c r="AW26" s="130">
        <v>1921.0439630524963</v>
      </c>
      <c r="AX26" s="130">
        <v>10355.85910159662</v>
      </c>
      <c r="AY26" s="130">
        <v>0</v>
      </c>
      <c r="AZ26" s="130">
        <v>14.81524907238429</v>
      </c>
      <c r="BA26" s="130">
        <v>3916.1641714669145</v>
      </c>
      <c r="BB26" s="130">
        <v>3185.2785505626225</v>
      </c>
      <c r="BC26" s="130">
        <v>246.9208178730715</v>
      </c>
      <c r="BD26" s="130">
        <v>503.71846846106587</v>
      </c>
      <c r="BE26" s="130">
        <v>9703.988142411712</v>
      </c>
      <c r="BF26" s="130">
        <v>11704.046767183589</v>
      </c>
      <c r="BG26" s="130">
        <v>217.29031972830293</v>
      </c>
      <c r="BH26" s="130">
        <v>1274.111420225049</v>
      </c>
      <c r="BI26" s="130">
        <v>5491.51898949711</v>
      </c>
      <c r="BJ26" s="130">
        <v>0</v>
      </c>
      <c r="BK26" s="130">
        <v>3101.325472485778</v>
      </c>
      <c r="BL26" s="130">
        <v>0</v>
      </c>
      <c r="BM26" s="130">
        <v>10731.178744763689</v>
      </c>
      <c r="BN26" s="130">
        <v>23830.821974565883</v>
      </c>
      <c r="BO26" s="130">
        <v>11620.093689106745</v>
      </c>
      <c r="BP26" s="130">
        <v>306.18181416260865</v>
      </c>
      <c r="BQ26" s="130">
        <v>3807.519011602763</v>
      </c>
      <c r="BR26" s="130">
        <v>335.8123123073773</v>
      </c>
      <c r="BS26" s="130">
        <v>18262.26368989237</v>
      </c>
      <c r="BT26" s="130">
        <v>661.7477918998317</v>
      </c>
      <c r="BU26" s="130">
        <v>168387.15790690537</v>
      </c>
      <c r="BV26" s="130">
        <v>1165.4662603608976</v>
      </c>
      <c r="BW26" s="130">
        <v>9733.618640556479</v>
      </c>
      <c r="BX26" s="130">
        <v>6656.985249858008</v>
      </c>
      <c r="BY26" s="130">
        <v>8706.428038204502</v>
      </c>
      <c r="BZ26" s="130">
        <v>0</v>
      </c>
      <c r="CA26" s="130">
        <v>661.7477918998317</v>
      </c>
      <c r="CB26" s="130">
        <v>14697.714763076712</v>
      </c>
      <c r="CC26" s="130">
        <v>1921.0439630524963</v>
      </c>
      <c r="CD26" s="130">
        <v>953.1143569900561</v>
      </c>
      <c r="CE26" s="130">
        <v>1545.7243198854276</v>
      </c>
      <c r="CF26" s="130">
        <v>0</v>
      </c>
      <c r="CG26" s="130">
        <v>0</v>
      </c>
      <c r="CH26" s="130">
        <v>0</v>
      </c>
      <c r="CI26" s="130">
        <v>9264.469086597644</v>
      </c>
      <c r="CJ26" s="130">
        <v>4444.5747217152875</v>
      </c>
      <c r="CK26" s="136">
        <v>29808.281133637192</v>
      </c>
      <c r="CL26" s="129"/>
      <c r="CM26" s="129"/>
      <c r="CN26" s="129"/>
      <c r="CO26" s="129"/>
      <c r="CP26" s="129"/>
      <c r="CQ26" s="129"/>
      <c r="CR26" s="129"/>
      <c r="CS26" s="129"/>
      <c r="CT26" s="129"/>
      <c r="CU26" s="129"/>
      <c r="CV26" s="132"/>
      <c r="CW26" s="132"/>
    </row>
    <row r="27" spans="1:101" ht="12.75">
      <c r="A27" s="65" t="s">
        <v>240</v>
      </c>
      <c r="B27" s="22" t="s">
        <v>137</v>
      </c>
      <c r="C27" s="25" t="s">
        <v>133</v>
      </c>
      <c r="D27" s="38" t="s">
        <v>134</v>
      </c>
      <c r="E27" s="68">
        <v>916701</v>
      </c>
      <c r="F27" s="69">
        <v>916701</v>
      </c>
      <c r="G27" s="116">
        <v>134090.18908026247</v>
      </c>
      <c r="H27" s="116">
        <v>4588.362011460086</v>
      </c>
      <c r="I27" s="116">
        <v>32182.498234655453</v>
      </c>
      <c r="J27" s="116">
        <v>276154.5760800699</v>
      </c>
      <c r="K27" s="116">
        <v>6771.671816169718</v>
      </c>
      <c r="L27" s="116">
        <v>8357.98284615406</v>
      </c>
      <c r="M27" s="116">
        <v>29.849938736264505</v>
      </c>
      <c r="N27" s="116">
        <v>168042.36225428217</v>
      </c>
      <c r="O27" s="116">
        <v>10822.734930377044</v>
      </c>
      <c r="P27" s="116">
        <v>23227.516613776104</v>
      </c>
      <c r="Q27" s="116">
        <v>0</v>
      </c>
      <c r="R27" s="116">
        <v>4622.476227158674</v>
      </c>
      <c r="S27" s="116">
        <v>5210.946447959318</v>
      </c>
      <c r="T27" s="116">
        <v>571.413112951349</v>
      </c>
      <c r="U27" s="116">
        <v>48838.764049491045</v>
      </c>
      <c r="V27" s="116">
        <v>1560.725368210401</v>
      </c>
      <c r="W27" s="116">
        <v>15210.675924607925</v>
      </c>
      <c r="X27" s="116">
        <v>499.3468322880818</v>
      </c>
      <c r="Y27" s="116">
        <v>6737.55760047113</v>
      </c>
      <c r="Z27" s="116">
        <v>1654.539461381518</v>
      </c>
      <c r="AA27" s="116">
        <v>3253.643322252831</v>
      </c>
      <c r="AB27" s="116">
        <v>141765.88761244479</v>
      </c>
      <c r="AC27" s="151">
        <v>5313.289095055081</v>
      </c>
      <c r="AD27" s="137">
        <v>899507.0088602151</v>
      </c>
      <c r="AE27" s="78">
        <v>93.81409317111701</v>
      </c>
      <c r="AF27" s="133">
        <v>0</v>
      </c>
      <c r="AG27" s="78">
        <v>0</v>
      </c>
      <c r="AH27" s="78">
        <v>0</v>
      </c>
      <c r="AI27" s="78">
        <v>0</v>
      </c>
      <c r="AJ27" s="78">
        <v>0</v>
      </c>
      <c r="AK27" s="78">
        <v>0</v>
      </c>
      <c r="AL27" s="78">
        <v>0</v>
      </c>
      <c r="AM27" s="78">
        <v>-298.49938736264505</v>
      </c>
      <c r="AN27" s="78">
        <v>130.18837565973647</v>
      </c>
      <c r="AO27" s="78">
        <v>66.60800615149307</v>
      </c>
      <c r="AP27" s="78">
        <v>105.96728251373898</v>
      </c>
      <c r="AQ27" s="78">
        <v>8127.711890188591</v>
      </c>
      <c r="AR27" s="78">
        <v>0</v>
      </c>
      <c r="AS27" s="78">
        <v>1240.9045960361386</v>
      </c>
      <c r="AT27" s="78">
        <v>0</v>
      </c>
      <c r="AU27" s="78">
        <v>0</v>
      </c>
      <c r="AV27" s="78">
        <v>0</v>
      </c>
      <c r="AW27" s="78">
        <v>0</v>
      </c>
      <c r="AX27" s="78">
        <v>366.727818759821</v>
      </c>
      <c r="AY27" s="78">
        <v>0</v>
      </c>
      <c r="AZ27" s="78">
        <v>0</v>
      </c>
      <c r="BA27" s="78">
        <v>0</v>
      </c>
      <c r="BB27" s="78">
        <v>106.6069240580875</v>
      </c>
      <c r="BC27" s="78">
        <v>0</v>
      </c>
      <c r="BD27" s="78">
        <v>0</v>
      </c>
      <c r="BE27" s="78">
        <v>379.5206496467915</v>
      </c>
      <c r="BF27" s="78">
        <v>0</v>
      </c>
      <c r="BG27" s="78">
        <v>25.585661773941002</v>
      </c>
      <c r="BH27" s="78">
        <v>0</v>
      </c>
      <c r="BI27" s="78">
        <v>0</v>
      </c>
      <c r="BJ27" s="78">
        <v>0</v>
      </c>
      <c r="BK27" s="78">
        <v>34.114215698588</v>
      </c>
      <c r="BL27" s="78">
        <v>0</v>
      </c>
      <c r="BM27" s="78">
        <v>0</v>
      </c>
      <c r="BN27" s="78">
        <v>0</v>
      </c>
      <c r="BO27" s="78">
        <v>0</v>
      </c>
      <c r="BP27" s="78">
        <v>0</v>
      </c>
      <c r="BQ27" s="78">
        <v>0</v>
      </c>
      <c r="BR27" s="78">
        <v>0</v>
      </c>
      <c r="BS27" s="78">
        <v>311.2922182496155</v>
      </c>
      <c r="BT27" s="78">
        <v>0</v>
      </c>
      <c r="BU27" s="78">
        <v>631.112990423878</v>
      </c>
      <c r="BV27" s="78">
        <v>0</v>
      </c>
      <c r="BW27" s="78">
        <v>21.3213848116175</v>
      </c>
      <c r="BX27" s="78">
        <v>0</v>
      </c>
      <c r="BY27" s="78">
        <v>2827.2156260204806</v>
      </c>
      <c r="BZ27" s="78">
        <v>0</v>
      </c>
      <c r="CA27" s="78">
        <v>119.39975494505802</v>
      </c>
      <c r="CB27" s="78">
        <v>2836.1706076413616</v>
      </c>
      <c r="CC27" s="78">
        <v>55.4356005102055</v>
      </c>
      <c r="CD27" s="78">
        <v>12.792830886970501</v>
      </c>
      <c r="CE27" s="78">
        <v>0</v>
      </c>
      <c r="CF27" s="78">
        <v>0</v>
      </c>
      <c r="CG27" s="78">
        <v>0</v>
      </c>
      <c r="CH27" s="78">
        <v>0</v>
      </c>
      <c r="CI27" s="78">
        <v>0</v>
      </c>
      <c r="CJ27" s="78">
        <v>0</v>
      </c>
      <c r="CK27" s="137">
        <v>0</v>
      </c>
      <c r="CL27" s="129"/>
      <c r="CM27" s="129"/>
      <c r="CN27" s="129"/>
      <c r="CO27" s="129"/>
      <c r="CP27" s="129"/>
      <c r="CQ27" s="129"/>
      <c r="CR27" s="129"/>
      <c r="CS27" s="129"/>
      <c r="CT27" s="129"/>
      <c r="CU27" s="129"/>
      <c r="CV27" s="132"/>
      <c r="CW27" s="132"/>
    </row>
    <row r="28" spans="1:101" ht="12.75">
      <c r="A28" s="63" t="s">
        <v>42</v>
      </c>
      <c r="B28" s="22" t="s">
        <v>257</v>
      </c>
      <c r="C28" s="25" t="s">
        <v>138</v>
      </c>
      <c r="D28" s="38" t="s">
        <v>139</v>
      </c>
      <c r="E28" s="68">
        <v>2823213</v>
      </c>
      <c r="F28" s="69">
        <v>2833262.635591542</v>
      </c>
      <c r="G28" s="116">
        <v>351456.396730034</v>
      </c>
      <c r="H28" s="116">
        <v>173807.17954268184</v>
      </c>
      <c r="I28" s="116">
        <v>133931.03101967814</v>
      </c>
      <c r="J28" s="116">
        <v>531641.9590812505</v>
      </c>
      <c r="K28" s="116">
        <v>261318.59167577725</v>
      </c>
      <c r="L28" s="116">
        <v>48955.964050447124</v>
      </c>
      <c r="M28" s="116">
        <v>52527.858423226535</v>
      </c>
      <c r="N28" s="116">
        <v>895284.8189654729</v>
      </c>
      <c r="O28" s="116">
        <v>64669.297698766604</v>
      </c>
      <c r="P28" s="116">
        <v>115381.19301650445</v>
      </c>
      <c r="Q28" s="116">
        <v>0</v>
      </c>
      <c r="R28" s="116">
        <v>5492.9131951145455</v>
      </c>
      <c r="S28" s="116">
        <v>3001.5919098986587</v>
      </c>
      <c r="T28" s="116">
        <v>18639.88576047067</v>
      </c>
      <c r="U28" s="116">
        <v>0</v>
      </c>
      <c r="V28" s="116">
        <v>0</v>
      </c>
      <c r="W28" s="116">
        <v>21011.14336929061</v>
      </c>
      <c r="X28" s="116">
        <v>0</v>
      </c>
      <c r="Y28" s="116">
        <v>24387.9342679266</v>
      </c>
      <c r="Z28" s="116">
        <v>0</v>
      </c>
      <c r="AA28" s="116">
        <v>131319.64605806634</v>
      </c>
      <c r="AB28" s="116">
        <v>0</v>
      </c>
      <c r="AC28" s="151">
        <v>0</v>
      </c>
      <c r="AD28" s="137">
        <v>2832827.404764606</v>
      </c>
      <c r="AE28" s="78">
        <v>0</v>
      </c>
      <c r="AF28" s="133">
        <v>0</v>
      </c>
      <c r="AG28" s="78">
        <v>0</v>
      </c>
      <c r="AH28" s="78">
        <v>0</v>
      </c>
      <c r="AI28" s="78">
        <v>0</v>
      </c>
      <c r="AJ28" s="78">
        <v>0</v>
      </c>
      <c r="AK28" s="78">
        <v>0</v>
      </c>
      <c r="AL28" s="78">
        <v>0</v>
      </c>
      <c r="AM28" s="78">
        <v>0</v>
      </c>
      <c r="AN28" s="78">
        <v>0</v>
      </c>
      <c r="AO28" s="78">
        <v>0</v>
      </c>
      <c r="AP28" s="78">
        <v>0</v>
      </c>
      <c r="AQ28" s="78">
        <v>0</v>
      </c>
      <c r="AR28" s="78">
        <v>0</v>
      </c>
      <c r="AS28" s="78">
        <v>0</v>
      </c>
      <c r="AT28" s="78">
        <v>0</v>
      </c>
      <c r="AU28" s="78">
        <v>0</v>
      </c>
      <c r="AV28" s="78">
        <v>0</v>
      </c>
      <c r="AW28" s="78">
        <v>0</v>
      </c>
      <c r="AX28" s="78">
        <v>0</v>
      </c>
      <c r="AY28" s="78">
        <v>0</v>
      </c>
      <c r="AZ28" s="78">
        <v>0</v>
      </c>
      <c r="BA28" s="78">
        <v>435.23082693530546</v>
      </c>
      <c r="BB28" s="78">
        <v>0</v>
      </c>
      <c r="BC28" s="78">
        <v>0</v>
      </c>
      <c r="BD28" s="78">
        <v>0</v>
      </c>
      <c r="BE28" s="78">
        <v>0</v>
      </c>
      <c r="BF28" s="78">
        <v>0</v>
      </c>
      <c r="BG28" s="78">
        <v>0</v>
      </c>
      <c r="BH28" s="78">
        <v>0</v>
      </c>
      <c r="BI28" s="78">
        <v>0</v>
      </c>
      <c r="BJ28" s="78">
        <v>0</v>
      </c>
      <c r="BK28" s="78">
        <v>0</v>
      </c>
      <c r="BL28" s="78">
        <v>0</v>
      </c>
      <c r="BM28" s="78">
        <v>0</v>
      </c>
      <c r="BN28" s="78">
        <v>0</v>
      </c>
      <c r="BO28" s="78">
        <v>0</v>
      </c>
      <c r="BP28" s="78">
        <v>0</v>
      </c>
      <c r="BQ28" s="78">
        <v>0</v>
      </c>
      <c r="BR28" s="78">
        <v>0</v>
      </c>
      <c r="BS28" s="78">
        <v>0</v>
      </c>
      <c r="BT28" s="78">
        <v>0</v>
      </c>
      <c r="BU28" s="78">
        <v>0</v>
      </c>
      <c r="BV28" s="78">
        <v>0</v>
      </c>
      <c r="BW28" s="78">
        <v>0</v>
      </c>
      <c r="BX28" s="78">
        <v>0</v>
      </c>
      <c r="BY28" s="78">
        <v>0</v>
      </c>
      <c r="BZ28" s="78">
        <v>0</v>
      </c>
      <c r="CA28" s="78">
        <v>0</v>
      </c>
      <c r="CB28" s="78">
        <v>0</v>
      </c>
      <c r="CC28" s="78">
        <v>0</v>
      </c>
      <c r="CD28" s="78">
        <v>0</v>
      </c>
      <c r="CE28" s="78">
        <v>0</v>
      </c>
      <c r="CF28" s="78">
        <v>0</v>
      </c>
      <c r="CG28" s="78">
        <v>0</v>
      </c>
      <c r="CH28" s="78">
        <v>0</v>
      </c>
      <c r="CI28" s="78">
        <v>0</v>
      </c>
      <c r="CJ28" s="78">
        <v>0</v>
      </c>
      <c r="CK28" s="137">
        <v>0</v>
      </c>
      <c r="CL28" s="129"/>
      <c r="CM28" s="129"/>
      <c r="CN28" s="129"/>
      <c r="CO28" s="129"/>
      <c r="CP28" s="129"/>
      <c r="CQ28" s="129"/>
      <c r="CR28" s="129"/>
      <c r="CS28" s="129"/>
      <c r="CT28" s="129"/>
      <c r="CU28" s="129"/>
      <c r="CV28" s="132"/>
      <c r="CW28" s="132"/>
    </row>
    <row r="29" spans="1:101" ht="12.75">
      <c r="A29" s="65" t="s">
        <v>236</v>
      </c>
      <c r="B29" s="22" t="s">
        <v>140</v>
      </c>
      <c r="C29" s="25" t="s">
        <v>138</v>
      </c>
      <c r="D29" s="38" t="s">
        <v>139</v>
      </c>
      <c r="E29" s="68">
        <v>569929</v>
      </c>
      <c r="F29" s="69">
        <v>653540.9268518789</v>
      </c>
      <c r="G29" s="116">
        <v>81069.4837751997</v>
      </c>
      <c r="H29" s="116">
        <v>40091.62574090818</v>
      </c>
      <c r="I29" s="116">
        <v>30893.503852159964</v>
      </c>
      <c r="J29" s="116">
        <v>122632.39359692007</v>
      </c>
      <c r="K29" s="116">
        <v>60277.64332965144</v>
      </c>
      <c r="L29" s="116">
        <v>11292.538050845564</v>
      </c>
      <c r="M29" s="116">
        <v>12116.457136100391</v>
      </c>
      <c r="N29" s="116">
        <v>206512.89542769504</v>
      </c>
      <c r="O29" s="116">
        <v>14917.089656987595</v>
      </c>
      <c r="P29" s="116">
        <v>26614.663560668516</v>
      </c>
      <c r="Q29" s="116">
        <v>0</v>
      </c>
      <c r="R29" s="116">
        <v>1267.035231946498</v>
      </c>
      <c r="S29" s="116">
        <v>692.3689792057367</v>
      </c>
      <c r="T29" s="116">
        <v>4299.611360867624</v>
      </c>
      <c r="U29" s="116">
        <v>0</v>
      </c>
      <c r="V29" s="116">
        <v>0</v>
      </c>
      <c r="W29" s="116">
        <v>4846.582854440156</v>
      </c>
      <c r="X29" s="116">
        <v>0</v>
      </c>
      <c r="Y29" s="116">
        <v>5625.49795604661</v>
      </c>
      <c r="Z29" s="116">
        <v>0</v>
      </c>
      <c r="AA29" s="116">
        <v>30291.142840250977</v>
      </c>
      <c r="AB29" s="116">
        <v>0</v>
      </c>
      <c r="AC29" s="151">
        <v>0</v>
      </c>
      <c r="AD29" s="137">
        <v>653440.533349894</v>
      </c>
      <c r="AE29" s="78">
        <v>0</v>
      </c>
      <c r="AF29" s="133">
        <v>0</v>
      </c>
      <c r="AG29" s="78">
        <v>0</v>
      </c>
      <c r="AH29" s="78">
        <v>0</v>
      </c>
      <c r="AI29" s="78">
        <v>0</v>
      </c>
      <c r="AJ29" s="78">
        <v>0</v>
      </c>
      <c r="AK29" s="78">
        <v>0</v>
      </c>
      <c r="AL29" s="78">
        <v>0</v>
      </c>
      <c r="AM29" s="78">
        <v>0</v>
      </c>
      <c r="AN29" s="78">
        <v>0</v>
      </c>
      <c r="AO29" s="78">
        <v>0</v>
      </c>
      <c r="AP29" s="78">
        <v>0</v>
      </c>
      <c r="AQ29" s="78">
        <v>0</v>
      </c>
      <c r="AR29" s="78">
        <v>0</v>
      </c>
      <c r="AS29" s="78">
        <v>0</v>
      </c>
      <c r="AT29" s="78">
        <v>0</v>
      </c>
      <c r="AU29" s="78">
        <v>0</v>
      </c>
      <c r="AV29" s="78">
        <v>0</v>
      </c>
      <c r="AW29" s="78">
        <v>0</v>
      </c>
      <c r="AX29" s="78">
        <v>0</v>
      </c>
      <c r="AY29" s="78">
        <v>0</v>
      </c>
      <c r="AZ29" s="78">
        <v>0</v>
      </c>
      <c r="BA29" s="78">
        <v>100.3935019848318</v>
      </c>
      <c r="BB29" s="78">
        <v>0</v>
      </c>
      <c r="BC29" s="78">
        <v>0</v>
      </c>
      <c r="BD29" s="78">
        <v>0</v>
      </c>
      <c r="BE29" s="78">
        <v>0</v>
      </c>
      <c r="BF29" s="78">
        <v>0</v>
      </c>
      <c r="BG29" s="78">
        <v>0</v>
      </c>
      <c r="BH29" s="78">
        <v>0</v>
      </c>
      <c r="BI29" s="78">
        <v>0</v>
      </c>
      <c r="BJ29" s="78">
        <v>0</v>
      </c>
      <c r="BK29" s="78">
        <v>0</v>
      </c>
      <c r="BL29" s="78">
        <v>0</v>
      </c>
      <c r="BM29" s="78">
        <v>0</v>
      </c>
      <c r="BN29" s="78">
        <v>0</v>
      </c>
      <c r="BO29" s="78">
        <v>0</v>
      </c>
      <c r="BP29" s="78">
        <v>0</v>
      </c>
      <c r="BQ29" s="78">
        <v>0</v>
      </c>
      <c r="BR29" s="78">
        <v>0</v>
      </c>
      <c r="BS29" s="78">
        <v>0</v>
      </c>
      <c r="BT29" s="78">
        <v>0</v>
      </c>
      <c r="BU29" s="78">
        <v>0</v>
      </c>
      <c r="BV29" s="78">
        <v>0</v>
      </c>
      <c r="BW29" s="78">
        <v>0</v>
      </c>
      <c r="BX29" s="78">
        <v>0</v>
      </c>
      <c r="BY29" s="78">
        <v>0</v>
      </c>
      <c r="BZ29" s="78">
        <v>0</v>
      </c>
      <c r="CA29" s="78">
        <v>0</v>
      </c>
      <c r="CB29" s="78">
        <v>0</v>
      </c>
      <c r="CC29" s="78">
        <v>0</v>
      </c>
      <c r="CD29" s="78">
        <v>0</v>
      </c>
      <c r="CE29" s="78">
        <v>0</v>
      </c>
      <c r="CF29" s="78">
        <v>0</v>
      </c>
      <c r="CG29" s="78">
        <v>0</v>
      </c>
      <c r="CH29" s="78">
        <v>0</v>
      </c>
      <c r="CI29" s="78">
        <v>0</v>
      </c>
      <c r="CJ29" s="78">
        <v>0</v>
      </c>
      <c r="CK29" s="137">
        <v>0</v>
      </c>
      <c r="CL29" s="129"/>
      <c r="CM29" s="129"/>
      <c r="CN29" s="129"/>
      <c r="CO29" s="129"/>
      <c r="CP29" s="129"/>
      <c r="CQ29" s="129"/>
      <c r="CR29" s="129"/>
      <c r="CS29" s="129"/>
      <c r="CT29" s="129"/>
      <c r="CU29" s="129"/>
      <c r="CV29" s="132"/>
      <c r="CW29" s="132"/>
    </row>
    <row r="30" spans="1:101" ht="12.75">
      <c r="A30" s="63" t="s">
        <v>37</v>
      </c>
      <c r="B30" s="22" t="s">
        <v>248</v>
      </c>
      <c r="C30" s="25" t="s">
        <v>127</v>
      </c>
      <c r="D30" s="38" t="s">
        <v>128</v>
      </c>
      <c r="E30" s="68">
        <v>673718</v>
      </c>
      <c r="F30" s="113">
        <v>728235.7926128717</v>
      </c>
      <c r="G30" s="116">
        <v>260955.58504320987</v>
      </c>
      <c r="H30" s="116">
        <v>0</v>
      </c>
      <c r="I30" s="116">
        <v>0</v>
      </c>
      <c r="J30" s="116">
        <v>0</v>
      </c>
      <c r="K30" s="116">
        <v>0</v>
      </c>
      <c r="L30" s="116">
        <v>0</v>
      </c>
      <c r="M30" s="116">
        <v>0</v>
      </c>
      <c r="N30" s="116">
        <v>327030.5848242255</v>
      </c>
      <c r="O30" s="116">
        <v>0</v>
      </c>
      <c r="P30" s="116">
        <v>45203.53225410603</v>
      </c>
      <c r="Q30" s="116">
        <v>0</v>
      </c>
      <c r="R30" s="116">
        <v>0</v>
      </c>
      <c r="S30" s="116">
        <v>0</v>
      </c>
      <c r="T30" s="116">
        <v>0</v>
      </c>
      <c r="U30" s="116">
        <v>95046.09049133034</v>
      </c>
      <c r="V30" s="116">
        <v>0</v>
      </c>
      <c r="W30" s="116">
        <v>0</v>
      </c>
      <c r="X30" s="116">
        <v>0</v>
      </c>
      <c r="Y30" s="116">
        <v>0</v>
      </c>
      <c r="Z30" s="116">
        <v>0</v>
      </c>
      <c r="AA30" s="116">
        <v>0</v>
      </c>
      <c r="AB30" s="116">
        <v>0</v>
      </c>
      <c r="AC30" s="151">
        <v>0</v>
      </c>
      <c r="AD30" s="137">
        <v>728235.7926128717</v>
      </c>
      <c r="AE30" s="78">
        <v>0</v>
      </c>
      <c r="AF30" s="133">
        <v>0</v>
      </c>
      <c r="AG30" s="78">
        <v>0</v>
      </c>
      <c r="AH30" s="78">
        <v>0</v>
      </c>
      <c r="AI30" s="78">
        <v>0</v>
      </c>
      <c r="AJ30" s="78">
        <v>0</v>
      </c>
      <c r="AK30" s="78">
        <v>0</v>
      </c>
      <c r="AL30" s="78">
        <v>0</v>
      </c>
      <c r="AM30" s="78">
        <v>0</v>
      </c>
      <c r="AN30" s="78">
        <v>0</v>
      </c>
      <c r="AO30" s="78">
        <v>0</v>
      </c>
      <c r="AP30" s="78">
        <v>0</v>
      </c>
      <c r="AQ30" s="78">
        <v>0</v>
      </c>
      <c r="AR30" s="78">
        <v>0</v>
      </c>
      <c r="AS30" s="78">
        <v>0</v>
      </c>
      <c r="AT30" s="78">
        <v>0</v>
      </c>
      <c r="AU30" s="78">
        <v>0</v>
      </c>
      <c r="AV30" s="78">
        <v>0</v>
      </c>
      <c r="AW30" s="78">
        <v>0</v>
      </c>
      <c r="AX30" s="78">
        <v>0</v>
      </c>
      <c r="AY30" s="78">
        <v>0</v>
      </c>
      <c r="AZ30" s="78">
        <v>0</v>
      </c>
      <c r="BA30" s="78">
        <v>0</v>
      </c>
      <c r="BB30" s="78">
        <v>0</v>
      </c>
      <c r="BC30" s="78">
        <v>0</v>
      </c>
      <c r="BD30" s="78">
        <v>0</v>
      </c>
      <c r="BE30" s="78">
        <v>0</v>
      </c>
      <c r="BF30" s="78">
        <v>0</v>
      </c>
      <c r="BG30" s="78">
        <v>0</v>
      </c>
      <c r="BH30" s="78">
        <v>0</v>
      </c>
      <c r="BI30" s="78">
        <v>0</v>
      </c>
      <c r="BJ30" s="78">
        <v>0</v>
      </c>
      <c r="BK30" s="78">
        <v>0</v>
      </c>
      <c r="BL30" s="78">
        <v>0</v>
      </c>
      <c r="BM30" s="78">
        <v>0</v>
      </c>
      <c r="BN30" s="78">
        <v>0</v>
      </c>
      <c r="BO30" s="78">
        <v>0</v>
      </c>
      <c r="BP30" s="78">
        <v>0</v>
      </c>
      <c r="BQ30" s="78">
        <v>0</v>
      </c>
      <c r="BR30" s="78">
        <v>0</v>
      </c>
      <c r="BS30" s="78">
        <v>0</v>
      </c>
      <c r="BT30" s="78">
        <v>0</v>
      </c>
      <c r="BU30" s="78">
        <v>0</v>
      </c>
      <c r="BV30" s="78">
        <v>0</v>
      </c>
      <c r="BW30" s="78">
        <v>0</v>
      </c>
      <c r="BX30" s="78">
        <v>0</v>
      </c>
      <c r="BY30" s="78">
        <v>0</v>
      </c>
      <c r="BZ30" s="78">
        <v>0</v>
      </c>
      <c r="CA30" s="78">
        <v>0</v>
      </c>
      <c r="CB30" s="78">
        <v>0</v>
      </c>
      <c r="CC30" s="78">
        <v>0</v>
      </c>
      <c r="CD30" s="78">
        <v>0</v>
      </c>
      <c r="CE30" s="78">
        <v>0</v>
      </c>
      <c r="CF30" s="78">
        <v>0</v>
      </c>
      <c r="CG30" s="78">
        <v>0</v>
      </c>
      <c r="CH30" s="78">
        <v>0</v>
      </c>
      <c r="CI30" s="78">
        <v>0</v>
      </c>
      <c r="CJ30" s="78">
        <v>0</v>
      </c>
      <c r="CK30" s="137">
        <v>0</v>
      </c>
      <c r="CL30" s="129"/>
      <c r="CM30" s="129"/>
      <c r="CN30" s="129"/>
      <c r="CO30" s="129"/>
      <c r="CP30" s="129"/>
      <c r="CQ30" s="129"/>
      <c r="CR30" s="129"/>
      <c r="CS30" s="129"/>
      <c r="CT30" s="129"/>
      <c r="CU30" s="129"/>
      <c r="CV30" s="132"/>
      <c r="CW30" s="132"/>
    </row>
    <row r="31" spans="1:101" ht="12.75">
      <c r="A31" s="63" t="s">
        <v>38</v>
      </c>
      <c r="B31" s="22" t="s">
        <v>129</v>
      </c>
      <c r="C31" s="25" t="s">
        <v>113</v>
      </c>
      <c r="D31" s="38" t="s">
        <v>114</v>
      </c>
      <c r="E31" s="68">
        <v>50051</v>
      </c>
      <c r="F31" s="69">
        <v>52051.68125770442</v>
      </c>
      <c r="G31" s="116">
        <v>10449.893249380746</v>
      </c>
      <c r="H31" s="116">
        <v>2738.555550759371</v>
      </c>
      <c r="I31" s="116">
        <v>1707.3565299416016</v>
      </c>
      <c r="J31" s="116">
        <v>11376.962951249376</v>
      </c>
      <c r="K31" s="116">
        <v>2579.705212158385</v>
      </c>
      <c r="L31" s="116">
        <v>817.0963905294843</v>
      </c>
      <c r="M31" s="116">
        <v>804.0422776583092</v>
      </c>
      <c r="N31" s="116">
        <v>11081.04442750105</v>
      </c>
      <c r="O31" s="116">
        <v>871.0584501306793</v>
      </c>
      <c r="P31" s="116">
        <v>2594.5049331460546</v>
      </c>
      <c r="Q31" s="116">
        <v>13.509488901564948</v>
      </c>
      <c r="R31" s="116">
        <v>478.97968796503585</v>
      </c>
      <c r="S31" s="116">
        <v>477.76535188399635</v>
      </c>
      <c r="T31" s="116">
        <v>280.4357387150701</v>
      </c>
      <c r="U31" s="116">
        <v>1429.6530474088704</v>
      </c>
      <c r="V31" s="116">
        <v>84.92762966770323</v>
      </c>
      <c r="W31" s="116">
        <v>446.04082176683823</v>
      </c>
      <c r="X31" s="116">
        <v>0</v>
      </c>
      <c r="Y31" s="116">
        <v>432.30364485007834</v>
      </c>
      <c r="Z31" s="116">
        <v>0</v>
      </c>
      <c r="AA31" s="116">
        <v>0</v>
      </c>
      <c r="AB31" s="116">
        <v>3387.845874090203</v>
      </c>
      <c r="AC31" s="151">
        <v>0</v>
      </c>
      <c r="AD31" s="137">
        <v>52051.681257704426</v>
      </c>
      <c r="AE31" s="78">
        <v>0</v>
      </c>
      <c r="AF31" s="133">
        <v>0</v>
      </c>
      <c r="AG31" s="78">
        <v>0</v>
      </c>
      <c r="AH31" s="78">
        <v>0</v>
      </c>
      <c r="AI31" s="78">
        <v>0</v>
      </c>
      <c r="AJ31" s="78">
        <v>0</v>
      </c>
      <c r="AK31" s="78">
        <v>0</v>
      </c>
      <c r="AL31" s="78">
        <v>0</v>
      </c>
      <c r="AM31" s="78">
        <v>0</v>
      </c>
      <c r="AN31" s="78">
        <v>0</v>
      </c>
      <c r="AO31" s="78">
        <v>0</v>
      </c>
      <c r="AP31" s="78">
        <v>0</v>
      </c>
      <c r="AQ31" s="78">
        <v>0</v>
      </c>
      <c r="AR31" s="78">
        <v>0</v>
      </c>
      <c r="AS31" s="78">
        <v>0</v>
      </c>
      <c r="AT31" s="78">
        <v>0</v>
      </c>
      <c r="AU31" s="78">
        <v>0</v>
      </c>
      <c r="AV31" s="78">
        <v>0</v>
      </c>
      <c r="AW31" s="78">
        <v>0</v>
      </c>
      <c r="AX31" s="78">
        <v>0</v>
      </c>
      <c r="AY31" s="78">
        <v>0</v>
      </c>
      <c r="AZ31" s="78">
        <v>0</v>
      </c>
      <c r="BA31" s="78">
        <v>0</v>
      </c>
      <c r="BB31" s="78">
        <v>0</v>
      </c>
      <c r="BC31" s="78">
        <v>0</v>
      </c>
      <c r="BD31" s="78">
        <v>0</v>
      </c>
      <c r="BE31" s="78">
        <v>0</v>
      </c>
      <c r="BF31" s="78">
        <v>0</v>
      </c>
      <c r="BG31" s="78">
        <v>0</v>
      </c>
      <c r="BH31" s="78">
        <v>0</v>
      </c>
      <c r="BI31" s="78">
        <v>0</v>
      </c>
      <c r="BJ31" s="78">
        <v>0</v>
      </c>
      <c r="BK31" s="78">
        <v>0</v>
      </c>
      <c r="BL31" s="78">
        <v>0</v>
      </c>
      <c r="BM31" s="78">
        <v>0</v>
      </c>
      <c r="BN31" s="78">
        <v>0</v>
      </c>
      <c r="BO31" s="78">
        <v>0</v>
      </c>
      <c r="BP31" s="78">
        <v>0</v>
      </c>
      <c r="BQ31" s="78">
        <v>0</v>
      </c>
      <c r="BR31" s="78">
        <v>0</v>
      </c>
      <c r="BS31" s="78">
        <v>0</v>
      </c>
      <c r="BT31" s="78">
        <v>0</v>
      </c>
      <c r="BU31" s="78">
        <v>0</v>
      </c>
      <c r="BV31" s="78">
        <v>0</v>
      </c>
      <c r="BW31" s="78">
        <v>0</v>
      </c>
      <c r="BX31" s="78">
        <v>0</v>
      </c>
      <c r="BY31" s="78">
        <v>0</v>
      </c>
      <c r="BZ31" s="78">
        <v>0</v>
      </c>
      <c r="CA31" s="78">
        <v>0</v>
      </c>
      <c r="CB31" s="78">
        <v>0</v>
      </c>
      <c r="CC31" s="78">
        <v>0</v>
      </c>
      <c r="CD31" s="78">
        <v>0</v>
      </c>
      <c r="CE31" s="78">
        <v>0</v>
      </c>
      <c r="CF31" s="78">
        <v>0</v>
      </c>
      <c r="CG31" s="78">
        <v>0</v>
      </c>
      <c r="CH31" s="78">
        <v>0</v>
      </c>
      <c r="CI31" s="78">
        <v>0</v>
      </c>
      <c r="CJ31" s="78">
        <v>0</v>
      </c>
      <c r="CK31" s="137">
        <v>0</v>
      </c>
      <c r="CL31" s="129"/>
      <c r="CM31" s="129"/>
      <c r="CN31" s="129"/>
      <c r="CO31" s="129"/>
      <c r="CP31" s="129"/>
      <c r="CQ31" s="129"/>
      <c r="CR31" s="129"/>
      <c r="CS31" s="129"/>
      <c r="CT31" s="129"/>
      <c r="CU31" s="129"/>
      <c r="CV31" s="132"/>
      <c r="CW31" s="132"/>
    </row>
    <row r="32" spans="1:101" ht="12.75">
      <c r="A32" s="65" t="s">
        <v>270</v>
      </c>
      <c r="B32" s="22" t="s">
        <v>272</v>
      </c>
      <c r="C32" s="25" t="s">
        <v>131</v>
      </c>
      <c r="D32" s="38" t="s">
        <v>132</v>
      </c>
      <c r="E32" s="68"/>
      <c r="F32" s="69">
        <v>105801.53769234494</v>
      </c>
      <c r="G32" s="116">
        <v>43263.9654073686</v>
      </c>
      <c r="H32" s="116">
        <v>0</v>
      </c>
      <c r="I32" s="116">
        <v>0</v>
      </c>
      <c r="J32" s="116">
        <v>0</v>
      </c>
      <c r="K32" s="116">
        <v>0</v>
      </c>
      <c r="L32" s="116">
        <v>0</v>
      </c>
      <c r="M32" s="116">
        <v>0</v>
      </c>
      <c r="N32" s="116">
        <v>45877.016286011305</v>
      </c>
      <c r="O32" s="116">
        <v>0</v>
      </c>
      <c r="P32" s="116">
        <v>10741.599842039523</v>
      </c>
      <c r="Q32" s="116">
        <v>0</v>
      </c>
      <c r="R32" s="116">
        <v>0</v>
      </c>
      <c r="S32" s="116">
        <v>0</v>
      </c>
      <c r="T32" s="116">
        <v>0</v>
      </c>
      <c r="U32" s="116">
        <v>5918.9561569255075</v>
      </c>
      <c r="V32" s="116">
        <v>0</v>
      </c>
      <c r="W32" s="116">
        <v>0</v>
      </c>
      <c r="X32" s="116">
        <v>0</v>
      </c>
      <c r="Y32" s="116">
        <v>0</v>
      </c>
      <c r="Z32" s="116">
        <v>0</v>
      </c>
      <c r="AA32" s="116">
        <v>0</v>
      </c>
      <c r="AB32" s="116">
        <v>0</v>
      </c>
      <c r="AC32" s="151">
        <v>0</v>
      </c>
      <c r="AD32" s="137"/>
      <c r="AE32" s="78">
        <v>0</v>
      </c>
      <c r="AF32" s="133">
        <v>0</v>
      </c>
      <c r="AG32" s="78">
        <v>0</v>
      </c>
      <c r="AH32" s="78">
        <v>0</v>
      </c>
      <c r="AI32" s="78">
        <v>0</v>
      </c>
      <c r="AJ32" s="78">
        <v>0</v>
      </c>
      <c r="AK32" s="78">
        <v>0</v>
      </c>
      <c r="AL32" s="78">
        <v>0</v>
      </c>
      <c r="AM32" s="78">
        <v>0</v>
      </c>
      <c r="AN32" s="78">
        <v>0</v>
      </c>
      <c r="AO32" s="78">
        <v>0</v>
      </c>
      <c r="AP32" s="78">
        <v>0</v>
      </c>
      <c r="AQ32" s="78">
        <v>0</v>
      </c>
      <c r="AR32" s="78">
        <v>0</v>
      </c>
      <c r="AS32" s="78">
        <v>0</v>
      </c>
      <c r="AT32" s="78">
        <v>0</v>
      </c>
      <c r="AU32" s="78">
        <v>0</v>
      </c>
      <c r="AV32" s="78">
        <v>0</v>
      </c>
      <c r="AW32" s="78">
        <v>0</v>
      </c>
      <c r="AX32" s="78">
        <v>0</v>
      </c>
      <c r="AY32" s="78">
        <v>0</v>
      </c>
      <c r="AZ32" s="78">
        <v>0</v>
      </c>
      <c r="BA32" s="78">
        <v>0</v>
      </c>
      <c r="BB32" s="78">
        <v>0</v>
      </c>
      <c r="BC32" s="78">
        <v>0</v>
      </c>
      <c r="BD32" s="78">
        <v>0</v>
      </c>
      <c r="BE32" s="78">
        <v>0</v>
      </c>
      <c r="BF32" s="78">
        <v>0</v>
      </c>
      <c r="BG32" s="78">
        <v>0</v>
      </c>
      <c r="BH32" s="78">
        <v>0</v>
      </c>
      <c r="BI32" s="78">
        <v>0</v>
      </c>
      <c r="BJ32" s="78">
        <v>0</v>
      </c>
      <c r="BK32" s="78">
        <v>0</v>
      </c>
      <c r="BL32" s="78">
        <v>0</v>
      </c>
      <c r="BM32" s="78">
        <v>0</v>
      </c>
      <c r="BN32" s="78">
        <v>0</v>
      </c>
      <c r="BO32" s="78">
        <v>0</v>
      </c>
      <c r="BP32" s="78">
        <v>0</v>
      </c>
      <c r="BQ32" s="78">
        <v>0</v>
      </c>
      <c r="BR32" s="78">
        <v>0</v>
      </c>
      <c r="BS32" s="78">
        <v>0</v>
      </c>
      <c r="BT32" s="78">
        <v>0</v>
      </c>
      <c r="BU32" s="78">
        <v>0</v>
      </c>
      <c r="BV32" s="78">
        <v>0</v>
      </c>
      <c r="BW32" s="78">
        <v>0</v>
      </c>
      <c r="BX32" s="78">
        <v>0</v>
      </c>
      <c r="BY32" s="78">
        <v>0</v>
      </c>
      <c r="BZ32" s="78">
        <v>0</v>
      </c>
      <c r="CA32" s="78">
        <v>0</v>
      </c>
      <c r="CB32" s="78">
        <v>0</v>
      </c>
      <c r="CC32" s="78">
        <v>0</v>
      </c>
      <c r="CD32" s="78">
        <v>0</v>
      </c>
      <c r="CE32" s="78">
        <v>0</v>
      </c>
      <c r="CF32" s="78">
        <v>0</v>
      </c>
      <c r="CG32" s="78">
        <v>0</v>
      </c>
      <c r="CH32" s="78">
        <v>0</v>
      </c>
      <c r="CI32" s="78">
        <v>0</v>
      </c>
      <c r="CJ32" s="78">
        <v>0</v>
      </c>
      <c r="CK32" s="137">
        <v>0</v>
      </c>
      <c r="CL32" s="129"/>
      <c r="CM32" s="129"/>
      <c r="CN32" s="129"/>
      <c r="CO32" s="129"/>
      <c r="CP32" s="129"/>
      <c r="CQ32" s="129"/>
      <c r="CR32" s="129"/>
      <c r="CS32" s="129"/>
      <c r="CT32" s="129"/>
      <c r="CU32" s="129"/>
      <c r="CV32" s="132"/>
      <c r="CW32" s="132"/>
    </row>
    <row r="33" spans="1:101" ht="12.75">
      <c r="A33" s="63" t="s">
        <v>39</v>
      </c>
      <c r="B33" s="22" t="s">
        <v>130</v>
      </c>
      <c r="C33" s="25" t="s">
        <v>131</v>
      </c>
      <c r="D33" s="38" t="s">
        <v>132</v>
      </c>
      <c r="E33" s="68">
        <v>850536</v>
      </c>
      <c r="F33" s="69">
        <v>1005436.7547951703</v>
      </c>
      <c r="G33" s="116">
        <v>411139.40238982457</v>
      </c>
      <c r="H33" s="116">
        <v>0</v>
      </c>
      <c r="I33" s="116">
        <v>0</v>
      </c>
      <c r="J33" s="116">
        <v>0</v>
      </c>
      <c r="K33" s="116">
        <v>0</v>
      </c>
      <c r="L33" s="116">
        <v>0</v>
      </c>
      <c r="M33" s="116">
        <v>0</v>
      </c>
      <c r="N33" s="116">
        <v>435971.3420084798</v>
      </c>
      <c r="O33" s="116">
        <v>0</v>
      </c>
      <c r="P33" s="116">
        <v>102077.90474551811</v>
      </c>
      <c r="Q33" s="116">
        <v>0</v>
      </c>
      <c r="R33" s="116">
        <v>0</v>
      </c>
      <c r="S33" s="116">
        <v>0</v>
      </c>
      <c r="T33" s="116">
        <v>0</v>
      </c>
      <c r="U33" s="116">
        <v>56248.1056513478</v>
      </c>
      <c r="V33" s="116">
        <v>0</v>
      </c>
      <c r="W33" s="116">
        <v>0</v>
      </c>
      <c r="X33" s="116">
        <v>0</v>
      </c>
      <c r="Y33" s="116">
        <v>0</v>
      </c>
      <c r="Z33" s="116">
        <v>0</v>
      </c>
      <c r="AA33" s="116">
        <v>0</v>
      </c>
      <c r="AB33" s="116">
        <v>0</v>
      </c>
      <c r="AC33" s="151">
        <v>0</v>
      </c>
      <c r="AD33" s="137">
        <v>1005436.7547951703</v>
      </c>
      <c r="AE33" s="78">
        <v>0</v>
      </c>
      <c r="AF33" s="133">
        <v>0</v>
      </c>
      <c r="AG33" s="78">
        <v>0</v>
      </c>
      <c r="AH33" s="78">
        <v>0</v>
      </c>
      <c r="AI33" s="78">
        <v>0</v>
      </c>
      <c r="AJ33" s="78">
        <v>0</v>
      </c>
      <c r="AK33" s="78">
        <v>0</v>
      </c>
      <c r="AL33" s="78">
        <v>0</v>
      </c>
      <c r="AM33" s="78">
        <v>0</v>
      </c>
      <c r="AN33" s="78">
        <v>0</v>
      </c>
      <c r="AO33" s="78">
        <v>0</v>
      </c>
      <c r="AP33" s="78">
        <v>0</v>
      </c>
      <c r="AQ33" s="78">
        <v>0</v>
      </c>
      <c r="AR33" s="78">
        <v>0</v>
      </c>
      <c r="AS33" s="78">
        <v>0</v>
      </c>
      <c r="AT33" s="78">
        <v>0</v>
      </c>
      <c r="AU33" s="78">
        <v>0</v>
      </c>
      <c r="AV33" s="78">
        <v>0</v>
      </c>
      <c r="AW33" s="78">
        <v>0</v>
      </c>
      <c r="AX33" s="78">
        <v>0</v>
      </c>
      <c r="AY33" s="78">
        <v>0</v>
      </c>
      <c r="AZ33" s="78">
        <v>0</v>
      </c>
      <c r="BA33" s="78">
        <v>0</v>
      </c>
      <c r="BB33" s="78">
        <v>0</v>
      </c>
      <c r="BC33" s="78">
        <v>0</v>
      </c>
      <c r="BD33" s="78">
        <v>0</v>
      </c>
      <c r="BE33" s="78">
        <v>0</v>
      </c>
      <c r="BF33" s="78">
        <v>0</v>
      </c>
      <c r="BG33" s="78">
        <v>0</v>
      </c>
      <c r="BH33" s="78">
        <v>0</v>
      </c>
      <c r="BI33" s="78">
        <v>0</v>
      </c>
      <c r="BJ33" s="78">
        <v>0</v>
      </c>
      <c r="BK33" s="78">
        <v>0</v>
      </c>
      <c r="BL33" s="78">
        <v>0</v>
      </c>
      <c r="BM33" s="78">
        <v>0</v>
      </c>
      <c r="BN33" s="78">
        <v>0</v>
      </c>
      <c r="BO33" s="78">
        <v>0</v>
      </c>
      <c r="BP33" s="78">
        <v>0</v>
      </c>
      <c r="BQ33" s="78">
        <v>0</v>
      </c>
      <c r="BR33" s="78">
        <v>0</v>
      </c>
      <c r="BS33" s="78">
        <v>0</v>
      </c>
      <c r="BT33" s="78">
        <v>0</v>
      </c>
      <c r="BU33" s="78">
        <v>0</v>
      </c>
      <c r="BV33" s="78">
        <v>0</v>
      </c>
      <c r="BW33" s="78">
        <v>0</v>
      </c>
      <c r="BX33" s="78">
        <v>0</v>
      </c>
      <c r="BY33" s="78">
        <v>0</v>
      </c>
      <c r="BZ33" s="78">
        <v>0</v>
      </c>
      <c r="CA33" s="78">
        <v>0</v>
      </c>
      <c r="CB33" s="78">
        <v>0</v>
      </c>
      <c r="CC33" s="78">
        <v>0</v>
      </c>
      <c r="CD33" s="78">
        <v>0</v>
      </c>
      <c r="CE33" s="78">
        <v>0</v>
      </c>
      <c r="CF33" s="78">
        <v>0</v>
      </c>
      <c r="CG33" s="78">
        <v>0</v>
      </c>
      <c r="CH33" s="78">
        <v>0</v>
      </c>
      <c r="CI33" s="78">
        <v>0</v>
      </c>
      <c r="CJ33" s="78">
        <v>0</v>
      </c>
      <c r="CK33" s="137">
        <v>0</v>
      </c>
      <c r="CL33" s="129"/>
      <c r="CM33" s="129"/>
      <c r="CN33" s="129"/>
      <c r="CO33" s="129"/>
      <c r="CP33" s="129"/>
      <c r="CQ33" s="129"/>
      <c r="CR33" s="129"/>
      <c r="CS33" s="129"/>
      <c r="CT33" s="129"/>
      <c r="CU33" s="129"/>
      <c r="CV33" s="132"/>
      <c r="CW33" s="132"/>
    </row>
    <row r="34" spans="1:101" ht="12.75">
      <c r="A34" s="17" t="s">
        <v>40</v>
      </c>
      <c r="B34" s="22" t="s">
        <v>258</v>
      </c>
      <c r="C34" s="25" t="s">
        <v>133</v>
      </c>
      <c r="D34" s="38" t="s">
        <v>134</v>
      </c>
      <c r="E34" s="68">
        <v>0</v>
      </c>
      <c r="F34" s="69">
        <v>64011.092873392576</v>
      </c>
      <c r="G34" s="116">
        <v>9363.205174454322</v>
      </c>
      <c r="H34" s="116">
        <v>320.39461814955797</v>
      </c>
      <c r="I34" s="116">
        <v>2247.228794772039</v>
      </c>
      <c r="J34" s="116">
        <v>19283.229991975255</v>
      </c>
      <c r="K34" s="116">
        <v>472.850049834106</v>
      </c>
      <c r="L34" s="116">
        <v>583.6184494174104</v>
      </c>
      <c r="M34" s="116">
        <v>2.08435160506218</v>
      </c>
      <c r="N34" s="116">
        <v>11734.006242955049</v>
      </c>
      <c r="O34" s="116">
        <v>755.7263390925448</v>
      </c>
      <c r="P34" s="116">
        <v>1621.923313253385</v>
      </c>
      <c r="Q34" s="116">
        <v>0</v>
      </c>
      <c r="R34" s="116">
        <v>322.77673426962906</v>
      </c>
      <c r="S34" s="116">
        <v>363.86823734085493</v>
      </c>
      <c r="T34" s="116">
        <v>39.90044501119031</v>
      </c>
      <c r="U34" s="116">
        <v>3410.2969903967355</v>
      </c>
      <c r="V34" s="116">
        <v>108.98181249325114</v>
      </c>
      <c r="W34" s="116">
        <v>1062.1260250366852</v>
      </c>
      <c r="X34" s="116">
        <v>34.86822470754018</v>
      </c>
      <c r="Y34" s="116">
        <v>470.467933714035</v>
      </c>
      <c r="Z34" s="116">
        <v>115.53263182344655</v>
      </c>
      <c r="AA34" s="116">
        <v>227.19432495177765</v>
      </c>
      <c r="AB34" s="116">
        <v>9899.181301470311</v>
      </c>
      <c r="AC34" s="151">
        <v>371.0145857010681</v>
      </c>
      <c r="AD34" s="137">
        <v>62810.47657242525</v>
      </c>
      <c r="AE34" s="78">
        <v>6.550819330195424</v>
      </c>
      <c r="AF34" s="133">
        <v>0</v>
      </c>
      <c r="AG34" s="78">
        <v>0</v>
      </c>
      <c r="AH34" s="78">
        <v>0</v>
      </c>
      <c r="AI34" s="78">
        <v>0</v>
      </c>
      <c r="AJ34" s="78">
        <v>0</v>
      </c>
      <c r="AK34" s="78">
        <v>0</v>
      </c>
      <c r="AL34" s="78">
        <v>0</v>
      </c>
      <c r="AM34" s="78">
        <v>-20.8435160506218</v>
      </c>
      <c r="AN34" s="78">
        <v>9.090750643221194</v>
      </c>
      <c r="AO34" s="78">
        <v>4.65108172443875</v>
      </c>
      <c r="AP34" s="78">
        <v>7.39944819797074</v>
      </c>
      <c r="AQ34" s="78">
        <v>567.5391656069307</v>
      </c>
      <c r="AR34" s="78">
        <v>0</v>
      </c>
      <c r="AS34" s="78">
        <v>86.64947386758493</v>
      </c>
      <c r="AT34" s="78">
        <v>0</v>
      </c>
      <c r="AU34" s="78">
        <v>0</v>
      </c>
      <c r="AV34" s="78">
        <v>0</v>
      </c>
      <c r="AW34" s="78">
        <v>0</v>
      </c>
      <c r="AX34" s="78">
        <v>25.60774829076393</v>
      </c>
      <c r="AY34" s="78">
        <v>0</v>
      </c>
      <c r="AZ34" s="78">
        <v>0</v>
      </c>
      <c r="BA34" s="78">
        <v>0</v>
      </c>
      <c r="BB34" s="78">
        <v>7.444112875222072</v>
      </c>
      <c r="BC34" s="78">
        <v>0</v>
      </c>
      <c r="BD34" s="78">
        <v>0</v>
      </c>
      <c r="BE34" s="78">
        <v>26.501041835790577</v>
      </c>
      <c r="BF34" s="78">
        <v>0</v>
      </c>
      <c r="BG34" s="78">
        <v>1.7865870900532974</v>
      </c>
      <c r="BH34" s="78">
        <v>0</v>
      </c>
      <c r="BI34" s="78">
        <v>0</v>
      </c>
      <c r="BJ34" s="78">
        <v>0</v>
      </c>
      <c r="BK34" s="78">
        <v>2.3821161200710628</v>
      </c>
      <c r="BL34" s="78">
        <v>0</v>
      </c>
      <c r="BM34" s="78">
        <v>0</v>
      </c>
      <c r="BN34" s="78">
        <v>0</v>
      </c>
      <c r="BO34" s="78">
        <v>0</v>
      </c>
      <c r="BP34" s="78">
        <v>0</v>
      </c>
      <c r="BQ34" s="78">
        <v>0</v>
      </c>
      <c r="BR34" s="78">
        <v>0</v>
      </c>
      <c r="BS34" s="78">
        <v>21.73680959564845</v>
      </c>
      <c r="BT34" s="78">
        <v>0</v>
      </c>
      <c r="BU34" s="78">
        <v>44.06914822131466</v>
      </c>
      <c r="BV34" s="78">
        <v>0</v>
      </c>
      <c r="BW34" s="78">
        <v>1.4888225750444144</v>
      </c>
      <c r="BX34" s="78">
        <v>0</v>
      </c>
      <c r="BY34" s="78">
        <v>197.41787345088935</v>
      </c>
      <c r="BZ34" s="78">
        <v>0</v>
      </c>
      <c r="CA34" s="78">
        <v>8.33740642024872</v>
      </c>
      <c r="CB34" s="78">
        <v>198.04317893240813</v>
      </c>
      <c r="CC34" s="78">
        <v>3.8709386951154774</v>
      </c>
      <c r="CD34" s="78">
        <v>0.8932935450266487</v>
      </c>
      <c r="CE34" s="78">
        <v>0</v>
      </c>
      <c r="CF34" s="78">
        <v>0</v>
      </c>
      <c r="CG34" s="78">
        <v>0</v>
      </c>
      <c r="CH34" s="78">
        <v>0</v>
      </c>
      <c r="CI34" s="78">
        <v>0</v>
      </c>
      <c r="CJ34" s="78">
        <v>0</v>
      </c>
      <c r="CK34" s="137">
        <v>0</v>
      </c>
      <c r="CL34" s="129"/>
      <c r="CM34" s="129"/>
      <c r="CN34" s="129"/>
      <c r="CO34" s="129"/>
      <c r="CP34" s="129"/>
      <c r="CQ34" s="129"/>
      <c r="CR34" s="129"/>
      <c r="CS34" s="129"/>
      <c r="CT34" s="129"/>
      <c r="CU34" s="129"/>
      <c r="CV34" s="132"/>
      <c r="CW34" s="132"/>
    </row>
    <row r="35" spans="1:101" ht="12.75">
      <c r="A35" s="65" t="s">
        <v>239</v>
      </c>
      <c r="B35" s="22" t="s">
        <v>141</v>
      </c>
      <c r="C35" s="25" t="s">
        <v>113</v>
      </c>
      <c r="D35" s="38" t="s">
        <v>114</v>
      </c>
      <c r="E35" s="68">
        <v>26399</v>
      </c>
      <c r="F35" s="69">
        <v>28151.205225020145</v>
      </c>
      <c r="G35" s="116">
        <v>5651.634727923941</v>
      </c>
      <c r="H35" s="116">
        <v>1481.0979677651455</v>
      </c>
      <c r="I35" s="116">
        <v>923.3927301733424</v>
      </c>
      <c r="J35" s="116">
        <v>6153.023517000549</v>
      </c>
      <c r="K35" s="116">
        <v>1395.1866508975777</v>
      </c>
      <c r="L35" s="116">
        <v>441.9117235529073</v>
      </c>
      <c r="M35" s="116">
        <v>434.8516440014397</v>
      </c>
      <c r="N35" s="116">
        <v>5992.981364842572</v>
      </c>
      <c r="O35" s="116">
        <v>471.0961221639158</v>
      </c>
      <c r="P35" s="116">
        <v>1403.1908108541834</v>
      </c>
      <c r="Q35" s="116">
        <v>7.306361396286225</v>
      </c>
      <c r="R35" s="116">
        <v>259.04745377506947</v>
      </c>
      <c r="S35" s="116">
        <v>258.3907021888865</v>
      </c>
      <c r="T35" s="116">
        <v>151.66856943414382</v>
      </c>
      <c r="U35" s="116">
        <v>773.2018518081103</v>
      </c>
      <c r="V35" s="116">
        <v>45.93156405867576</v>
      </c>
      <c r="W35" s="116">
        <v>241.23306699985477</v>
      </c>
      <c r="X35" s="116">
        <v>0</v>
      </c>
      <c r="Y35" s="116">
        <v>233.8035646811592</v>
      </c>
      <c r="Z35" s="116">
        <v>0</v>
      </c>
      <c r="AA35" s="116">
        <v>0</v>
      </c>
      <c r="AB35" s="116">
        <v>1832.254831502385</v>
      </c>
      <c r="AC35" s="151">
        <v>0</v>
      </c>
      <c r="AD35" s="137">
        <v>28151.20522502015</v>
      </c>
      <c r="AE35" s="78">
        <v>0</v>
      </c>
      <c r="AF35" s="133">
        <v>0</v>
      </c>
      <c r="AG35" s="78">
        <v>0</v>
      </c>
      <c r="AH35" s="78">
        <v>0</v>
      </c>
      <c r="AI35" s="78">
        <v>0</v>
      </c>
      <c r="AJ35" s="78">
        <v>0</v>
      </c>
      <c r="AK35" s="78">
        <v>0</v>
      </c>
      <c r="AL35" s="78">
        <v>0</v>
      </c>
      <c r="AM35" s="78">
        <v>0</v>
      </c>
      <c r="AN35" s="78">
        <v>0</v>
      </c>
      <c r="AO35" s="78">
        <v>0</v>
      </c>
      <c r="AP35" s="78">
        <v>0</v>
      </c>
      <c r="AQ35" s="78">
        <v>0</v>
      </c>
      <c r="AR35" s="78">
        <v>0</v>
      </c>
      <c r="AS35" s="78">
        <v>0</v>
      </c>
      <c r="AT35" s="78">
        <v>0</v>
      </c>
      <c r="AU35" s="78">
        <v>0</v>
      </c>
      <c r="AV35" s="78">
        <v>0</v>
      </c>
      <c r="AW35" s="78">
        <v>0</v>
      </c>
      <c r="AX35" s="78">
        <v>0</v>
      </c>
      <c r="AY35" s="78">
        <v>0</v>
      </c>
      <c r="AZ35" s="78">
        <v>0</v>
      </c>
      <c r="BA35" s="78">
        <v>0</v>
      </c>
      <c r="BB35" s="78">
        <v>0</v>
      </c>
      <c r="BC35" s="78">
        <v>0</v>
      </c>
      <c r="BD35" s="78">
        <v>0</v>
      </c>
      <c r="BE35" s="78">
        <v>0</v>
      </c>
      <c r="BF35" s="78">
        <v>0</v>
      </c>
      <c r="BG35" s="78">
        <v>0</v>
      </c>
      <c r="BH35" s="78">
        <v>0</v>
      </c>
      <c r="BI35" s="78">
        <v>0</v>
      </c>
      <c r="BJ35" s="78">
        <v>0</v>
      </c>
      <c r="BK35" s="78">
        <v>0</v>
      </c>
      <c r="BL35" s="78">
        <v>0</v>
      </c>
      <c r="BM35" s="78">
        <v>0</v>
      </c>
      <c r="BN35" s="78">
        <v>0</v>
      </c>
      <c r="BO35" s="78">
        <v>0</v>
      </c>
      <c r="BP35" s="78">
        <v>0</v>
      </c>
      <c r="BQ35" s="78">
        <v>0</v>
      </c>
      <c r="BR35" s="78">
        <v>0</v>
      </c>
      <c r="BS35" s="78">
        <v>0</v>
      </c>
      <c r="BT35" s="78">
        <v>0</v>
      </c>
      <c r="BU35" s="78">
        <v>0</v>
      </c>
      <c r="BV35" s="78">
        <v>0</v>
      </c>
      <c r="BW35" s="78">
        <v>0</v>
      </c>
      <c r="BX35" s="78">
        <v>0</v>
      </c>
      <c r="BY35" s="78">
        <v>0</v>
      </c>
      <c r="BZ35" s="78">
        <v>0</v>
      </c>
      <c r="CA35" s="78">
        <v>0</v>
      </c>
      <c r="CB35" s="78">
        <v>0</v>
      </c>
      <c r="CC35" s="78">
        <v>0</v>
      </c>
      <c r="CD35" s="78">
        <v>0</v>
      </c>
      <c r="CE35" s="78">
        <v>0</v>
      </c>
      <c r="CF35" s="78">
        <v>0</v>
      </c>
      <c r="CG35" s="78">
        <v>0</v>
      </c>
      <c r="CH35" s="78">
        <v>0</v>
      </c>
      <c r="CI35" s="78">
        <v>0</v>
      </c>
      <c r="CJ35" s="78">
        <v>0</v>
      </c>
      <c r="CK35" s="137">
        <v>0</v>
      </c>
      <c r="CL35" s="129"/>
      <c r="CM35" s="129"/>
      <c r="CN35" s="129"/>
      <c r="CO35" s="129"/>
      <c r="CP35" s="129"/>
      <c r="CQ35" s="129"/>
      <c r="CR35" s="129"/>
      <c r="CS35" s="129"/>
      <c r="CT35" s="129"/>
      <c r="CU35" s="129"/>
      <c r="CV35" s="132"/>
      <c r="CW35" s="132"/>
    </row>
    <row r="36" spans="1:101" ht="12.75">
      <c r="A36" s="94" t="s">
        <v>237</v>
      </c>
      <c r="B36" s="17" t="s">
        <v>238</v>
      </c>
      <c r="C36" s="25" t="s">
        <v>133</v>
      </c>
      <c r="D36" s="38" t="s">
        <v>134</v>
      </c>
      <c r="E36" s="70">
        <v>0</v>
      </c>
      <c r="F36" s="115">
        <v>7411.5705721183285</v>
      </c>
      <c r="G36" s="152">
        <v>1084.1254666429465</v>
      </c>
      <c r="H36" s="152">
        <v>37.097122026007646</v>
      </c>
      <c r="I36" s="152">
        <v>260.1970073701484</v>
      </c>
      <c r="J36" s="152">
        <v>2232.7226974017244</v>
      </c>
      <c r="K36" s="152">
        <v>54.74928417964697</v>
      </c>
      <c r="L36" s="152">
        <v>67.57468324440055</v>
      </c>
      <c r="M36" s="152">
        <v>0.2413381544442877</v>
      </c>
      <c r="N36" s="152">
        <v>1358.6303788837206</v>
      </c>
      <c r="O36" s="152">
        <v>87.50231942565745</v>
      </c>
      <c r="P36" s="152">
        <v>187.79556103686213</v>
      </c>
      <c r="Q36" s="152">
        <v>0</v>
      </c>
      <c r="R36" s="152">
        <v>37.37293705965826</v>
      </c>
      <c r="S36" s="152">
        <v>42.130746390131364</v>
      </c>
      <c r="T36" s="152">
        <v>4.619901813647792</v>
      </c>
      <c r="U36" s="152">
        <v>394.8636975500609</v>
      </c>
      <c r="V36" s="152">
        <v>12.618537789515612</v>
      </c>
      <c r="W36" s="152">
        <v>122.97902812896773</v>
      </c>
      <c r="X36" s="152">
        <v>4.037242555060869</v>
      </c>
      <c r="Y36" s="152">
        <v>54.47346914599636</v>
      </c>
      <c r="Z36" s="152">
        <v>13.377029132054801</v>
      </c>
      <c r="AA36" s="152">
        <v>26.305858834427358</v>
      </c>
      <c r="AB36" s="152">
        <v>1146.183849214335</v>
      </c>
      <c r="AC36" s="153">
        <v>42.958191491083205</v>
      </c>
      <c r="AD36" s="137">
        <v>7272.556347470499</v>
      </c>
      <c r="AE36" s="78">
        <v>0.7584913425391898</v>
      </c>
      <c r="AF36" s="133">
        <v>0</v>
      </c>
      <c r="AG36" s="78">
        <v>0</v>
      </c>
      <c r="AH36" s="78">
        <v>0</v>
      </c>
      <c r="AI36" s="78">
        <v>0</v>
      </c>
      <c r="AJ36" s="78">
        <v>0</v>
      </c>
      <c r="AK36" s="78">
        <v>0</v>
      </c>
      <c r="AL36" s="78">
        <v>0</v>
      </c>
      <c r="AM36" s="78">
        <v>-2.413381544442877</v>
      </c>
      <c r="AN36" s="78">
        <v>1.0525791221691574</v>
      </c>
      <c r="AO36" s="78">
        <v>0.5385288532028247</v>
      </c>
      <c r="AP36" s="78">
        <v>0.8567504482772212</v>
      </c>
      <c r="AQ36" s="78">
        <v>65.7129317672589</v>
      </c>
      <c r="AR36" s="78">
        <v>0</v>
      </c>
      <c r="AS36" s="78">
        <v>10.032771849041103</v>
      </c>
      <c r="AT36" s="78">
        <v>0</v>
      </c>
      <c r="AU36" s="78">
        <v>0</v>
      </c>
      <c r="AV36" s="78">
        <v>0</v>
      </c>
      <c r="AW36" s="78">
        <v>0</v>
      </c>
      <c r="AX36" s="78">
        <v>2.9650116117441057</v>
      </c>
      <c r="AY36" s="78">
        <v>0</v>
      </c>
      <c r="AZ36" s="78">
        <v>0</v>
      </c>
      <c r="BA36" s="78">
        <v>0</v>
      </c>
      <c r="BB36" s="78">
        <v>0.8619219801581702</v>
      </c>
      <c r="BC36" s="78">
        <v>0</v>
      </c>
      <c r="BD36" s="78">
        <v>0</v>
      </c>
      <c r="BE36" s="78">
        <v>3.0684422493630863</v>
      </c>
      <c r="BF36" s="78">
        <v>0</v>
      </c>
      <c r="BG36" s="78">
        <v>0.20686127523796086</v>
      </c>
      <c r="BH36" s="78">
        <v>0</v>
      </c>
      <c r="BI36" s="78">
        <v>0</v>
      </c>
      <c r="BJ36" s="78">
        <v>0</v>
      </c>
      <c r="BK36" s="78">
        <v>0.27581503365061444</v>
      </c>
      <c r="BL36" s="78">
        <v>0</v>
      </c>
      <c r="BM36" s="78">
        <v>0</v>
      </c>
      <c r="BN36" s="78">
        <v>0</v>
      </c>
      <c r="BO36" s="78">
        <v>0</v>
      </c>
      <c r="BP36" s="78">
        <v>0</v>
      </c>
      <c r="BQ36" s="78">
        <v>0</v>
      </c>
      <c r="BR36" s="78">
        <v>0</v>
      </c>
      <c r="BS36" s="78">
        <v>2.516812182061857</v>
      </c>
      <c r="BT36" s="78">
        <v>0</v>
      </c>
      <c r="BU36" s="78">
        <v>5.102578122536368</v>
      </c>
      <c r="BV36" s="78">
        <v>0</v>
      </c>
      <c r="BW36" s="78">
        <v>0.17238439603163402</v>
      </c>
      <c r="BX36" s="78">
        <v>0</v>
      </c>
      <c r="BY36" s="78">
        <v>22.858170913794677</v>
      </c>
      <c r="BZ36" s="78">
        <v>0</v>
      </c>
      <c r="CA36" s="78">
        <v>0.9653526177771508</v>
      </c>
      <c r="CB36" s="78">
        <v>22.930572360127975</v>
      </c>
      <c r="CC36" s="78">
        <v>0.4481994296822485</v>
      </c>
      <c r="CD36" s="78">
        <v>0.10343063761898043</v>
      </c>
      <c r="CE36" s="78">
        <v>0</v>
      </c>
      <c r="CF36" s="78">
        <v>0</v>
      </c>
      <c r="CG36" s="78">
        <v>0</v>
      </c>
      <c r="CH36" s="78">
        <v>0</v>
      </c>
      <c r="CI36" s="78">
        <v>0</v>
      </c>
      <c r="CJ36" s="78">
        <v>0</v>
      </c>
      <c r="CK36" s="137">
        <v>0</v>
      </c>
      <c r="CL36" s="129"/>
      <c r="CM36" s="129"/>
      <c r="CN36" s="129"/>
      <c r="CO36" s="129"/>
      <c r="CP36" s="129"/>
      <c r="CQ36" s="129"/>
      <c r="CR36" s="129"/>
      <c r="CS36" s="129"/>
      <c r="CT36" s="129"/>
      <c r="CU36" s="129"/>
      <c r="CV36" s="132"/>
      <c r="CW36" s="132"/>
    </row>
    <row r="37" spans="1:101" ht="12.75">
      <c r="A37" s="62" t="s">
        <v>41</v>
      </c>
      <c r="B37" s="57" t="s">
        <v>205</v>
      </c>
      <c r="C37" s="42" t="s">
        <v>135</v>
      </c>
      <c r="D37" s="121" t="s">
        <v>136</v>
      </c>
      <c r="E37" s="67">
        <v>885118</v>
      </c>
      <c r="F37" s="114">
        <v>967420.2913146818</v>
      </c>
      <c r="G37" s="149">
        <v>115011.09355565745</v>
      </c>
      <c r="H37" s="149">
        <v>75375.27492316504</v>
      </c>
      <c r="I37" s="149">
        <v>54294.441484176634</v>
      </c>
      <c r="J37" s="149">
        <v>174810.70147630692</v>
      </c>
      <c r="K37" s="149">
        <v>63953.74833975198</v>
      </c>
      <c r="L37" s="149">
        <v>13470.632019754601</v>
      </c>
      <c r="M37" s="149">
        <v>40635.470268703706</v>
      </c>
      <c r="N37" s="149">
        <v>217746.68804007003</v>
      </c>
      <c r="O37" s="149">
        <v>19369.36309697554</v>
      </c>
      <c r="P37" s="149">
        <v>46091.38601500762</v>
      </c>
      <c r="Q37" s="149">
        <v>0</v>
      </c>
      <c r="R37" s="149">
        <v>3706.994611190718</v>
      </c>
      <c r="S37" s="149">
        <v>1874.022311868201</v>
      </c>
      <c r="T37" s="149">
        <v>9543.857495181599</v>
      </c>
      <c r="U37" s="149">
        <v>7453.254451772959</v>
      </c>
      <c r="V37" s="149">
        <v>740.6850089764796</v>
      </c>
      <c r="W37" s="149">
        <v>17822.612760781118</v>
      </c>
      <c r="X37" s="149">
        <v>2349.6670224518916</v>
      </c>
      <c r="Y37" s="149">
        <v>20922.23633972526</v>
      </c>
      <c r="Z37" s="149">
        <v>1579.5330914317694</v>
      </c>
      <c r="AA37" s="149">
        <v>11222.716473359285</v>
      </c>
      <c r="AB37" s="149">
        <v>15277.743799611237</v>
      </c>
      <c r="AC37" s="150">
        <v>3185.8379301759423</v>
      </c>
      <c r="AD37" s="136">
        <v>916437.9605160959</v>
      </c>
      <c r="AE37" s="130">
        <v>892.3915770800958</v>
      </c>
      <c r="AF37" s="131">
        <v>446.1957885400479</v>
      </c>
      <c r="AG37" s="130">
        <v>1407.301517055311</v>
      </c>
      <c r="AH37" s="130">
        <v>2364.837679262254</v>
      </c>
      <c r="AI37" s="130">
        <v>133.85873656201437</v>
      </c>
      <c r="AJ37" s="130">
        <v>0</v>
      </c>
      <c r="AK37" s="130">
        <v>792.4437204471251</v>
      </c>
      <c r="AL37" s="130">
        <v>223.09789427002394</v>
      </c>
      <c r="AM37" s="130">
        <v>429.24034857552607</v>
      </c>
      <c r="AN37" s="130">
        <v>5998.807887700507</v>
      </c>
      <c r="AO37" s="130">
        <v>2713.0310248073656</v>
      </c>
      <c r="AP37" s="130">
        <v>4316.185721284445</v>
      </c>
      <c r="AQ37" s="130">
        <v>580.0545251020623</v>
      </c>
      <c r="AR37" s="130">
        <v>204.35767115134192</v>
      </c>
      <c r="AS37" s="130">
        <v>356.9566308320383</v>
      </c>
      <c r="AT37" s="130">
        <v>312.3370519780335</v>
      </c>
      <c r="AU37" s="130">
        <v>3516.022813695577</v>
      </c>
      <c r="AV37" s="130">
        <v>1658.0635502148177</v>
      </c>
      <c r="AW37" s="130">
        <v>495.2773252794532</v>
      </c>
      <c r="AX37" s="130">
        <v>1026.25031364211</v>
      </c>
      <c r="AY37" s="130">
        <v>0</v>
      </c>
      <c r="AZ37" s="130">
        <v>0</v>
      </c>
      <c r="BA37" s="130">
        <v>238.26855108038558</v>
      </c>
      <c r="BB37" s="130">
        <v>374.8044623736402</v>
      </c>
      <c r="BC37" s="130">
        <v>0</v>
      </c>
      <c r="BD37" s="130">
        <v>223.09789427002394</v>
      </c>
      <c r="BE37" s="130">
        <v>2744.9964910983745</v>
      </c>
      <c r="BF37" s="130">
        <v>919.1633243924987</v>
      </c>
      <c r="BG37" s="130">
        <v>53.543494624805746</v>
      </c>
      <c r="BH37" s="130">
        <v>178.47831541601914</v>
      </c>
      <c r="BI37" s="130">
        <v>553.2827777896593</v>
      </c>
      <c r="BJ37" s="130">
        <v>0</v>
      </c>
      <c r="BK37" s="130">
        <v>0</v>
      </c>
      <c r="BL37" s="130">
        <v>0</v>
      </c>
      <c r="BM37" s="130">
        <v>422.99360753596545</v>
      </c>
      <c r="BN37" s="130">
        <v>1343.0493235055442</v>
      </c>
      <c r="BO37" s="130">
        <v>1539.3754704631651</v>
      </c>
      <c r="BP37" s="130">
        <v>0</v>
      </c>
      <c r="BQ37" s="130">
        <v>178.47831541601914</v>
      </c>
      <c r="BR37" s="130">
        <v>0</v>
      </c>
      <c r="BS37" s="130">
        <v>178.47831541601914</v>
      </c>
      <c r="BT37" s="130">
        <v>178.47831541601914</v>
      </c>
      <c r="BU37" s="130">
        <v>2677.174731240287</v>
      </c>
      <c r="BV37" s="130">
        <v>0</v>
      </c>
      <c r="BW37" s="130">
        <v>843.3100403406905</v>
      </c>
      <c r="BX37" s="130">
        <v>1181.5264480540468</v>
      </c>
      <c r="BY37" s="130">
        <v>1338.5873656201436</v>
      </c>
      <c r="BZ37" s="130">
        <v>0</v>
      </c>
      <c r="CA37" s="130">
        <v>86.56198297676929</v>
      </c>
      <c r="CB37" s="130">
        <v>1713.3918279937839</v>
      </c>
      <c r="CC37" s="130">
        <v>535.4349462480575</v>
      </c>
      <c r="CD37" s="130">
        <v>3649.8815502575917</v>
      </c>
      <c r="CE37" s="130">
        <v>1963.2614695762109</v>
      </c>
      <c r="CF37" s="130">
        <v>0</v>
      </c>
      <c r="CG37" s="130">
        <v>0</v>
      </c>
      <c r="CH37" s="130">
        <v>0</v>
      </c>
      <c r="CI37" s="130">
        <v>0</v>
      </c>
      <c r="CJ37" s="130">
        <v>0</v>
      </c>
      <c r="CK37" s="136">
        <v>0</v>
      </c>
      <c r="CL37" s="129"/>
      <c r="CM37" s="129"/>
      <c r="CN37" s="129"/>
      <c r="CO37" s="129"/>
      <c r="CP37" s="129"/>
      <c r="CQ37" s="129"/>
      <c r="CR37" s="129"/>
      <c r="CS37" s="129"/>
      <c r="CT37" s="129"/>
      <c r="CU37" s="129"/>
      <c r="CV37" s="132"/>
      <c r="CW37" s="132"/>
    </row>
    <row r="38" spans="1:101" ht="12.75">
      <c r="A38" s="63">
        <v>2629</v>
      </c>
      <c r="B38" s="22" t="s">
        <v>203</v>
      </c>
      <c r="C38" s="25" t="s">
        <v>142</v>
      </c>
      <c r="D38" s="38" t="s">
        <v>143</v>
      </c>
      <c r="E38" s="68">
        <v>0</v>
      </c>
      <c r="F38" s="69">
        <v>0</v>
      </c>
      <c r="G38" s="116">
        <v>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116">
        <v>0</v>
      </c>
      <c r="X38" s="116">
        <v>0</v>
      </c>
      <c r="Y38" s="116">
        <v>0</v>
      </c>
      <c r="Z38" s="116">
        <v>0</v>
      </c>
      <c r="AA38" s="116">
        <v>0</v>
      </c>
      <c r="AB38" s="116">
        <v>0</v>
      </c>
      <c r="AC38" s="151">
        <v>0</v>
      </c>
      <c r="AD38" s="137">
        <v>0</v>
      </c>
      <c r="AE38" s="78">
        <v>0</v>
      </c>
      <c r="AF38" s="133">
        <v>0</v>
      </c>
      <c r="AG38" s="78">
        <v>0</v>
      </c>
      <c r="AH38" s="78">
        <v>0</v>
      </c>
      <c r="AI38" s="78">
        <v>0</v>
      </c>
      <c r="AJ38" s="78">
        <v>0</v>
      </c>
      <c r="AK38" s="78">
        <v>0</v>
      </c>
      <c r="AL38" s="78">
        <v>0</v>
      </c>
      <c r="AM38" s="78">
        <v>0</v>
      </c>
      <c r="AN38" s="78">
        <v>0</v>
      </c>
      <c r="AO38" s="78">
        <v>0</v>
      </c>
      <c r="AP38" s="78">
        <v>0</v>
      </c>
      <c r="AQ38" s="78">
        <v>0</v>
      </c>
      <c r="AR38" s="78">
        <v>0</v>
      </c>
      <c r="AS38" s="78">
        <v>0</v>
      </c>
      <c r="AT38" s="78">
        <v>0</v>
      </c>
      <c r="AU38" s="78">
        <v>0</v>
      </c>
      <c r="AV38" s="78">
        <v>0</v>
      </c>
      <c r="AW38" s="78">
        <v>0</v>
      </c>
      <c r="AX38" s="78">
        <v>0</v>
      </c>
      <c r="AY38" s="78">
        <v>0</v>
      </c>
      <c r="AZ38" s="78">
        <v>0</v>
      </c>
      <c r="BA38" s="78">
        <v>0</v>
      </c>
      <c r="BB38" s="78">
        <v>0</v>
      </c>
      <c r="BC38" s="78">
        <v>0</v>
      </c>
      <c r="BD38" s="78">
        <v>0</v>
      </c>
      <c r="BE38" s="78">
        <v>0</v>
      </c>
      <c r="BF38" s="78">
        <v>0</v>
      </c>
      <c r="BG38" s="78">
        <v>0</v>
      </c>
      <c r="BH38" s="78">
        <v>0</v>
      </c>
      <c r="BI38" s="78">
        <v>0</v>
      </c>
      <c r="BJ38" s="78">
        <v>0</v>
      </c>
      <c r="BK38" s="78">
        <v>0</v>
      </c>
      <c r="BL38" s="78">
        <v>0</v>
      </c>
      <c r="BM38" s="78">
        <v>0</v>
      </c>
      <c r="BN38" s="78">
        <v>0</v>
      </c>
      <c r="BO38" s="78">
        <v>0</v>
      </c>
      <c r="BP38" s="78">
        <v>0</v>
      </c>
      <c r="BQ38" s="78">
        <v>0</v>
      </c>
      <c r="BR38" s="78">
        <v>0</v>
      </c>
      <c r="BS38" s="78">
        <v>0</v>
      </c>
      <c r="BT38" s="78">
        <v>0</v>
      </c>
      <c r="BU38" s="78">
        <v>0</v>
      </c>
      <c r="BV38" s="78">
        <v>0</v>
      </c>
      <c r="BW38" s="78">
        <v>0</v>
      </c>
      <c r="BX38" s="78">
        <v>0</v>
      </c>
      <c r="BY38" s="78">
        <v>0</v>
      </c>
      <c r="BZ38" s="78">
        <v>0</v>
      </c>
      <c r="CA38" s="78">
        <v>0</v>
      </c>
      <c r="CB38" s="78">
        <v>0</v>
      </c>
      <c r="CC38" s="78">
        <v>0</v>
      </c>
      <c r="CD38" s="78">
        <v>0</v>
      </c>
      <c r="CE38" s="78">
        <v>0</v>
      </c>
      <c r="CF38" s="78">
        <v>0</v>
      </c>
      <c r="CG38" s="78">
        <v>0</v>
      </c>
      <c r="CH38" s="78">
        <v>0</v>
      </c>
      <c r="CI38" s="78">
        <v>0</v>
      </c>
      <c r="CJ38" s="78">
        <v>0</v>
      </c>
      <c r="CK38" s="137">
        <v>0</v>
      </c>
      <c r="CL38" s="129"/>
      <c r="CM38" s="129"/>
      <c r="CN38" s="129"/>
      <c r="CO38" s="129"/>
      <c r="CP38" s="129"/>
      <c r="CQ38" s="129"/>
      <c r="CR38" s="129"/>
      <c r="CS38" s="129"/>
      <c r="CT38" s="129"/>
      <c r="CU38" s="129"/>
      <c r="CV38" s="132"/>
      <c r="CW38" s="132"/>
    </row>
    <row r="39" spans="1:101" ht="12.75">
      <c r="A39" s="63">
        <v>2635</v>
      </c>
      <c r="B39" s="22" t="s">
        <v>204</v>
      </c>
      <c r="C39" s="25" t="s">
        <v>142</v>
      </c>
      <c r="D39" s="38" t="s">
        <v>143</v>
      </c>
      <c r="E39" s="68">
        <v>0</v>
      </c>
      <c r="F39" s="69">
        <v>15948.383671376623</v>
      </c>
      <c r="G39" s="116">
        <v>874.9113299344543</v>
      </c>
      <c r="H39" s="116">
        <v>1804.8170863219314</v>
      </c>
      <c r="I39" s="116">
        <v>1268.2048039621327</v>
      </c>
      <c r="J39" s="116">
        <v>3542.974261791714</v>
      </c>
      <c r="K39" s="116">
        <v>1203.2113908812876</v>
      </c>
      <c r="L39" s="116">
        <v>143.3188083321201</v>
      </c>
      <c r="M39" s="116">
        <v>1148.2169644282649</v>
      </c>
      <c r="N39" s="116">
        <v>3559.639239504751</v>
      </c>
      <c r="O39" s="116">
        <v>364.9630119155152</v>
      </c>
      <c r="P39" s="116">
        <v>834.9153834231649</v>
      </c>
      <c r="Q39" s="116">
        <v>0</v>
      </c>
      <c r="R39" s="116">
        <v>0</v>
      </c>
      <c r="S39" s="116">
        <v>0</v>
      </c>
      <c r="T39" s="116">
        <v>241.64217683903976</v>
      </c>
      <c r="U39" s="116">
        <v>0</v>
      </c>
      <c r="V39" s="116">
        <v>0</v>
      </c>
      <c r="W39" s="116">
        <v>421.62393613984176</v>
      </c>
      <c r="X39" s="116">
        <v>0</v>
      </c>
      <c r="Y39" s="116">
        <v>539.945277902406</v>
      </c>
      <c r="Z39" s="116">
        <v>0</v>
      </c>
      <c r="AA39" s="116">
        <v>0</v>
      </c>
      <c r="AB39" s="116">
        <v>0</v>
      </c>
      <c r="AC39" s="151">
        <v>0</v>
      </c>
      <c r="AD39" s="137">
        <v>15948.383671376627</v>
      </c>
      <c r="AE39" s="78">
        <v>0</v>
      </c>
      <c r="AF39" s="133">
        <v>0</v>
      </c>
      <c r="AG39" s="78">
        <v>0</v>
      </c>
      <c r="AH39" s="78">
        <v>0</v>
      </c>
      <c r="AI39" s="78">
        <v>0</v>
      </c>
      <c r="AJ39" s="78">
        <v>0</v>
      </c>
      <c r="AK39" s="78">
        <v>0</v>
      </c>
      <c r="AL39" s="78">
        <v>0</v>
      </c>
      <c r="AM39" s="78">
        <v>0</v>
      </c>
      <c r="AN39" s="78">
        <v>0</v>
      </c>
      <c r="AO39" s="78">
        <v>0</v>
      </c>
      <c r="AP39" s="78">
        <v>0</v>
      </c>
      <c r="AQ39" s="78">
        <v>0</v>
      </c>
      <c r="AR39" s="78">
        <v>0</v>
      </c>
      <c r="AS39" s="78">
        <v>0</v>
      </c>
      <c r="AT39" s="78">
        <v>0</v>
      </c>
      <c r="AU39" s="78">
        <v>0</v>
      </c>
      <c r="AV39" s="78">
        <v>0</v>
      </c>
      <c r="AW39" s="78">
        <v>0</v>
      </c>
      <c r="AX39" s="78">
        <v>0</v>
      </c>
      <c r="AY39" s="78">
        <v>0</v>
      </c>
      <c r="AZ39" s="78">
        <v>0</v>
      </c>
      <c r="BA39" s="78">
        <v>0</v>
      </c>
      <c r="BB39" s="78">
        <v>0</v>
      </c>
      <c r="BC39" s="78">
        <v>0</v>
      </c>
      <c r="BD39" s="78">
        <v>0</v>
      </c>
      <c r="BE39" s="78">
        <v>0</v>
      </c>
      <c r="BF39" s="78">
        <v>0</v>
      </c>
      <c r="BG39" s="78">
        <v>0</v>
      </c>
      <c r="BH39" s="78">
        <v>0</v>
      </c>
      <c r="BI39" s="78">
        <v>0</v>
      </c>
      <c r="BJ39" s="78">
        <v>0</v>
      </c>
      <c r="BK39" s="78">
        <v>0</v>
      </c>
      <c r="BL39" s="78">
        <v>0</v>
      </c>
      <c r="BM39" s="78">
        <v>0</v>
      </c>
      <c r="BN39" s="78">
        <v>0</v>
      </c>
      <c r="BO39" s="78">
        <v>0</v>
      </c>
      <c r="BP39" s="78">
        <v>0</v>
      </c>
      <c r="BQ39" s="78">
        <v>0</v>
      </c>
      <c r="BR39" s="78">
        <v>0</v>
      </c>
      <c r="BS39" s="78">
        <v>0</v>
      </c>
      <c r="BT39" s="78">
        <v>0</v>
      </c>
      <c r="BU39" s="78">
        <v>0</v>
      </c>
      <c r="BV39" s="78">
        <v>0</v>
      </c>
      <c r="BW39" s="78">
        <v>0</v>
      </c>
      <c r="BX39" s="78">
        <v>0</v>
      </c>
      <c r="BY39" s="78">
        <v>0</v>
      </c>
      <c r="BZ39" s="78">
        <v>0</v>
      </c>
      <c r="CA39" s="78">
        <v>0</v>
      </c>
      <c r="CB39" s="78">
        <v>0</v>
      </c>
      <c r="CC39" s="78">
        <v>0</v>
      </c>
      <c r="CD39" s="78">
        <v>0</v>
      </c>
      <c r="CE39" s="78">
        <v>0</v>
      </c>
      <c r="CF39" s="78">
        <v>0</v>
      </c>
      <c r="CG39" s="78">
        <v>0</v>
      </c>
      <c r="CH39" s="78">
        <v>0</v>
      </c>
      <c r="CI39" s="78">
        <v>0</v>
      </c>
      <c r="CJ39" s="78">
        <v>0</v>
      </c>
      <c r="CK39" s="137">
        <v>0</v>
      </c>
      <c r="CL39" s="129"/>
      <c r="CM39" s="129"/>
      <c r="CN39" s="129"/>
      <c r="CO39" s="129"/>
      <c r="CP39" s="129"/>
      <c r="CQ39" s="129"/>
      <c r="CR39" s="129"/>
      <c r="CS39" s="129"/>
      <c r="CT39" s="129"/>
      <c r="CU39" s="129"/>
      <c r="CV39" s="132"/>
      <c r="CW39" s="132"/>
    </row>
    <row r="40" spans="1:101" ht="12.75">
      <c r="A40" s="64" t="s">
        <v>43</v>
      </c>
      <c r="B40" s="23" t="s">
        <v>88</v>
      </c>
      <c r="C40" s="24" t="s">
        <v>142</v>
      </c>
      <c r="D40" s="103" t="s">
        <v>143</v>
      </c>
      <c r="E40" s="70">
        <v>2684924</v>
      </c>
      <c r="F40" s="115">
        <v>2687102.3243233543</v>
      </c>
      <c r="G40" s="152">
        <v>147411.56951617147</v>
      </c>
      <c r="H40" s="152">
        <v>304089.00911621656</v>
      </c>
      <c r="I40" s="152">
        <v>213676.57981296474</v>
      </c>
      <c r="J40" s="152">
        <v>596946.6605550105</v>
      </c>
      <c r="K40" s="152">
        <v>202726.0060774777</v>
      </c>
      <c r="L40" s="152">
        <v>24147.419006458564</v>
      </c>
      <c r="M40" s="152">
        <v>193460.1359936041</v>
      </c>
      <c r="N40" s="152">
        <v>599754.4999743663</v>
      </c>
      <c r="O40" s="152">
        <v>61491.68328388867</v>
      </c>
      <c r="P40" s="152">
        <v>140672.7549097179</v>
      </c>
      <c r="Q40" s="152">
        <v>0</v>
      </c>
      <c r="R40" s="152">
        <v>0</v>
      </c>
      <c r="S40" s="152">
        <v>0</v>
      </c>
      <c r="T40" s="152">
        <v>40713.67158065688</v>
      </c>
      <c r="U40" s="152">
        <v>0</v>
      </c>
      <c r="V40" s="152">
        <v>0</v>
      </c>
      <c r="W40" s="152">
        <v>71038.33730969788</v>
      </c>
      <c r="X40" s="152">
        <v>0</v>
      </c>
      <c r="Y40" s="152">
        <v>90973.99718712296</v>
      </c>
      <c r="Z40" s="152">
        <v>0</v>
      </c>
      <c r="AA40" s="152">
        <v>0</v>
      </c>
      <c r="AB40" s="152">
        <v>0</v>
      </c>
      <c r="AC40" s="153">
        <v>0</v>
      </c>
      <c r="AD40" s="138">
        <v>2687102.3243233548</v>
      </c>
      <c r="AE40" s="134">
        <v>0</v>
      </c>
      <c r="AF40" s="135">
        <v>0</v>
      </c>
      <c r="AG40" s="134">
        <v>0</v>
      </c>
      <c r="AH40" s="134">
        <v>0</v>
      </c>
      <c r="AI40" s="134">
        <v>0</v>
      </c>
      <c r="AJ40" s="134">
        <v>0</v>
      </c>
      <c r="AK40" s="134">
        <v>0</v>
      </c>
      <c r="AL40" s="134">
        <v>0</v>
      </c>
      <c r="AM40" s="134">
        <v>0</v>
      </c>
      <c r="AN40" s="134">
        <v>0</v>
      </c>
      <c r="AO40" s="134">
        <v>0</v>
      </c>
      <c r="AP40" s="134">
        <v>0</v>
      </c>
      <c r="AQ40" s="134">
        <v>0</v>
      </c>
      <c r="AR40" s="134">
        <v>0</v>
      </c>
      <c r="AS40" s="134">
        <v>0</v>
      </c>
      <c r="AT40" s="134">
        <v>0</v>
      </c>
      <c r="AU40" s="134">
        <v>0</v>
      </c>
      <c r="AV40" s="134">
        <v>0</v>
      </c>
      <c r="AW40" s="134">
        <v>0</v>
      </c>
      <c r="AX40" s="134">
        <v>0</v>
      </c>
      <c r="AY40" s="134">
        <v>0</v>
      </c>
      <c r="AZ40" s="134">
        <v>0</v>
      </c>
      <c r="BA40" s="134">
        <v>0</v>
      </c>
      <c r="BB40" s="134">
        <v>0</v>
      </c>
      <c r="BC40" s="134">
        <v>0</v>
      </c>
      <c r="BD40" s="134">
        <v>0</v>
      </c>
      <c r="BE40" s="134">
        <v>0</v>
      </c>
      <c r="BF40" s="134">
        <v>0</v>
      </c>
      <c r="BG40" s="134">
        <v>0</v>
      </c>
      <c r="BH40" s="134">
        <v>0</v>
      </c>
      <c r="BI40" s="134">
        <v>0</v>
      </c>
      <c r="BJ40" s="134">
        <v>0</v>
      </c>
      <c r="BK40" s="134">
        <v>0</v>
      </c>
      <c r="BL40" s="134">
        <v>0</v>
      </c>
      <c r="BM40" s="134">
        <v>0</v>
      </c>
      <c r="BN40" s="134">
        <v>0</v>
      </c>
      <c r="BO40" s="134">
        <v>0</v>
      </c>
      <c r="BP40" s="134">
        <v>0</v>
      </c>
      <c r="BQ40" s="134">
        <v>0</v>
      </c>
      <c r="BR40" s="134">
        <v>0</v>
      </c>
      <c r="BS40" s="134">
        <v>0</v>
      </c>
      <c r="BT40" s="134">
        <v>0</v>
      </c>
      <c r="BU40" s="134">
        <v>0</v>
      </c>
      <c r="BV40" s="134">
        <v>0</v>
      </c>
      <c r="BW40" s="134">
        <v>0</v>
      </c>
      <c r="BX40" s="134">
        <v>0</v>
      </c>
      <c r="BY40" s="134">
        <v>0</v>
      </c>
      <c r="BZ40" s="134">
        <v>0</v>
      </c>
      <c r="CA40" s="134">
        <v>0</v>
      </c>
      <c r="CB40" s="134">
        <v>0</v>
      </c>
      <c r="CC40" s="134">
        <v>0</v>
      </c>
      <c r="CD40" s="134">
        <v>0</v>
      </c>
      <c r="CE40" s="134">
        <v>0</v>
      </c>
      <c r="CF40" s="134">
        <v>0</v>
      </c>
      <c r="CG40" s="134">
        <v>0</v>
      </c>
      <c r="CH40" s="134">
        <v>0</v>
      </c>
      <c r="CI40" s="134">
        <v>0</v>
      </c>
      <c r="CJ40" s="134">
        <v>0</v>
      </c>
      <c r="CK40" s="138">
        <v>0</v>
      </c>
      <c r="CL40" s="129"/>
      <c r="CM40" s="129"/>
      <c r="CN40" s="129"/>
      <c r="CO40" s="129"/>
      <c r="CP40" s="129"/>
      <c r="CQ40" s="129"/>
      <c r="CR40" s="129"/>
      <c r="CS40" s="129"/>
      <c r="CT40" s="129"/>
      <c r="CU40" s="129"/>
      <c r="CV40" s="132"/>
      <c r="CW40" s="132"/>
    </row>
    <row r="41" spans="1:101" ht="12.75">
      <c r="A41" s="62" t="s">
        <v>44</v>
      </c>
      <c r="B41" s="57" t="s">
        <v>144</v>
      </c>
      <c r="C41" s="42" t="s">
        <v>90</v>
      </c>
      <c r="D41" s="121" t="s">
        <v>91</v>
      </c>
      <c r="E41" s="67">
        <v>2237451</v>
      </c>
      <c r="F41" s="114">
        <v>2340231.884639513</v>
      </c>
      <c r="G41" s="149">
        <v>383326.4145641427</v>
      </c>
      <c r="H41" s="149">
        <v>100456.59369960826</v>
      </c>
      <c r="I41" s="149">
        <v>62629.812705883305</v>
      </c>
      <c r="J41" s="149">
        <v>417333.48969760485</v>
      </c>
      <c r="K41" s="149">
        <v>94629.59343318695</v>
      </c>
      <c r="L41" s="149">
        <v>29972.99802593971</v>
      </c>
      <c r="M41" s="149">
        <v>29494.142772320756</v>
      </c>
      <c r="N41" s="149">
        <v>406478.5092681846</v>
      </c>
      <c r="O41" s="149">
        <v>31952.452010376186</v>
      </c>
      <c r="P41" s="149">
        <v>95172.48165676657</v>
      </c>
      <c r="Q41" s="149">
        <v>495.55950665217057</v>
      </c>
      <c r="R41" s="149">
        <v>17570.090148774427</v>
      </c>
      <c r="S41" s="149">
        <v>17525.545474019174</v>
      </c>
      <c r="T41" s="149">
        <v>10287.035826290843</v>
      </c>
      <c r="U41" s="149">
        <v>52443.00239779178</v>
      </c>
      <c r="V41" s="149">
        <v>3115.3431906953865</v>
      </c>
      <c r="W41" s="149">
        <v>16361.815846038236</v>
      </c>
      <c r="X41" s="149">
        <v>19199.311627947744</v>
      </c>
      <c r="Y41" s="149">
        <v>15857.904212869458</v>
      </c>
      <c r="Z41" s="149">
        <v>15103.428784202388</v>
      </c>
      <c r="AA41" s="149">
        <v>84445.56716726761</v>
      </c>
      <c r="AB41" s="149">
        <v>124274.07448280668</v>
      </c>
      <c r="AC41" s="150">
        <v>5749.047085599619</v>
      </c>
      <c r="AD41" s="137">
        <v>2033874.2135849693</v>
      </c>
      <c r="AE41" s="78">
        <v>6606.532074638207</v>
      </c>
      <c r="AF41" s="133">
        <v>1327.9881161409287</v>
      </c>
      <c r="AG41" s="78">
        <v>4098.110077483118</v>
      </c>
      <c r="AH41" s="78">
        <v>4649.350427579353</v>
      </c>
      <c r="AI41" s="78">
        <v>910.3817903104481</v>
      </c>
      <c r="AJ41" s="78">
        <v>3446.644209187568</v>
      </c>
      <c r="AK41" s="78">
        <v>10420.669850556598</v>
      </c>
      <c r="AL41" s="78">
        <v>612.4892778847052</v>
      </c>
      <c r="AM41" s="78">
        <v>1497.8146886453244</v>
      </c>
      <c r="AN41" s="78">
        <v>11160.974504567152</v>
      </c>
      <c r="AO41" s="78">
        <v>4371.335976263141</v>
      </c>
      <c r="AP41" s="78">
        <v>6954.398144054996</v>
      </c>
      <c r="AQ41" s="78">
        <v>5960.634290687062</v>
      </c>
      <c r="AR41" s="78">
        <v>3358.668476545947</v>
      </c>
      <c r="AS41" s="78">
        <v>2132.576303907655</v>
      </c>
      <c r="AT41" s="78">
        <v>1258.3870618358487</v>
      </c>
      <c r="AU41" s="78">
        <v>13956.403409254668</v>
      </c>
      <c r="AV41" s="78">
        <v>9894.485880010192</v>
      </c>
      <c r="AW41" s="78">
        <v>1082.9924049870467</v>
      </c>
      <c r="AX41" s="78">
        <v>5838.136435110121</v>
      </c>
      <c r="AY41" s="78">
        <v>0</v>
      </c>
      <c r="AZ41" s="78">
        <v>8.352126516609616</v>
      </c>
      <c r="BA41" s="78">
        <v>2207.745442557142</v>
      </c>
      <c r="BB41" s="78">
        <v>1795.7072010710674</v>
      </c>
      <c r="BC41" s="78">
        <v>139.20210861016025</v>
      </c>
      <c r="BD41" s="78">
        <v>283.97230156472693</v>
      </c>
      <c r="BE41" s="78">
        <v>5470.642868379298</v>
      </c>
      <c r="BF41" s="78">
        <v>6598.179948121596</v>
      </c>
      <c r="BG41" s="78">
        <v>122.49785557694103</v>
      </c>
      <c r="BH41" s="78">
        <v>718.2828804284269</v>
      </c>
      <c r="BI41" s="78">
        <v>3095.8548954899643</v>
      </c>
      <c r="BJ41" s="78">
        <v>0</v>
      </c>
      <c r="BK41" s="78">
        <v>1748.3784841436127</v>
      </c>
      <c r="BL41" s="78">
        <v>0</v>
      </c>
      <c r="BM41" s="78">
        <v>6049.723640197565</v>
      </c>
      <c r="BN41" s="78">
        <v>13434.673906183789</v>
      </c>
      <c r="BO41" s="78">
        <v>6550.851231194141</v>
      </c>
      <c r="BP41" s="78">
        <v>172.61061467659871</v>
      </c>
      <c r="BQ41" s="78">
        <v>2146.496514768671</v>
      </c>
      <c r="BR41" s="78">
        <v>189.31486770981795</v>
      </c>
      <c r="BS41" s="78">
        <v>10295.387952807454</v>
      </c>
      <c r="BT41" s="78">
        <v>373.06165107522946</v>
      </c>
      <c r="BU41" s="78">
        <v>94928.59956248157</v>
      </c>
      <c r="BV41" s="78">
        <v>657.0339526399564</v>
      </c>
      <c r="BW41" s="78">
        <v>5487.3471214125175</v>
      </c>
      <c r="BX41" s="78">
        <v>3752.8888481299205</v>
      </c>
      <c r="BY41" s="78">
        <v>4908.266349594251</v>
      </c>
      <c r="BZ41" s="78">
        <v>0</v>
      </c>
      <c r="CA41" s="78">
        <v>373.06165107522946</v>
      </c>
      <c r="CB41" s="78">
        <v>8285.866312911181</v>
      </c>
      <c r="CC41" s="78">
        <v>1082.9924049870467</v>
      </c>
      <c r="CD41" s="78">
        <v>537.3201392352187</v>
      </c>
      <c r="CE41" s="78">
        <v>871.4051998996032</v>
      </c>
      <c r="CF41" s="78">
        <v>0</v>
      </c>
      <c r="CG41" s="78">
        <v>0</v>
      </c>
      <c r="CH41" s="78">
        <v>0</v>
      </c>
      <c r="CI41" s="78">
        <v>5222.863115053214</v>
      </c>
      <c r="CJ41" s="78">
        <v>2505.637954982885</v>
      </c>
      <c r="CK41" s="137">
        <v>16804.478551418546</v>
      </c>
      <c r="CL41" s="129"/>
      <c r="CM41" s="129"/>
      <c r="CN41" s="129"/>
      <c r="CO41" s="129"/>
      <c r="CP41" s="129"/>
      <c r="CQ41" s="129"/>
      <c r="CR41" s="129"/>
      <c r="CS41" s="129"/>
      <c r="CT41" s="129"/>
      <c r="CU41" s="129"/>
      <c r="CV41" s="132"/>
      <c r="CW41" s="132"/>
    </row>
    <row r="42" spans="1:101" ht="12.75">
      <c r="A42" s="63" t="s">
        <v>45</v>
      </c>
      <c r="B42" s="22" t="s">
        <v>254</v>
      </c>
      <c r="C42" s="25" t="s">
        <v>100</v>
      </c>
      <c r="D42" s="38" t="s">
        <v>101</v>
      </c>
      <c r="E42" s="68">
        <v>1478678.5620000002</v>
      </c>
      <c r="F42" s="68">
        <v>1696135.5872721928</v>
      </c>
      <c r="G42" s="160">
        <v>223819.38114813788</v>
      </c>
      <c r="H42" s="78">
        <v>21053.079644286907</v>
      </c>
      <c r="I42" s="78">
        <v>25190.827049106392</v>
      </c>
      <c r="J42" s="78">
        <v>310907.04452345</v>
      </c>
      <c r="K42" s="78">
        <v>156704.99746540663</v>
      </c>
      <c r="L42" s="78">
        <v>15249.190849271845</v>
      </c>
      <c r="M42" s="78">
        <v>14698.507252063608</v>
      </c>
      <c r="N42" s="78">
        <v>328098.1499063758</v>
      </c>
      <c r="O42" s="78">
        <v>37773.15644641521</v>
      </c>
      <c r="P42" s="78">
        <v>47598.61709884917</v>
      </c>
      <c r="Q42" s="78">
        <v>5438.97104835331</v>
      </c>
      <c r="R42" s="78">
        <v>22.717495655065637</v>
      </c>
      <c r="S42" s="78">
        <v>9969.817396976274</v>
      </c>
      <c r="T42" s="78">
        <v>2834.223255396543</v>
      </c>
      <c r="U42" s="78">
        <v>47700.989610915036</v>
      </c>
      <c r="V42" s="78">
        <v>5115.174844459589</v>
      </c>
      <c r="W42" s="78">
        <v>5080.954819358921</v>
      </c>
      <c r="X42" s="78">
        <v>571.3881502103218</v>
      </c>
      <c r="Y42" s="78">
        <v>3096.7684899924284</v>
      </c>
      <c r="Z42" s="78">
        <v>2600.4343444146652</v>
      </c>
      <c r="AA42" s="78">
        <v>224044.8307252717</v>
      </c>
      <c r="AB42" s="78">
        <v>25545.96764573938</v>
      </c>
      <c r="AC42" s="78">
        <v>11418.848543886093</v>
      </c>
      <c r="AD42" s="68">
        <v>1460122.3162481734</v>
      </c>
      <c r="AE42" s="78">
        <v>1909.132324733934</v>
      </c>
      <c r="AF42" s="78">
        <v>472.46639697813725</v>
      </c>
      <c r="AG42" s="78">
        <v>522.5024000665096</v>
      </c>
      <c r="AH42" s="78">
        <v>1922.3602335963772</v>
      </c>
      <c r="AI42" s="78">
        <v>0</v>
      </c>
      <c r="AJ42" s="78">
        <v>0</v>
      </c>
      <c r="AK42" s="78">
        <v>986.6294631965849</v>
      </c>
      <c r="AL42" s="78">
        <v>200.71913882576982</v>
      </c>
      <c r="AM42" s="78">
        <v>0</v>
      </c>
      <c r="AN42" s="78">
        <v>4044.5050255010688</v>
      </c>
      <c r="AO42" s="78">
        <v>2422.7375182742694</v>
      </c>
      <c r="AP42" s="78">
        <v>3812.8555849960726</v>
      </c>
      <c r="AQ42" s="78">
        <v>0</v>
      </c>
      <c r="AR42" s="78">
        <v>806.7011463437423</v>
      </c>
      <c r="AS42" s="78">
        <v>0</v>
      </c>
      <c r="AT42" s="78">
        <v>0</v>
      </c>
      <c r="AU42" s="78">
        <v>6064.421086957966</v>
      </c>
      <c r="AV42" s="78">
        <v>4792.816456746569</v>
      </c>
      <c r="AW42" s="78">
        <v>751.1151727978664</v>
      </c>
      <c r="AX42" s="78">
        <v>7490.447174976578</v>
      </c>
      <c r="AY42" s="78">
        <v>0</v>
      </c>
      <c r="AZ42" s="78">
        <v>0</v>
      </c>
      <c r="BA42" s="78">
        <v>1395.8319482239062</v>
      </c>
      <c r="BB42" s="78">
        <v>754.5659316315472</v>
      </c>
      <c r="BC42" s="78">
        <v>0</v>
      </c>
      <c r="BD42" s="78">
        <v>2901.22548941718</v>
      </c>
      <c r="BE42" s="78">
        <v>2290.4411758556685</v>
      </c>
      <c r="BF42" s="78">
        <v>0</v>
      </c>
      <c r="BG42" s="78">
        <v>0</v>
      </c>
      <c r="BH42" s="78">
        <v>0</v>
      </c>
      <c r="BI42" s="78">
        <v>1005.6086367818295</v>
      </c>
      <c r="BJ42" s="78">
        <v>0</v>
      </c>
      <c r="BK42" s="78">
        <v>0</v>
      </c>
      <c r="BL42" s="78">
        <v>0</v>
      </c>
      <c r="BM42" s="78">
        <v>543.2069530685948</v>
      </c>
      <c r="BN42" s="78">
        <v>1882.302674802065</v>
      </c>
      <c r="BO42" s="78">
        <v>6049.180235442542</v>
      </c>
      <c r="BP42" s="78">
        <v>1650.2391432370275</v>
      </c>
      <c r="BQ42" s="78">
        <v>23371.98958052044</v>
      </c>
      <c r="BR42" s="78">
        <v>5501.084707359565</v>
      </c>
      <c r="BS42" s="78">
        <v>2833.360565688123</v>
      </c>
      <c r="BT42" s="78">
        <v>117.61336358128918</v>
      </c>
      <c r="BU42" s="78">
        <v>71334.08660985067</v>
      </c>
      <c r="BV42" s="78">
        <v>0</v>
      </c>
      <c r="BW42" s="78">
        <v>1992.2380999784143</v>
      </c>
      <c r="BX42" s="78">
        <v>4528.833405969984</v>
      </c>
      <c r="BY42" s="78">
        <v>3964.6343366631636</v>
      </c>
      <c r="BZ42" s="78">
        <v>0</v>
      </c>
      <c r="CA42" s="78">
        <v>0</v>
      </c>
      <c r="CB42" s="78">
        <v>3285.6975361364553</v>
      </c>
      <c r="CC42" s="78">
        <v>0</v>
      </c>
      <c r="CD42" s="78">
        <v>0</v>
      </c>
      <c r="CE42" s="78">
        <v>0</v>
      </c>
      <c r="CF42" s="78">
        <v>0</v>
      </c>
      <c r="CG42" s="78">
        <v>0</v>
      </c>
      <c r="CH42" s="78">
        <v>0</v>
      </c>
      <c r="CI42" s="78">
        <v>0</v>
      </c>
      <c r="CJ42" s="78">
        <v>0</v>
      </c>
      <c r="CK42" s="137">
        <v>0</v>
      </c>
      <c r="CL42" s="129"/>
      <c r="CM42" s="129"/>
      <c r="CN42" s="129"/>
      <c r="CO42" s="129"/>
      <c r="CP42" s="129"/>
      <c r="CQ42" s="129"/>
      <c r="CR42" s="129"/>
      <c r="CS42" s="129"/>
      <c r="CT42" s="129"/>
      <c r="CU42" s="129"/>
      <c r="CV42" s="132"/>
      <c r="CW42" s="132"/>
    </row>
    <row r="43" spans="1:101" ht="12.75">
      <c r="A43" s="63" t="s">
        <v>46</v>
      </c>
      <c r="B43" s="22" t="s">
        <v>145</v>
      </c>
      <c r="C43" s="25" t="s">
        <v>146</v>
      </c>
      <c r="D43" s="38" t="s">
        <v>147</v>
      </c>
      <c r="E43" s="68">
        <v>1955217</v>
      </c>
      <c r="F43" s="69">
        <v>2255411.7085292274</v>
      </c>
      <c r="G43" s="116">
        <v>349671.36618454795</v>
      </c>
      <c r="H43" s="116">
        <v>54052.30930001264</v>
      </c>
      <c r="I43" s="116">
        <v>69770.13518945008</v>
      </c>
      <c r="J43" s="116">
        <v>540823.1750773444</v>
      </c>
      <c r="K43" s="116">
        <v>53930.26784039045</v>
      </c>
      <c r="L43" s="116">
        <v>24725.13388296954</v>
      </c>
      <c r="M43" s="116">
        <v>14249.29416861879</v>
      </c>
      <c r="N43" s="116">
        <v>402595.08047405456</v>
      </c>
      <c r="O43" s="116">
        <v>28711.07387019226</v>
      </c>
      <c r="P43" s="116">
        <v>74435.49998378269</v>
      </c>
      <c r="Q43" s="116">
        <v>238.79913800688192</v>
      </c>
      <c r="R43" s="116">
        <v>14153.107690516394</v>
      </c>
      <c r="S43" s="116">
        <v>14855.566008572572</v>
      </c>
      <c r="T43" s="116">
        <v>5660.034587821686</v>
      </c>
      <c r="U43" s="116">
        <v>85351.51714937885</v>
      </c>
      <c r="V43" s="116">
        <v>3421.185586475775</v>
      </c>
      <c r="W43" s="116">
        <v>26596.242637829157</v>
      </c>
      <c r="X43" s="116">
        <v>9866.008292503308</v>
      </c>
      <c r="Y43" s="116">
        <v>15929.970868383289</v>
      </c>
      <c r="Z43" s="116">
        <v>9313.3862968503</v>
      </c>
      <c r="AA43" s="116">
        <v>44695.00840826756</v>
      </c>
      <c r="AB43" s="116">
        <v>234282.26682484563</v>
      </c>
      <c r="AC43" s="151">
        <v>9306.632283755498</v>
      </c>
      <c r="AD43" s="137">
        <v>2086633.0617445707</v>
      </c>
      <c r="AE43" s="78">
        <v>3298.9493970750723</v>
      </c>
      <c r="AF43" s="133">
        <v>639.9280271308015</v>
      </c>
      <c r="AG43" s="78">
        <v>1974.7883772254504</v>
      </c>
      <c r="AH43" s="78">
        <v>2240.4188790533303</v>
      </c>
      <c r="AI43" s="78">
        <v>438.69279847331677</v>
      </c>
      <c r="AJ43" s="78">
        <v>1660.8614205197741</v>
      </c>
      <c r="AK43" s="78">
        <v>5021.48973909977</v>
      </c>
      <c r="AL43" s="78">
        <v>295.14500203097765</v>
      </c>
      <c r="AM43" s="78">
        <v>354.55616042319036</v>
      </c>
      <c r="AN43" s="78">
        <v>5538.3810764935815</v>
      </c>
      <c r="AO43" s="78">
        <v>2188.3896160917884</v>
      </c>
      <c r="AP43" s="78">
        <v>3481.528934691481</v>
      </c>
      <c r="AQ43" s="78">
        <v>12870.833857685178</v>
      </c>
      <c r="AR43" s="78">
        <v>1618.4678656825977</v>
      </c>
      <c r="AS43" s="78">
        <v>2554.1753796476737</v>
      </c>
      <c r="AT43" s="78">
        <v>606.3888223545541</v>
      </c>
      <c r="AU43" s="78">
        <v>6725.281341733141</v>
      </c>
      <c r="AV43" s="78">
        <v>4767.9333509913395</v>
      </c>
      <c r="AW43" s="78">
        <v>521.8700263184105</v>
      </c>
      <c r="AX43" s="78">
        <v>3264.409171875956</v>
      </c>
      <c r="AY43" s="78">
        <v>0</v>
      </c>
      <c r="AZ43" s="78">
        <v>4.0247045731496955</v>
      </c>
      <c r="BA43" s="78">
        <v>1063.8635755025696</v>
      </c>
      <c r="BB43" s="78">
        <v>996.457028356347</v>
      </c>
      <c r="BC43" s="78">
        <v>67.07840955249492</v>
      </c>
      <c r="BD43" s="78">
        <v>136.83995548708964</v>
      </c>
      <c r="BE43" s="78">
        <v>3103.059636072869</v>
      </c>
      <c r="BF43" s="78">
        <v>3179.516612788259</v>
      </c>
      <c r="BG43" s="78">
        <v>90.50393123719452</v>
      </c>
      <c r="BH43" s="78">
        <v>346.1245932908738</v>
      </c>
      <c r="BI43" s="78">
        <v>1491.823828447487</v>
      </c>
      <c r="BJ43" s="78">
        <v>0</v>
      </c>
      <c r="BK43" s="78">
        <v>884.4713984206682</v>
      </c>
      <c r="BL43" s="78">
        <v>0</v>
      </c>
      <c r="BM43" s="78">
        <v>2915.2276791514296</v>
      </c>
      <c r="BN43" s="78">
        <v>6473.871462730391</v>
      </c>
      <c r="BO43" s="78">
        <v>3156.709953540411</v>
      </c>
      <c r="BP43" s="78">
        <v>83.1772278450937</v>
      </c>
      <c r="BQ43" s="78">
        <v>1034.3490752994717</v>
      </c>
      <c r="BR43" s="78">
        <v>91.2266369913931</v>
      </c>
      <c r="BS43" s="78">
        <v>5344.064162279678</v>
      </c>
      <c r="BT43" s="78">
        <v>179.77013760068638</v>
      </c>
      <c r="BU43" s="78">
        <v>46520.36886466945</v>
      </c>
      <c r="BV43" s="78">
        <v>316.610093087776</v>
      </c>
      <c r="BW43" s="78">
        <v>2670.460013585182</v>
      </c>
      <c r="BX43" s="78">
        <v>1808.4339215352632</v>
      </c>
      <c r="BY43" s="78">
        <v>5843.16457764636</v>
      </c>
      <c r="BZ43" s="78">
        <v>0</v>
      </c>
      <c r="CA43" s="78">
        <v>326.6531481453484</v>
      </c>
      <c r="CB43" s="78">
        <v>7481.771332818948</v>
      </c>
      <c r="CC43" s="78">
        <v>590.065709785575</v>
      </c>
      <c r="CD43" s="78">
        <v>274.6601262881299</v>
      </c>
      <c r="CE43" s="78">
        <v>419.9108437986182</v>
      </c>
      <c r="CF43" s="78">
        <v>0</v>
      </c>
      <c r="CG43" s="78">
        <v>0</v>
      </c>
      <c r="CH43" s="78">
        <v>0</v>
      </c>
      <c r="CI43" s="78">
        <v>2516.7819264096097</v>
      </c>
      <c r="CJ43" s="78">
        <v>1207.4113719449088</v>
      </c>
      <c r="CK43" s="137">
        <v>8097.7056011771865</v>
      </c>
      <c r="CL43" s="129"/>
      <c r="CM43" s="129"/>
      <c r="CN43" s="129"/>
      <c r="CO43" s="129"/>
      <c r="CP43" s="129"/>
      <c r="CQ43" s="129"/>
      <c r="CR43" s="129"/>
      <c r="CS43" s="129"/>
      <c r="CT43" s="129"/>
      <c r="CU43" s="129"/>
      <c r="CV43" s="132"/>
      <c r="CW43" s="132"/>
    </row>
    <row r="44" spans="1:101" ht="12.75">
      <c r="A44" s="63" t="s">
        <v>47</v>
      </c>
      <c r="B44" s="22" t="s">
        <v>148</v>
      </c>
      <c r="C44" s="25" t="s">
        <v>90</v>
      </c>
      <c r="D44" s="38" t="s">
        <v>91</v>
      </c>
      <c r="E44" s="68">
        <v>56896</v>
      </c>
      <c r="F44" s="69">
        <v>117237.72202053871</v>
      </c>
      <c r="G44" s="116">
        <v>19203.36011519786</v>
      </c>
      <c r="H44" s="116">
        <v>5032.53642708959</v>
      </c>
      <c r="I44" s="116">
        <v>3137.542318094599</v>
      </c>
      <c r="J44" s="116">
        <v>20906.99984739583</v>
      </c>
      <c r="K44" s="116">
        <v>4740.623372690053</v>
      </c>
      <c r="L44" s="116">
        <v>1501.5460791521361</v>
      </c>
      <c r="M44" s="116">
        <v>1477.5570464924513</v>
      </c>
      <c r="N44" s="116">
        <v>20363.2019500696</v>
      </c>
      <c r="O44" s="116">
        <v>1600.7100455535078</v>
      </c>
      <c r="P44" s="116">
        <v>4767.820241112369</v>
      </c>
      <c r="Q44" s="116">
        <v>24.82585938037156</v>
      </c>
      <c r="R44" s="116">
        <v>880.2022390422748</v>
      </c>
      <c r="S44" s="116">
        <v>877.9707011204437</v>
      </c>
      <c r="T44" s="116">
        <v>515.3457888228816</v>
      </c>
      <c r="U44" s="116">
        <v>2627.2174895958374</v>
      </c>
      <c r="V44" s="116">
        <v>156.06818340806615</v>
      </c>
      <c r="W44" s="116">
        <v>819.6717729126048</v>
      </c>
      <c r="X44" s="116">
        <v>961.8207385332491</v>
      </c>
      <c r="Y44" s="116">
        <v>794.42750017189</v>
      </c>
      <c r="Z44" s="116">
        <v>756.6308266208748</v>
      </c>
      <c r="AA44" s="116">
        <v>4230.438015311405</v>
      </c>
      <c r="AB44" s="116">
        <v>6225.711859668684</v>
      </c>
      <c r="AC44" s="151">
        <v>288.007863036333</v>
      </c>
      <c r="AD44" s="137">
        <v>101890.2362804729</v>
      </c>
      <c r="AE44" s="78">
        <v>330.96496803158266</v>
      </c>
      <c r="AF44" s="133">
        <v>66.5277242945912</v>
      </c>
      <c r="AG44" s="78">
        <v>205.30148880846593</v>
      </c>
      <c r="AH44" s="78">
        <v>232.91677059112644</v>
      </c>
      <c r="AI44" s="78">
        <v>45.60705627742416</v>
      </c>
      <c r="AJ44" s="78">
        <v>172.66524670168533</v>
      </c>
      <c r="AK44" s="78">
        <v>522.0404025883751</v>
      </c>
      <c r="AL44" s="78">
        <v>30.683646425178335</v>
      </c>
      <c r="AM44" s="78">
        <v>75.03546262157246</v>
      </c>
      <c r="AN44" s="78">
        <v>559.1271681380075</v>
      </c>
      <c r="AO44" s="78">
        <v>218.9891845364978</v>
      </c>
      <c r="AP44" s="78">
        <v>348.3918844898828</v>
      </c>
      <c r="AQ44" s="78">
        <v>298.60766816503093</v>
      </c>
      <c r="AR44" s="78">
        <v>168.25795930606884</v>
      </c>
      <c r="AS44" s="78">
        <v>106.83487800766638</v>
      </c>
      <c r="AT44" s="78">
        <v>63.04094629173003</v>
      </c>
      <c r="AU44" s="78">
        <v>699.1687251337227</v>
      </c>
      <c r="AV44" s="78">
        <v>495.68036088674455</v>
      </c>
      <c r="AW44" s="78">
        <v>54.25426572451987</v>
      </c>
      <c r="AX44" s="78">
        <v>292.4709388799953</v>
      </c>
      <c r="AY44" s="78">
        <v>0</v>
      </c>
      <c r="AZ44" s="78">
        <v>0.41841336034334087</v>
      </c>
      <c r="BA44" s="78">
        <v>110.60059825075645</v>
      </c>
      <c r="BB44" s="78">
        <v>89.95887247381829</v>
      </c>
      <c r="BC44" s="78">
        <v>6.973556005722348</v>
      </c>
      <c r="BD44" s="78">
        <v>14.22605425167359</v>
      </c>
      <c r="BE44" s="78">
        <v>274.0607510248883</v>
      </c>
      <c r="BF44" s="78">
        <v>330.5465546712393</v>
      </c>
      <c r="BG44" s="78">
        <v>6.136729285035667</v>
      </c>
      <c r="BH44" s="78">
        <v>35.983548989527314</v>
      </c>
      <c r="BI44" s="78">
        <v>155.09188556726502</v>
      </c>
      <c r="BJ44" s="78">
        <v>0</v>
      </c>
      <c r="BK44" s="78">
        <v>87.58786343187269</v>
      </c>
      <c r="BL44" s="78">
        <v>0</v>
      </c>
      <c r="BM44" s="78">
        <v>303.0707440086933</v>
      </c>
      <c r="BN44" s="78">
        <v>673.0318372242754</v>
      </c>
      <c r="BO44" s="78">
        <v>328.1755456292937</v>
      </c>
      <c r="BP44" s="78">
        <v>8.647209447095712</v>
      </c>
      <c r="BQ44" s="78">
        <v>107.53223360823861</v>
      </c>
      <c r="BR44" s="78">
        <v>9.484036167782394</v>
      </c>
      <c r="BS44" s="78">
        <v>515.7642021832249</v>
      </c>
      <c r="BT44" s="78">
        <v>18.689130095335894</v>
      </c>
      <c r="BU44" s="78">
        <v>4755.602570990344</v>
      </c>
      <c r="BV44" s="78">
        <v>32.915184347009486</v>
      </c>
      <c r="BW44" s="78">
        <v>274.89757774557495</v>
      </c>
      <c r="BX44" s="78">
        <v>188.00706991427452</v>
      </c>
      <c r="BY44" s="78">
        <v>245.88758476177</v>
      </c>
      <c r="BZ44" s="78">
        <v>0</v>
      </c>
      <c r="CA44" s="78">
        <v>18.689130095335894</v>
      </c>
      <c r="CB44" s="78">
        <v>415.09394768461715</v>
      </c>
      <c r="CC44" s="78">
        <v>54.25426572451987</v>
      </c>
      <c r="CD44" s="78">
        <v>26.917926182088266</v>
      </c>
      <c r="CE44" s="78">
        <v>43.6544605958219</v>
      </c>
      <c r="CF44" s="78">
        <v>0</v>
      </c>
      <c r="CG44" s="78">
        <v>0</v>
      </c>
      <c r="CH44" s="78">
        <v>0</v>
      </c>
      <c r="CI44" s="78">
        <v>261.64782133470254</v>
      </c>
      <c r="CJ44" s="78">
        <v>125.52400810300227</v>
      </c>
      <c r="CK44" s="137">
        <v>841.8476810108018</v>
      </c>
      <c r="CL44" s="129"/>
      <c r="CM44" s="129"/>
      <c r="CN44" s="129"/>
      <c r="CO44" s="129"/>
      <c r="CP44" s="129"/>
      <c r="CQ44" s="129"/>
      <c r="CR44" s="129"/>
      <c r="CS44" s="129"/>
      <c r="CT44" s="129"/>
      <c r="CU44" s="129"/>
      <c r="CV44" s="132"/>
      <c r="CW44" s="132"/>
    </row>
    <row r="45" spans="1:101" ht="12.75">
      <c r="A45" s="63" t="s">
        <v>48</v>
      </c>
      <c r="B45" s="22" t="s">
        <v>149</v>
      </c>
      <c r="C45" s="25" t="s">
        <v>90</v>
      </c>
      <c r="D45" s="38" t="s">
        <v>91</v>
      </c>
      <c r="E45" s="68">
        <v>655922</v>
      </c>
      <c r="F45" s="69">
        <v>1527270.8918167779</v>
      </c>
      <c r="G45" s="116">
        <v>250164.6434573244</v>
      </c>
      <c r="H45" s="116">
        <v>65559.49966133793</v>
      </c>
      <c r="I45" s="116">
        <v>40873.16754098768</v>
      </c>
      <c r="J45" s="116">
        <v>272358.17748618126</v>
      </c>
      <c r="K45" s="116">
        <v>61756.71073604957</v>
      </c>
      <c r="L45" s="116">
        <v>19560.83400365724</v>
      </c>
      <c r="M45" s="116">
        <v>19248.325788105594</v>
      </c>
      <c r="N45" s="116">
        <v>265274.0522976006</v>
      </c>
      <c r="O45" s="116">
        <v>20852.65575515272</v>
      </c>
      <c r="P45" s="116">
        <v>62111.007840890095</v>
      </c>
      <c r="Q45" s="116">
        <v>323.40966493135693</v>
      </c>
      <c r="R45" s="116">
        <v>11466.50783922356</v>
      </c>
      <c r="S45" s="116">
        <v>11437.437307544336</v>
      </c>
      <c r="T45" s="116">
        <v>6713.475909670584</v>
      </c>
      <c r="U45" s="116">
        <v>34225.10032759534</v>
      </c>
      <c r="V45" s="116">
        <v>2033.1203093156653</v>
      </c>
      <c r="W45" s="116">
        <v>10677.969667424633</v>
      </c>
      <c r="X45" s="116">
        <v>12529.762535391144</v>
      </c>
      <c r="Y45" s="116">
        <v>10349.109277803422</v>
      </c>
      <c r="Z45" s="116">
        <v>9856.727147486581</v>
      </c>
      <c r="AA45" s="116">
        <v>55110.460430887186</v>
      </c>
      <c r="AB45" s="116">
        <v>81103.14956857254</v>
      </c>
      <c r="AC45" s="151">
        <v>3751.9154948497307</v>
      </c>
      <c r="AD45" s="137">
        <v>1327337.2200479833</v>
      </c>
      <c r="AE45" s="78">
        <v>4311.523229674775</v>
      </c>
      <c r="AF45" s="133">
        <v>866.6652256868385</v>
      </c>
      <c r="AG45" s="78">
        <v>2674.4889144885246</v>
      </c>
      <c r="AH45" s="78">
        <v>3034.2367440189105</v>
      </c>
      <c r="AI45" s="78">
        <v>594.128991194122</v>
      </c>
      <c r="AJ45" s="78">
        <v>2249.332388679887</v>
      </c>
      <c r="AK45" s="78">
        <v>6800.687504708254</v>
      </c>
      <c r="AL45" s="78">
        <v>399.7198105893176</v>
      </c>
      <c r="AM45" s="78">
        <v>977.4966277138766</v>
      </c>
      <c r="AN45" s="78">
        <v>7283.821572134641</v>
      </c>
      <c r="AO45" s="78">
        <v>2852.80028817596</v>
      </c>
      <c r="AP45" s="78">
        <v>4538.545913007209</v>
      </c>
      <c r="AQ45" s="78">
        <v>3890.0005203260407</v>
      </c>
      <c r="AR45" s="78">
        <v>2191.918088613422</v>
      </c>
      <c r="AS45" s="78">
        <v>1391.7517041428057</v>
      </c>
      <c r="AT45" s="78">
        <v>821.2425199380525</v>
      </c>
      <c r="AU45" s="78">
        <v>9108.160956746588</v>
      </c>
      <c r="AV45" s="78">
        <v>6457.29184924743</v>
      </c>
      <c r="AW45" s="78">
        <v>706.7773014511115</v>
      </c>
      <c r="AX45" s="78">
        <v>3810.056558208177</v>
      </c>
      <c r="AY45" s="78">
        <v>0</v>
      </c>
      <c r="AZ45" s="78">
        <v>5.45072468985433</v>
      </c>
      <c r="BA45" s="78">
        <v>1440.8082263514948</v>
      </c>
      <c r="BB45" s="78">
        <v>1171.905808318681</v>
      </c>
      <c r="BC45" s="78">
        <v>90.84541149757217</v>
      </c>
      <c r="BD45" s="78">
        <v>185.32463945504725</v>
      </c>
      <c r="BE45" s="78">
        <v>3570.2246718545866</v>
      </c>
      <c r="BF45" s="78">
        <v>4306.072504984921</v>
      </c>
      <c r="BG45" s="78">
        <v>79.94396211786352</v>
      </c>
      <c r="BH45" s="78">
        <v>468.7623233274724</v>
      </c>
      <c r="BI45" s="78">
        <v>2020.401951706005</v>
      </c>
      <c r="BJ45" s="78">
        <v>0</v>
      </c>
      <c r="BK45" s="78">
        <v>1141.0183684095064</v>
      </c>
      <c r="BL45" s="78">
        <v>0</v>
      </c>
      <c r="BM45" s="78">
        <v>3948.141583684487</v>
      </c>
      <c r="BN45" s="78">
        <v>8767.672354453687</v>
      </c>
      <c r="BO45" s="78">
        <v>4275.185065075746</v>
      </c>
      <c r="BP45" s="78">
        <v>112.64831025698949</v>
      </c>
      <c r="BQ45" s="78">
        <v>1400.836245292563</v>
      </c>
      <c r="BR45" s="78">
        <v>123.54975963669816</v>
      </c>
      <c r="BS45" s="78">
        <v>6718.926634360439</v>
      </c>
      <c r="BT45" s="78">
        <v>243.4657028134934</v>
      </c>
      <c r="BU45" s="78">
        <v>61951.84667994635</v>
      </c>
      <c r="BV45" s="78">
        <v>428.79034226854066</v>
      </c>
      <c r="BW45" s="78">
        <v>3581.126121234295</v>
      </c>
      <c r="BX45" s="78">
        <v>2449.192293974546</v>
      </c>
      <c r="BY45" s="78">
        <v>3203.209209404395</v>
      </c>
      <c r="BZ45" s="78">
        <v>0</v>
      </c>
      <c r="CA45" s="78">
        <v>243.4657028134934</v>
      </c>
      <c r="CB45" s="78">
        <v>5407.482273981487</v>
      </c>
      <c r="CC45" s="78">
        <v>706.7773014511115</v>
      </c>
      <c r="CD45" s="78">
        <v>350.6632883806286</v>
      </c>
      <c r="CE45" s="78">
        <v>568.6922759748018</v>
      </c>
      <c r="CF45" s="78">
        <v>0</v>
      </c>
      <c r="CG45" s="78">
        <v>0</v>
      </c>
      <c r="CH45" s="78">
        <v>0</v>
      </c>
      <c r="CI45" s="78">
        <v>3408.519839388908</v>
      </c>
      <c r="CJ45" s="78">
        <v>1635.2174069562993</v>
      </c>
      <c r="CK45" s="137">
        <v>10966.858075986913</v>
      </c>
      <c r="CL45" s="129"/>
      <c r="CM45" s="129"/>
      <c r="CN45" s="129"/>
      <c r="CO45" s="129"/>
      <c r="CP45" s="129"/>
      <c r="CQ45" s="129"/>
      <c r="CR45" s="129"/>
      <c r="CS45" s="129"/>
      <c r="CT45" s="129"/>
      <c r="CU45" s="129"/>
      <c r="CV45" s="132"/>
      <c r="CW45" s="132"/>
    </row>
    <row r="46" spans="1:101" ht="12.75">
      <c r="A46" s="63" t="s">
        <v>49</v>
      </c>
      <c r="B46" s="22" t="s">
        <v>150</v>
      </c>
      <c r="C46" s="25" t="s">
        <v>90</v>
      </c>
      <c r="D46" s="38" t="s">
        <v>91</v>
      </c>
      <c r="E46" s="68">
        <v>42849</v>
      </c>
      <c r="F46" s="69">
        <v>238955.31224312173</v>
      </c>
      <c r="G46" s="116">
        <v>39140.51581145801</v>
      </c>
      <c r="H46" s="116">
        <v>10257.375293417967</v>
      </c>
      <c r="I46" s="116">
        <v>6394.975877857455</v>
      </c>
      <c r="J46" s="116">
        <v>42612.894472021166</v>
      </c>
      <c r="K46" s="116">
        <v>9662.394651865883</v>
      </c>
      <c r="L46" s="116">
        <v>3060.468985642486</v>
      </c>
      <c r="M46" s="116">
        <v>3011.574255424159</v>
      </c>
      <c r="N46" s="116">
        <v>41504.51916317666</v>
      </c>
      <c r="O46" s="116">
        <v>3262.5861553240584</v>
      </c>
      <c r="P46" s="116">
        <v>9717.827630892474</v>
      </c>
      <c r="Q46" s="116">
        <v>50.60036034222204</v>
      </c>
      <c r="R46" s="116">
        <v>1794.0386186503556</v>
      </c>
      <c r="S46" s="116">
        <v>1789.490271653302</v>
      </c>
      <c r="T46" s="116">
        <v>1050.3838846320812</v>
      </c>
      <c r="U46" s="116">
        <v>5354.825773968745</v>
      </c>
      <c r="V46" s="116">
        <v>318.1000181064408</v>
      </c>
      <c r="W46" s="116">
        <v>1670.6647063552748</v>
      </c>
      <c r="X46" s="116">
        <v>1960.3944100675933</v>
      </c>
      <c r="Y46" s="116">
        <v>1619.2115309511053</v>
      </c>
      <c r="Z46" s="116">
        <v>1542.1739036885087</v>
      </c>
      <c r="AA46" s="116">
        <v>8622.528819664489</v>
      </c>
      <c r="AB46" s="116">
        <v>12689.319578405099</v>
      </c>
      <c r="AC46" s="151">
        <v>587.0210343072389</v>
      </c>
      <c r="AD46" s="137">
        <v>207673.88520787275</v>
      </c>
      <c r="AE46" s="78">
        <v>674.576714000522</v>
      </c>
      <c r="AF46" s="133">
        <v>135.5975948496624</v>
      </c>
      <c r="AG46" s="78">
        <v>418.4479237289373</v>
      </c>
      <c r="AH46" s="78">
        <v>474.7337178174765</v>
      </c>
      <c r="AI46" s="78">
        <v>92.9568417522843</v>
      </c>
      <c r="AJ46" s="78">
        <v>351.92834889702743</v>
      </c>
      <c r="AK46" s="78">
        <v>1064.0289256232422</v>
      </c>
      <c r="AL46" s="78">
        <v>62.53977120948792</v>
      </c>
      <c r="AM46" s="78">
        <v>152.93816777592951</v>
      </c>
      <c r="AN46" s="78">
        <v>1139.6196099974009</v>
      </c>
      <c r="AO46" s="78">
        <v>446.3463471221153</v>
      </c>
      <c r="AP46" s="78">
        <v>710.0964613306379</v>
      </c>
      <c r="AQ46" s="78">
        <v>608.6256825432438</v>
      </c>
      <c r="AR46" s="78">
        <v>342.9453635778465</v>
      </c>
      <c r="AS46" s="78">
        <v>217.75211248394427</v>
      </c>
      <c r="AT46" s="78">
        <v>128.4908026667661</v>
      </c>
      <c r="AU46" s="78">
        <v>1425.053968514377</v>
      </c>
      <c r="AV46" s="78">
        <v>1010.3015767205458</v>
      </c>
      <c r="AW46" s="78">
        <v>110.58168636586727</v>
      </c>
      <c r="AX46" s="78">
        <v>596.1177283013462</v>
      </c>
      <c r="AY46" s="78">
        <v>0</v>
      </c>
      <c r="AZ46" s="78">
        <v>0.8528150619475624</v>
      </c>
      <c r="BA46" s="78">
        <v>225.42744804147236</v>
      </c>
      <c r="BB46" s="78">
        <v>183.35523831872592</v>
      </c>
      <c r="BC46" s="78">
        <v>14.213584365792707</v>
      </c>
      <c r="BD46" s="78">
        <v>28.995712106217123</v>
      </c>
      <c r="BE46" s="78">
        <v>558.5938655756535</v>
      </c>
      <c r="BF46" s="78">
        <v>673.7238989385743</v>
      </c>
      <c r="BG46" s="78">
        <v>12.507954241897583</v>
      </c>
      <c r="BH46" s="78">
        <v>73.34209532749037</v>
      </c>
      <c r="BI46" s="78">
        <v>316.11011629522983</v>
      </c>
      <c r="BJ46" s="78">
        <v>0</v>
      </c>
      <c r="BK46" s="78">
        <v>178.5226196343564</v>
      </c>
      <c r="BL46" s="78">
        <v>0</v>
      </c>
      <c r="BM46" s="78">
        <v>617.7223765373511</v>
      </c>
      <c r="BN46" s="78">
        <v>1371.781454311386</v>
      </c>
      <c r="BO46" s="78">
        <v>668.8912802542048</v>
      </c>
      <c r="BP46" s="78">
        <v>17.624844613582958</v>
      </c>
      <c r="BQ46" s="78">
        <v>219.17347092052356</v>
      </c>
      <c r="BR46" s="78">
        <v>19.330474737478085</v>
      </c>
      <c r="BS46" s="78">
        <v>1051.2366996940289</v>
      </c>
      <c r="BT46" s="78">
        <v>38.09240610032445</v>
      </c>
      <c r="BU46" s="78">
        <v>9692.925431083606</v>
      </c>
      <c r="BV46" s="78">
        <v>67.08811820654158</v>
      </c>
      <c r="BW46" s="78">
        <v>560.2994956995485</v>
      </c>
      <c r="BX46" s="78">
        <v>383.1982345017714</v>
      </c>
      <c r="BY46" s="78">
        <v>501.17098473785086</v>
      </c>
      <c r="BZ46" s="78">
        <v>0</v>
      </c>
      <c r="CA46" s="78">
        <v>38.09240610032445</v>
      </c>
      <c r="CB46" s="78">
        <v>846.0493957894453</v>
      </c>
      <c r="CC46" s="78">
        <v>110.58168636586727</v>
      </c>
      <c r="CD46" s="78">
        <v>54.86443565195985</v>
      </c>
      <c r="CE46" s="78">
        <v>88.97703812986235</v>
      </c>
      <c r="CF46" s="78">
        <v>0</v>
      </c>
      <c r="CG46" s="78">
        <v>0</v>
      </c>
      <c r="CH46" s="78">
        <v>0</v>
      </c>
      <c r="CI46" s="78">
        <v>533.2936854045424</v>
      </c>
      <c r="CJ46" s="78">
        <v>255.84451858426877</v>
      </c>
      <c r="CK46" s="137">
        <v>1715.8639046384956</v>
      </c>
      <c r="CL46" s="129"/>
      <c r="CM46" s="129"/>
      <c r="CN46" s="129"/>
      <c r="CO46" s="129"/>
      <c r="CP46" s="129"/>
      <c r="CQ46" s="129"/>
      <c r="CR46" s="129"/>
      <c r="CS46" s="129"/>
      <c r="CT46" s="129"/>
      <c r="CU46" s="129"/>
      <c r="CV46" s="132"/>
      <c r="CW46" s="132"/>
    </row>
    <row r="47" spans="1:101" ht="12.75">
      <c r="A47" s="63" t="s">
        <v>50</v>
      </c>
      <c r="B47" s="22" t="s">
        <v>151</v>
      </c>
      <c r="C47" s="25" t="s">
        <v>90</v>
      </c>
      <c r="D47" s="38" t="s">
        <v>91</v>
      </c>
      <c r="E47" s="68">
        <v>3486814</v>
      </c>
      <c r="F47" s="69">
        <v>3736596.4215234807</v>
      </c>
      <c r="G47" s="116">
        <v>612048.7966757352</v>
      </c>
      <c r="H47" s="116">
        <v>160396.81836666173</v>
      </c>
      <c r="I47" s="116">
        <v>99999.63489666663</v>
      </c>
      <c r="J47" s="116">
        <v>666347.1403929641</v>
      </c>
      <c r="K47" s="116">
        <v>151092.9760907583</v>
      </c>
      <c r="L47" s="116">
        <v>47857.222141603525</v>
      </c>
      <c r="M47" s="116">
        <v>47092.64456326842</v>
      </c>
      <c r="N47" s="116">
        <v>649015.2335445421</v>
      </c>
      <c r="O47" s="116">
        <v>51017.7724799539</v>
      </c>
      <c r="P47" s="116">
        <v>151959.79369410334</v>
      </c>
      <c r="Q47" s="116">
        <v>791.2488892072662</v>
      </c>
      <c r="R47" s="116">
        <v>28053.773819028407</v>
      </c>
      <c r="S47" s="116">
        <v>27982.65032336933</v>
      </c>
      <c r="T47" s="116">
        <v>16425.082278768812</v>
      </c>
      <c r="U47" s="116">
        <v>83734.58048313075</v>
      </c>
      <c r="V47" s="116">
        <v>4974.1994776569145</v>
      </c>
      <c r="W47" s="116">
        <v>26124.54899927586</v>
      </c>
      <c r="X47" s="116">
        <v>30655.115672759264</v>
      </c>
      <c r="Y47" s="116">
        <v>25319.964454632518</v>
      </c>
      <c r="Z47" s="116">
        <v>24115.310246906847</v>
      </c>
      <c r="AA47" s="116">
        <v>134832.3668957011</v>
      </c>
      <c r="AB47" s="116">
        <v>198425.66245187612</v>
      </c>
      <c r="AC47" s="151">
        <v>9179.376158500027</v>
      </c>
      <c r="AD47" s="137">
        <v>3247441.9129970707</v>
      </c>
      <c r="AE47" s="78">
        <v>10548.503449937318</v>
      </c>
      <c r="AF47" s="133">
        <v>2120.3692143363255</v>
      </c>
      <c r="AG47" s="78">
        <v>6543.3616006353695</v>
      </c>
      <c r="AH47" s="78">
        <v>7423.514859416486</v>
      </c>
      <c r="AI47" s="78">
        <v>1453.5864425324496</v>
      </c>
      <c r="AJ47" s="78">
        <v>5503.180476621323</v>
      </c>
      <c r="AK47" s="78">
        <v>16638.452765746053</v>
      </c>
      <c r="AL47" s="78">
        <v>977.9480653123516</v>
      </c>
      <c r="AM47" s="78">
        <v>2391.527541536568</v>
      </c>
      <c r="AN47" s="78">
        <v>17820.480811415175</v>
      </c>
      <c r="AO47" s="78">
        <v>6979.615342134253</v>
      </c>
      <c r="AP47" s="78">
        <v>11103.933498849947</v>
      </c>
      <c r="AQ47" s="78">
        <v>9517.212762880657</v>
      </c>
      <c r="AR47" s="78">
        <v>5362.71157269464</v>
      </c>
      <c r="AS47" s="78">
        <v>3405.03735467846</v>
      </c>
      <c r="AT47" s="78">
        <v>2009.2387523690131</v>
      </c>
      <c r="AU47" s="78">
        <v>22283.880233685537</v>
      </c>
      <c r="AV47" s="78">
        <v>15798.30647327317</v>
      </c>
      <c r="AW47" s="78">
        <v>1729.189988211385</v>
      </c>
      <c r="AX47" s="78">
        <v>9321.623149818186</v>
      </c>
      <c r="AY47" s="78">
        <v>0</v>
      </c>
      <c r="AZ47" s="78">
        <v>13.33565543607752</v>
      </c>
      <c r="BA47" s="78">
        <v>3525.058253603158</v>
      </c>
      <c r="BB47" s="78">
        <v>2867.1659187566665</v>
      </c>
      <c r="BC47" s="78">
        <v>222.2609239346253</v>
      </c>
      <c r="BD47" s="78">
        <v>453.4122848266357</v>
      </c>
      <c r="BE47" s="78">
        <v>8734.854310630777</v>
      </c>
      <c r="BF47" s="78">
        <v>10535.16779450124</v>
      </c>
      <c r="BG47" s="78">
        <v>195.5896130624703</v>
      </c>
      <c r="BH47" s="78">
        <v>1146.8663675026667</v>
      </c>
      <c r="BI47" s="78">
        <v>4943.082948306067</v>
      </c>
      <c r="BJ47" s="78">
        <v>0</v>
      </c>
      <c r="BK47" s="78">
        <v>2791.597204618894</v>
      </c>
      <c r="BL47" s="78">
        <v>0</v>
      </c>
      <c r="BM47" s="78">
        <v>9659.459754198817</v>
      </c>
      <c r="BN47" s="78">
        <v>21450.84629077856</v>
      </c>
      <c r="BO47" s="78">
        <v>10459.599080363469</v>
      </c>
      <c r="BP47" s="78">
        <v>275.6035456789354</v>
      </c>
      <c r="BQ47" s="78">
        <v>3427.2634470719227</v>
      </c>
      <c r="BR47" s="78">
        <v>302.27485655109047</v>
      </c>
      <c r="BS47" s="78">
        <v>16438.417934204892</v>
      </c>
      <c r="BT47" s="78">
        <v>595.6592761447959</v>
      </c>
      <c r="BU47" s="78">
        <v>151570.39255536988</v>
      </c>
      <c r="BV47" s="78">
        <v>1049.0715609714316</v>
      </c>
      <c r="BW47" s="78">
        <v>8761.52562150293</v>
      </c>
      <c r="BX47" s="78">
        <v>5992.154509277499</v>
      </c>
      <c r="BY47" s="78">
        <v>7836.920177934889</v>
      </c>
      <c r="BZ47" s="78">
        <v>0</v>
      </c>
      <c r="CA47" s="78">
        <v>595.6592761447959</v>
      </c>
      <c r="CB47" s="78">
        <v>13229.859236284641</v>
      </c>
      <c r="CC47" s="78">
        <v>1729.189988211385</v>
      </c>
      <c r="CD47" s="78">
        <v>857.9271663876538</v>
      </c>
      <c r="CE47" s="78">
        <v>1391.3533838307546</v>
      </c>
      <c r="CF47" s="78">
        <v>0</v>
      </c>
      <c r="CG47" s="78">
        <v>0</v>
      </c>
      <c r="CH47" s="78">
        <v>0</v>
      </c>
      <c r="CI47" s="78">
        <v>8339.229866027143</v>
      </c>
      <c r="CJ47" s="78">
        <v>4000.6966308232563</v>
      </c>
      <c r="CK47" s="137">
        <v>26831.338737387967</v>
      </c>
      <c r="CL47" s="129"/>
      <c r="CM47" s="129"/>
      <c r="CN47" s="129"/>
      <c r="CO47" s="129"/>
      <c r="CP47" s="129"/>
      <c r="CQ47" s="129"/>
      <c r="CR47" s="129"/>
      <c r="CS47" s="129"/>
      <c r="CT47" s="129"/>
      <c r="CU47" s="129"/>
      <c r="CV47" s="132"/>
      <c r="CW47" s="132"/>
    </row>
    <row r="48" spans="1:101" ht="12.75">
      <c r="A48" s="63" t="s">
        <v>51</v>
      </c>
      <c r="B48" s="22" t="s">
        <v>152</v>
      </c>
      <c r="C48" s="25" t="s">
        <v>92</v>
      </c>
      <c r="D48" s="38" t="s">
        <v>93</v>
      </c>
      <c r="E48" s="68">
        <v>157626</v>
      </c>
      <c r="F48" s="69">
        <v>167952.79074900493</v>
      </c>
      <c r="G48" s="116">
        <v>29332.437473419326</v>
      </c>
      <c r="H48" s="116">
        <v>5355.366733165444</v>
      </c>
      <c r="I48" s="116">
        <v>4321.186151936568</v>
      </c>
      <c r="J48" s="116">
        <v>17906.2568412565</v>
      </c>
      <c r="K48" s="116">
        <v>7793.01407994136</v>
      </c>
      <c r="L48" s="116">
        <v>2471.7077229994356</v>
      </c>
      <c r="M48" s="116">
        <v>1781.178411352074</v>
      </c>
      <c r="N48" s="116">
        <v>27809.221595675906</v>
      </c>
      <c r="O48" s="116">
        <v>2365.4034961544494</v>
      </c>
      <c r="P48" s="116">
        <v>7154.471658319371</v>
      </c>
      <c r="Q48" s="116">
        <v>98.59582591018926</v>
      </c>
      <c r="R48" s="116">
        <v>1096.5648492593232</v>
      </c>
      <c r="S48" s="116">
        <v>681.2075244703985</v>
      </c>
      <c r="T48" s="116">
        <v>624.739005994563</v>
      </c>
      <c r="U48" s="116">
        <v>2316.8226437514295</v>
      </c>
      <c r="V48" s="116">
        <v>184.6430921590817</v>
      </c>
      <c r="W48" s="116">
        <v>1197.3118568257348</v>
      </c>
      <c r="X48" s="116">
        <v>1272.0654193794599</v>
      </c>
      <c r="Y48" s="116">
        <v>1070.9299345226739</v>
      </c>
      <c r="Z48" s="116">
        <v>550.3439737168746</v>
      </c>
      <c r="AA48" s="116">
        <v>6223.368531451147</v>
      </c>
      <c r="AB48" s="116">
        <v>4037.050908177204</v>
      </c>
      <c r="AC48" s="151">
        <v>729.6091117354006</v>
      </c>
      <c r="AD48" s="137">
        <v>126373.4968415739</v>
      </c>
      <c r="AE48" s="78">
        <v>371.97516138844134</v>
      </c>
      <c r="AF48" s="133">
        <v>143.41211041482075</v>
      </c>
      <c r="AG48" s="78">
        <v>368.74838890410786</v>
      </c>
      <c r="AH48" s="78">
        <v>630.4754904111558</v>
      </c>
      <c r="AI48" s="78">
        <v>67.22442675694722</v>
      </c>
      <c r="AJ48" s="78">
        <v>0</v>
      </c>
      <c r="AK48" s="78">
        <v>320.52606677712436</v>
      </c>
      <c r="AL48" s="78">
        <v>80.66931210833667</v>
      </c>
      <c r="AM48" s="78">
        <v>104.15304518876356</v>
      </c>
      <c r="AN48" s="78">
        <v>1928.989688253869</v>
      </c>
      <c r="AO48" s="78">
        <v>906.2139551057315</v>
      </c>
      <c r="AP48" s="78">
        <v>1441.7040194863912</v>
      </c>
      <c r="AQ48" s="78">
        <v>218.16567296854606</v>
      </c>
      <c r="AR48" s="78">
        <v>179.44440315654447</v>
      </c>
      <c r="AS48" s="78">
        <v>107.55908281111556</v>
      </c>
      <c r="AT48" s="78">
        <v>98.59582591018926</v>
      </c>
      <c r="AU48" s="78">
        <v>2046.3115504814737</v>
      </c>
      <c r="AV48" s="78">
        <v>871.7663661840917</v>
      </c>
      <c r="AW48" s="78">
        <v>127.63677826919047</v>
      </c>
      <c r="AX48" s="78">
        <v>322.6772484333467</v>
      </c>
      <c r="AY48" s="78">
        <v>0</v>
      </c>
      <c r="AZ48" s="78">
        <v>0</v>
      </c>
      <c r="BA48" s="78">
        <v>101.64333325650419</v>
      </c>
      <c r="BB48" s="78">
        <v>254.5564959863068</v>
      </c>
      <c r="BC48" s="78">
        <v>17.926513801852593</v>
      </c>
      <c r="BD48" s="78">
        <v>76.18768365787352</v>
      </c>
      <c r="BE48" s="78">
        <v>636.5705051037855</v>
      </c>
      <c r="BF48" s="78">
        <v>238.42263356463954</v>
      </c>
      <c r="BG48" s="78">
        <v>10.755908281111557</v>
      </c>
      <c r="BH48" s="78">
        <v>53.77954140555778</v>
      </c>
      <c r="BI48" s="78">
        <v>308.3360373918646</v>
      </c>
      <c r="BJ48" s="78">
        <v>0</v>
      </c>
      <c r="BK48" s="78">
        <v>0</v>
      </c>
      <c r="BL48" s="78">
        <v>0</v>
      </c>
      <c r="BM48" s="78">
        <v>138.7512168263391</v>
      </c>
      <c r="BN48" s="78">
        <v>413.20614313270227</v>
      </c>
      <c r="BO48" s="78">
        <v>501.9423864518726</v>
      </c>
      <c r="BP48" s="78">
        <v>0</v>
      </c>
      <c r="BQ48" s="78">
        <v>1873.320692293596</v>
      </c>
      <c r="BR48" s="78">
        <v>17.926513801852593</v>
      </c>
      <c r="BS48" s="78">
        <v>1198.2081825158275</v>
      </c>
      <c r="BT48" s="78">
        <v>53.77954140555778</v>
      </c>
      <c r="BU48" s="78">
        <v>19714.50428844937</v>
      </c>
      <c r="BV48" s="78">
        <v>0</v>
      </c>
      <c r="BW48" s="78">
        <v>380.93841828936763</v>
      </c>
      <c r="BX48" s="78">
        <v>425.5754376559805</v>
      </c>
      <c r="BY48" s="78">
        <v>376.45678983890446</v>
      </c>
      <c r="BZ48" s="78">
        <v>0</v>
      </c>
      <c r="CA48" s="78">
        <v>49.65644323113169</v>
      </c>
      <c r="CB48" s="78">
        <v>631.0132858252114</v>
      </c>
      <c r="CC48" s="78">
        <v>161.33862421667334</v>
      </c>
      <c r="CD48" s="78">
        <v>2910.3695157307684</v>
      </c>
      <c r="CE48" s="78">
        <v>697.8791823061215</v>
      </c>
      <c r="CF48" s="78">
        <v>0</v>
      </c>
      <c r="CG48" s="78">
        <v>0</v>
      </c>
      <c r="CH48" s="78">
        <v>0</v>
      </c>
      <c r="CI48" s="78">
        <v>0</v>
      </c>
      <c r="CJ48" s="78">
        <v>0</v>
      </c>
      <c r="CK48" s="137">
        <v>0</v>
      </c>
      <c r="CL48" s="129"/>
      <c r="CM48" s="129"/>
      <c r="CN48" s="129"/>
      <c r="CO48" s="129"/>
      <c r="CP48" s="129"/>
      <c r="CQ48" s="129"/>
      <c r="CR48" s="129"/>
      <c r="CS48" s="129"/>
      <c r="CT48" s="129"/>
      <c r="CU48" s="129"/>
      <c r="CV48" s="132"/>
      <c r="CW48" s="132"/>
    </row>
    <row r="49" spans="1:101" ht="12.75">
      <c r="A49" s="63" t="s">
        <v>52</v>
      </c>
      <c r="B49" s="22" t="s">
        <v>153</v>
      </c>
      <c r="C49" s="25" t="s">
        <v>100</v>
      </c>
      <c r="D49" s="38" t="s">
        <v>101</v>
      </c>
      <c r="E49" s="68">
        <v>53076300</v>
      </c>
      <c r="F49" s="69">
        <v>57016066.170794584</v>
      </c>
      <c r="G49" s="116">
        <v>7523750.307233317</v>
      </c>
      <c r="H49" s="116">
        <v>707705.0862591438</v>
      </c>
      <c r="I49" s="116">
        <v>846796.6079520741</v>
      </c>
      <c r="J49" s="116">
        <v>10451226.161715135</v>
      </c>
      <c r="K49" s="116">
        <v>5267681.765436595</v>
      </c>
      <c r="L49" s="116">
        <v>512605.7616133439</v>
      </c>
      <c r="M49" s="116">
        <v>494094.38041646004</v>
      </c>
      <c r="N49" s="116">
        <v>11029109.916656185</v>
      </c>
      <c r="O49" s="116">
        <v>1269755.0853774801</v>
      </c>
      <c r="P49" s="116">
        <v>1600040.6586073118</v>
      </c>
      <c r="Q49" s="116">
        <v>182832.51381611545</v>
      </c>
      <c r="R49" s="116">
        <v>763.6548901064355</v>
      </c>
      <c r="S49" s="116">
        <v>335138.16506316606</v>
      </c>
      <c r="T49" s="116">
        <v>95273.19742897504</v>
      </c>
      <c r="U49" s="116">
        <v>1603481.938871589</v>
      </c>
      <c r="V49" s="116">
        <v>171948.01500269966</v>
      </c>
      <c r="W49" s="116">
        <v>170797.6994087419</v>
      </c>
      <c r="X49" s="116">
        <v>19207.370463816296</v>
      </c>
      <c r="Y49" s="116">
        <v>104098.72799438232</v>
      </c>
      <c r="Z49" s="116">
        <v>87414.31862319616</v>
      </c>
      <c r="AA49" s="116">
        <v>7531328.857028804</v>
      </c>
      <c r="AB49" s="116">
        <v>858734.7571834848</v>
      </c>
      <c r="AC49" s="151">
        <v>383847.7472308411</v>
      </c>
      <c r="AD49" s="137">
        <v>51247632.69427296</v>
      </c>
      <c r="AE49" s="78">
        <v>64176.01032172944</v>
      </c>
      <c r="AF49" s="133">
        <v>15882.088410694603</v>
      </c>
      <c r="AG49" s="78">
        <v>17564.062472448015</v>
      </c>
      <c r="AH49" s="78">
        <v>64620.6701311585</v>
      </c>
      <c r="AI49" s="78">
        <v>0</v>
      </c>
      <c r="AJ49" s="78">
        <v>0</v>
      </c>
      <c r="AK49" s="78">
        <v>33165.821872850385</v>
      </c>
      <c r="AL49" s="78">
        <v>6747.229282206227</v>
      </c>
      <c r="AM49" s="78">
        <v>0</v>
      </c>
      <c r="AN49" s="78">
        <v>135957.1533623353</v>
      </c>
      <c r="AO49" s="78">
        <v>81440.99073974842</v>
      </c>
      <c r="AP49" s="78">
        <v>128170.19344747276</v>
      </c>
      <c r="AQ49" s="78">
        <v>0</v>
      </c>
      <c r="AR49" s="78">
        <v>27117.48181285549</v>
      </c>
      <c r="AS49" s="78">
        <v>0</v>
      </c>
      <c r="AT49" s="78">
        <v>0</v>
      </c>
      <c r="AU49" s="78">
        <v>203857.18958803316</v>
      </c>
      <c r="AV49" s="78">
        <v>161111.84877726532</v>
      </c>
      <c r="AW49" s="78">
        <v>25248.94396149379</v>
      </c>
      <c r="AX49" s="78">
        <v>251793.45034800546</v>
      </c>
      <c r="AY49" s="78">
        <v>0</v>
      </c>
      <c r="AZ49" s="78">
        <v>0</v>
      </c>
      <c r="BA49" s="78">
        <v>46921.2764123625</v>
      </c>
      <c r="BB49" s="78">
        <v>25364.9421726492</v>
      </c>
      <c r="BC49" s="78">
        <v>0</v>
      </c>
      <c r="BD49" s="78">
        <v>97525.49602890921</v>
      </c>
      <c r="BE49" s="78">
        <v>76993.81265440202</v>
      </c>
      <c r="BF49" s="78">
        <v>0</v>
      </c>
      <c r="BG49" s="78">
        <v>0</v>
      </c>
      <c r="BH49" s="78">
        <v>0</v>
      </c>
      <c r="BI49" s="78">
        <v>33803.812034205126</v>
      </c>
      <c r="BJ49" s="78">
        <v>0</v>
      </c>
      <c r="BK49" s="78">
        <v>0</v>
      </c>
      <c r="BL49" s="78">
        <v>0</v>
      </c>
      <c r="BM49" s="78">
        <v>18260.051739380462</v>
      </c>
      <c r="BN49" s="78">
        <v>63274.12422999613</v>
      </c>
      <c r="BO49" s="78">
        <v>203344.86415543008</v>
      </c>
      <c r="BP49" s="78">
        <v>55473.24452979495</v>
      </c>
      <c r="BQ49" s="78">
        <v>785655.8841555779</v>
      </c>
      <c r="BR49" s="78">
        <v>184920.4816169128</v>
      </c>
      <c r="BS49" s="78">
        <v>95244.19787618618</v>
      </c>
      <c r="BT49" s="78">
        <v>3953.605696880153</v>
      </c>
      <c r="BU49" s="78">
        <v>2397915.0210045925</v>
      </c>
      <c r="BV49" s="78">
        <v>0</v>
      </c>
      <c r="BW49" s="78">
        <v>66969.6339070555</v>
      </c>
      <c r="BX49" s="78">
        <v>152237.98562387662</v>
      </c>
      <c r="BY49" s="78">
        <v>133272.27809996743</v>
      </c>
      <c r="BZ49" s="78">
        <v>0</v>
      </c>
      <c r="CA49" s="78">
        <v>0</v>
      </c>
      <c r="CB49" s="78">
        <v>110449.63005514091</v>
      </c>
      <c r="CC49" s="78">
        <v>0</v>
      </c>
      <c r="CD49" s="78">
        <v>0</v>
      </c>
      <c r="CE49" s="78">
        <v>0</v>
      </c>
      <c r="CF49" s="78">
        <v>0</v>
      </c>
      <c r="CG49" s="78">
        <v>0</v>
      </c>
      <c r="CH49" s="78">
        <v>0</v>
      </c>
      <c r="CI49" s="78">
        <v>0</v>
      </c>
      <c r="CJ49" s="78">
        <v>0</v>
      </c>
      <c r="CK49" s="137">
        <v>0</v>
      </c>
      <c r="CL49" s="129"/>
      <c r="CM49" s="129"/>
      <c r="CN49" s="129"/>
      <c r="CO49" s="129"/>
      <c r="CP49" s="129"/>
      <c r="CQ49" s="129"/>
      <c r="CR49" s="129"/>
      <c r="CS49" s="129"/>
      <c r="CT49" s="129"/>
      <c r="CU49" s="129"/>
      <c r="CV49" s="132"/>
      <c r="CW49" s="132"/>
    </row>
    <row r="50" spans="1:101" ht="12.75">
      <c r="A50" s="124" t="s">
        <v>194</v>
      </c>
      <c r="B50" s="23" t="s">
        <v>154</v>
      </c>
      <c r="C50" s="24" t="s">
        <v>155</v>
      </c>
      <c r="D50" s="103" t="s">
        <v>156</v>
      </c>
      <c r="E50" s="70">
        <v>241000</v>
      </c>
      <c r="F50" s="115">
        <v>249274.9333174242</v>
      </c>
      <c r="G50" s="152">
        <v>0</v>
      </c>
      <c r="H50" s="152">
        <v>0</v>
      </c>
      <c r="I50" s="152">
        <v>0</v>
      </c>
      <c r="J50" s="152">
        <v>0</v>
      </c>
      <c r="K50" s="152">
        <v>0</v>
      </c>
      <c r="L50" s="152">
        <v>0</v>
      </c>
      <c r="M50" s="152">
        <v>0</v>
      </c>
      <c r="N50" s="152">
        <v>0</v>
      </c>
      <c r="O50" s="152">
        <v>0</v>
      </c>
      <c r="P50" s="152">
        <v>0</v>
      </c>
      <c r="Q50" s="152">
        <v>0</v>
      </c>
      <c r="R50" s="152">
        <v>0</v>
      </c>
      <c r="S50" s="152">
        <v>0</v>
      </c>
      <c r="T50" s="152">
        <v>0</v>
      </c>
      <c r="U50" s="152">
        <v>0</v>
      </c>
      <c r="V50" s="152">
        <v>0</v>
      </c>
      <c r="W50" s="152">
        <v>0</v>
      </c>
      <c r="X50" s="152">
        <v>0</v>
      </c>
      <c r="Y50" s="152">
        <v>0</v>
      </c>
      <c r="Z50" s="152">
        <v>0</v>
      </c>
      <c r="AA50" s="152">
        <v>0</v>
      </c>
      <c r="AB50" s="152">
        <v>0</v>
      </c>
      <c r="AC50" s="153">
        <v>0</v>
      </c>
      <c r="AD50" s="138">
        <v>0</v>
      </c>
      <c r="AE50" s="134">
        <v>0</v>
      </c>
      <c r="AF50" s="135">
        <v>0</v>
      </c>
      <c r="AG50" s="134">
        <v>0</v>
      </c>
      <c r="AH50" s="134">
        <v>0</v>
      </c>
      <c r="AI50" s="134">
        <v>0</v>
      </c>
      <c r="AJ50" s="134">
        <v>0</v>
      </c>
      <c r="AK50" s="134">
        <v>0</v>
      </c>
      <c r="AL50" s="134">
        <v>0</v>
      </c>
      <c r="AM50" s="134">
        <v>0</v>
      </c>
      <c r="AN50" s="134">
        <v>0</v>
      </c>
      <c r="AO50" s="134">
        <v>0</v>
      </c>
      <c r="AP50" s="134">
        <v>0</v>
      </c>
      <c r="AQ50" s="134">
        <v>0</v>
      </c>
      <c r="AR50" s="134">
        <v>0</v>
      </c>
      <c r="AS50" s="134">
        <v>0</v>
      </c>
      <c r="AT50" s="134">
        <v>0</v>
      </c>
      <c r="AU50" s="134">
        <v>0</v>
      </c>
      <c r="AV50" s="134">
        <v>0</v>
      </c>
      <c r="AW50" s="134">
        <v>0</v>
      </c>
      <c r="AX50" s="134">
        <v>0</v>
      </c>
      <c r="AY50" s="134">
        <v>0</v>
      </c>
      <c r="AZ50" s="134">
        <v>0</v>
      </c>
      <c r="BA50" s="134">
        <v>0</v>
      </c>
      <c r="BB50" s="134">
        <v>0</v>
      </c>
      <c r="BC50" s="134">
        <v>0</v>
      </c>
      <c r="BD50" s="134">
        <v>0</v>
      </c>
      <c r="BE50" s="134">
        <v>0</v>
      </c>
      <c r="BF50" s="134">
        <v>0</v>
      </c>
      <c r="BG50" s="134">
        <v>0</v>
      </c>
      <c r="BH50" s="134">
        <v>0</v>
      </c>
      <c r="BI50" s="134">
        <v>0</v>
      </c>
      <c r="BJ50" s="134">
        <v>0</v>
      </c>
      <c r="BK50" s="134">
        <v>0</v>
      </c>
      <c r="BL50" s="134">
        <v>0</v>
      </c>
      <c r="BM50" s="134">
        <v>0</v>
      </c>
      <c r="BN50" s="134">
        <v>0</v>
      </c>
      <c r="BO50" s="134">
        <v>0</v>
      </c>
      <c r="BP50" s="134">
        <v>0</v>
      </c>
      <c r="BQ50" s="134">
        <v>0</v>
      </c>
      <c r="BR50" s="134">
        <v>0</v>
      </c>
      <c r="BS50" s="134">
        <v>0</v>
      </c>
      <c r="BT50" s="134">
        <v>0</v>
      </c>
      <c r="BU50" s="134">
        <v>0</v>
      </c>
      <c r="BV50" s="134">
        <v>0</v>
      </c>
      <c r="BW50" s="134">
        <v>0</v>
      </c>
      <c r="BX50" s="134">
        <v>0</v>
      </c>
      <c r="BY50" s="134">
        <v>0</v>
      </c>
      <c r="BZ50" s="134">
        <v>0</v>
      </c>
      <c r="CA50" s="134">
        <v>0</v>
      </c>
      <c r="CB50" s="134">
        <v>0</v>
      </c>
      <c r="CC50" s="134">
        <v>0</v>
      </c>
      <c r="CD50" s="134">
        <v>0</v>
      </c>
      <c r="CE50" s="134">
        <v>249274.9333174242</v>
      </c>
      <c r="CF50" s="134">
        <v>0</v>
      </c>
      <c r="CG50" s="134">
        <v>0</v>
      </c>
      <c r="CH50" s="134">
        <v>0</v>
      </c>
      <c r="CI50" s="134">
        <v>0</v>
      </c>
      <c r="CJ50" s="134">
        <v>0</v>
      </c>
      <c r="CK50" s="138">
        <v>0</v>
      </c>
      <c r="CL50" s="129"/>
      <c r="CM50" s="129"/>
      <c r="CN50" s="129"/>
      <c r="CO50" s="129"/>
      <c r="CP50" s="129"/>
      <c r="CQ50" s="129"/>
      <c r="CR50" s="129"/>
      <c r="CS50" s="129"/>
      <c r="CT50" s="129"/>
      <c r="CU50" s="129"/>
      <c r="CV50" s="132"/>
      <c r="CW50" s="132"/>
    </row>
    <row r="51" spans="1:101" ht="12.75">
      <c r="A51" s="62" t="s">
        <v>53</v>
      </c>
      <c r="B51" s="57" t="s">
        <v>157</v>
      </c>
      <c r="C51" s="42" t="s">
        <v>118</v>
      </c>
      <c r="D51" s="121" t="s">
        <v>119</v>
      </c>
      <c r="E51" s="67">
        <v>693612</v>
      </c>
      <c r="F51" s="114">
        <v>853488.8228912491</v>
      </c>
      <c r="G51" s="149">
        <v>62895.08707061349</v>
      </c>
      <c r="H51" s="149">
        <v>99200.74950280413</v>
      </c>
      <c r="I51" s="149">
        <v>32070.3792913175</v>
      </c>
      <c r="J51" s="149">
        <v>162344.97087582192</v>
      </c>
      <c r="K51" s="149">
        <v>57957.698168419134</v>
      </c>
      <c r="L51" s="149">
        <v>14110.060945261866</v>
      </c>
      <c r="M51" s="149">
        <v>15604.866759687682</v>
      </c>
      <c r="N51" s="149">
        <v>343442.9601508041</v>
      </c>
      <c r="O51" s="149">
        <v>32681.890760855335</v>
      </c>
      <c r="P51" s="149">
        <v>11346.935045868693</v>
      </c>
      <c r="Q51" s="149">
        <v>0</v>
      </c>
      <c r="R51" s="149">
        <v>5480.954652894658</v>
      </c>
      <c r="S51" s="149">
        <v>0</v>
      </c>
      <c r="T51" s="149">
        <v>3284.0430771476254</v>
      </c>
      <c r="U51" s="149">
        <v>0</v>
      </c>
      <c r="V51" s="149">
        <v>0</v>
      </c>
      <c r="W51" s="149">
        <v>5730.08895529896</v>
      </c>
      <c r="X51" s="149">
        <v>0</v>
      </c>
      <c r="Y51" s="149">
        <v>7338.137634454004</v>
      </c>
      <c r="Z51" s="149">
        <v>0</v>
      </c>
      <c r="AA51" s="149">
        <v>0</v>
      </c>
      <c r="AB51" s="149">
        <v>0</v>
      </c>
      <c r="AC51" s="150">
        <v>0</v>
      </c>
      <c r="AD51" s="146">
        <v>853488.8228912491</v>
      </c>
      <c r="AE51" s="130">
        <v>0</v>
      </c>
      <c r="AF51" s="131">
        <v>0</v>
      </c>
      <c r="AG51" s="130">
        <v>0</v>
      </c>
      <c r="AH51" s="130">
        <v>0</v>
      </c>
      <c r="AI51" s="130">
        <v>0</v>
      </c>
      <c r="AJ51" s="130">
        <v>0</v>
      </c>
      <c r="AK51" s="130">
        <v>0</v>
      </c>
      <c r="AL51" s="130">
        <v>0</v>
      </c>
      <c r="AM51" s="130">
        <v>0</v>
      </c>
      <c r="AN51" s="130">
        <v>0</v>
      </c>
      <c r="AO51" s="130">
        <v>0</v>
      </c>
      <c r="AP51" s="130">
        <v>0</v>
      </c>
      <c r="AQ51" s="130">
        <v>0</v>
      </c>
      <c r="AR51" s="130">
        <v>0</v>
      </c>
      <c r="AS51" s="130">
        <v>0</v>
      </c>
      <c r="AT51" s="130">
        <v>0</v>
      </c>
      <c r="AU51" s="130">
        <v>0</v>
      </c>
      <c r="AV51" s="130">
        <v>0</v>
      </c>
      <c r="AW51" s="130">
        <v>0</v>
      </c>
      <c r="AX51" s="130">
        <v>0</v>
      </c>
      <c r="AY51" s="130">
        <v>0</v>
      </c>
      <c r="AZ51" s="130">
        <v>0</v>
      </c>
      <c r="BA51" s="130">
        <v>0</v>
      </c>
      <c r="BB51" s="130">
        <v>0</v>
      </c>
      <c r="BC51" s="130">
        <v>0</v>
      </c>
      <c r="BD51" s="130">
        <v>0</v>
      </c>
      <c r="BE51" s="130">
        <v>0</v>
      </c>
      <c r="BF51" s="130">
        <v>0</v>
      </c>
      <c r="BG51" s="130">
        <v>0</v>
      </c>
      <c r="BH51" s="130">
        <v>0</v>
      </c>
      <c r="BI51" s="130">
        <v>0</v>
      </c>
      <c r="BJ51" s="130">
        <v>0</v>
      </c>
      <c r="BK51" s="130">
        <v>0</v>
      </c>
      <c r="BL51" s="130">
        <v>0</v>
      </c>
      <c r="BM51" s="130">
        <v>0</v>
      </c>
      <c r="BN51" s="130">
        <v>0</v>
      </c>
      <c r="BO51" s="130">
        <v>0</v>
      </c>
      <c r="BP51" s="130">
        <v>0</v>
      </c>
      <c r="BQ51" s="130">
        <v>0</v>
      </c>
      <c r="BR51" s="130">
        <v>0</v>
      </c>
      <c r="BS51" s="130">
        <v>0</v>
      </c>
      <c r="BT51" s="130">
        <v>0</v>
      </c>
      <c r="BU51" s="130">
        <v>0</v>
      </c>
      <c r="BV51" s="130">
        <v>0</v>
      </c>
      <c r="BW51" s="130">
        <v>0</v>
      </c>
      <c r="BX51" s="130">
        <v>0</v>
      </c>
      <c r="BY51" s="130">
        <v>0</v>
      </c>
      <c r="BZ51" s="130">
        <v>0</v>
      </c>
      <c r="CA51" s="130">
        <v>0</v>
      </c>
      <c r="CB51" s="130">
        <v>0</v>
      </c>
      <c r="CC51" s="130">
        <v>0</v>
      </c>
      <c r="CD51" s="130">
        <v>0</v>
      </c>
      <c r="CE51" s="130">
        <v>0</v>
      </c>
      <c r="CF51" s="130">
        <v>0</v>
      </c>
      <c r="CG51" s="130">
        <v>0</v>
      </c>
      <c r="CH51" s="130">
        <v>0</v>
      </c>
      <c r="CI51" s="130">
        <v>0</v>
      </c>
      <c r="CJ51" s="130">
        <v>0</v>
      </c>
      <c r="CK51" s="136">
        <v>0</v>
      </c>
      <c r="CL51" s="129"/>
      <c r="CM51" s="129"/>
      <c r="CN51" s="129"/>
      <c r="CO51" s="129"/>
      <c r="CP51" s="129"/>
      <c r="CQ51" s="129"/>
      <c r="CR51" s="129"/>
      <c r="CS51" s="129"/>
      <c r="CT51" s="129"/>
      <c r="CU51" s="129"/>
      <c r="CV51" s="132"/>
      <c r="CW51" s="132"/>
    </row>
    <row r="52" spans="1:101" ht="12.75">
      <c r="A52" s="63" t="s">
        <v>54</v>
      </c>
      <c r="B52" s="22" t="s">
        <v>158</v>
      </c>
      <c r="C52" s="25" t="s">
        <v>118</v>
      </c>
      <c r="D52" s="38" t="s">
        <v>119</v>
      </c>
      <c r="E52" s="68">
        <v>1222202</v>
      </c>
      <c r="F52" s="69">
        <v>1436091.0657959462</v>
      </c>
      <c r="G52" s="116">
        <v>105828.06734198445</v>
      </c>
      <c r="H52" s="116">
        <v>166916.43318613322</v>
      </c>
      <c r="I52" s="116">
        <v>53962.02497524306</v>
      </c>
      <c r="J52" s="116">
        <v>273163.697049818</v>
      </c>
      <c r="K52" s="116">
        <v>97520.35445737783</v>
      </c>
      <c r="L52" s="116">
        <v>23741.76663811895</v>
      </c>
      <c r="M52" s="116">
        <v>26256.945768320955</v>
      </c>
      <c r="N52" s="116">
        <v>577881.4595512612</v>
      </c>
      <c r="O52" s="116">
        <v>54990.96189214389</v>
      </c>
      <c r="P52" s="116">
        <v>19092.49612471524</v>
      </c>
      <c r="Q52" s="116">
        <v>0</v>
      </c>
      <c r="R52" s="116">
        <v>9222.32347740736</v>
      </c>
      <c r="S52" s="116">
        <v>0</v>
      </c>
      <c r="T52" s="116">
        <v>5525.77233150441</v>
      </c>
      <c r="U52" s="116">
        <v>0</v>
      </c>
      <c r="V52" s="116">
        <v>0</v>
      </c>
      <c r="W52" s="116">
        <v>9641.519999107695</v>
      </c>
      <c r="X52" s="116">
        <v>0</v>
      </c>
      <c r="Y52" s="116">
        <v>12347.243002809853</v>
      </c>
      <c r="Z52" s="116">
        <v>0</v>
      </c>
      <c r="AA52" s="116">
        <v>0</v>
      </c>
      <c r="AB52" s="116">
        <v>0</v>
      </c>
      <c r="AC52" s="151">
        <v>0</v>
      </c>
      <c r="AD52" s="147">
        <v>1436091.0657959462</v>
      </c>
      <c r="AE52" s="78">
        <v>0</v>
      </c>
      <c r="AF52" s="133">
        <v>0</v>
      </c>
      <c r="AG52" s="78">
        <v>0</v>
      </c>
      <c r="AH52" s="78">
        <v>0</v>
      </c>
      <c r="AI52" s="78">
        <v>0</v>
      </c>
      <c r="AJ52" s="78">
        <v>0</v>
      </c>
      <c r="AK52" s="78">
        <v>0</v>
      </c>
      <c r="AL52" s="78">
        <v>0</v>
      </c>
      <c r="AM52" s="78">
        <v>0</v>
      </c>
      <c r="AN52" s="78">
        <v>0</v>
      </c>
      <c r="AO52" s="78">
        <v>0</v>
      </c>
      <c r="AP52" s="78">
        <v>0</v>
      </c>
      <c r="AQ52" s="78">
        <v>0</v>
      </c>
      <c r="AR52" s="78">
        <v>0</v>
      </c>
      <c r="AS52" s="78">
        <v>0</v>
      </c>
      <c r="AT52" s="78">
        <v>0</v>
      </c>
      <c r="AU52" s="78">
        <v>0</v>
      </c>
      <c r="AV52" s="78">
        <v>0</v>
      </c>
      <c r="AW52" s="78">
        <v>0</v>
      </c>
      <c r="AX52" s="78">
        <v>0</v>
      </c>
      <c r="AY52" s="78">
        <v>0</v>
      </c>
      <c r="AZ52" s="78">
        <v>0</v>
      </c>
      <c r="BA52" s="78">
        <v>0</v>
      </c>
      <c r="BB52" s="78">
        <v>0</v>
      </c>
      <c r="BC52" s="78">
        <v>0</v>
      </c>
      <c r="BD52" s="78">
        <v>0</v>
      </c>
      <c r="BE52" s="78">
        <v>0</v>
      </c>
      <c r="BF52" s="78">
        <v>0</v>
      </c>
      <c r="BG52" s="78">
        <v>0</v>
      </c>
      <c r="BH52" s="78">
        <v>0</v>
      </c>
      <c r="BI52" s="78">
        <v>0</v>
      </c>
      <c r="BJ52" s="78">
        <v>0</v>
      </c>
      <c r="BK52" s="78">
        <v>0</v>
      </c>
      <c r="BL52" s="78">
        <v>0</v>
      </c>
      <c r="BM52" s="78">
        <v>0</v>
      </c>
      <c r="BN52" s="78">
        <v>0</v>
      </c>
      <c r="BO52" s="78">
        <v>0</v>
      </c>
      <c r="BP52" s="78">
        <v>0</v>
      </c>
      <c r="BQ52" s="78">
        <v>0</v>
      </c>
      <c r="BR52" s="78">
        <v>0</v>
      </c>
      <c r="BS52" s="78">
        <v>0</v>
      </c>
      <c r="BT52" s="78">
        <v>0</v>
      </c>
      <c r="BU52" s="78">
        <v>0</v>
      </c>
      <c r="BV52" s="78">
        <v>0</v>
      </c>
      <c r="BW52" s="78">
        <v>0</v>
      </c>
      <c r="BX52" s="78">
        <v>0</v>
      </c>
      <c r="BY52" s="78">
        <v>0</v>
      </c>
      <c r="BZ52" s="78">
        <v>0</v>
      </c>
      <c r="CA52" s="78">
        <v>0</v>
      </c>
      <c r="CB52" s="78">
        <v>0</v>
      </c>
      <c r="CC52" s="78">
        <v>0</v>
      </c>
      <c r="CD52" s="78">
        <v>0</v>
      </c>
      <c r="CE52" s="78">
        <v>0</v>
      </c>
      <c r="CF52" s="78">
        <v>0</v>
      </c>
      <c r="CG52" s="78">
        <v>0</v>
      </c>
      <c r="CH52" s="78">
        <v>0</v>
      </c>
      <c r="CI52" s="78">
        <v>0</v>
      </c>
      <c r="CJ52" s="78">
        <v>0</v>
      </c>
      <c r="CK52" s="137">
        <v>0</v>
      </c>
      <c r="CL52" s="129"/>
      <c r="CM52" s="129"/>
      <c r="CN52" s="129"/>
      <c r="CO52" s="129"/>
      <c r="CP52" s="129"/>
      <c r="CQ52" s="129"/>
      <c r="CR52" s="129"/>
      <c r="CS52" s="129"/>
      <c r="CT52" s="129"/>
      <c r="CU52" s="129"/>
      <c r="CV52" s="132"/>
      <c r="CW52" s="132"/>
    </row>
    <row r="53" spans="1:101" ht="12.75">
      <c r="A53" s="63" t="s">
        <v>55</v>
      </c>
      <c r="B53" s="22" t="s">
        <v>159</v>
      </c>
      <c r="C53" s="25" t="s">
        <v>118</v>
      </c>
      <c r="D53" s="38" t="s">
        <v>119</v>
      </c>
      <c r="E53" s="68">
        <v>1088764</v>
      </c>
      <c r="F53" s="69">
        <v>1299891.4838185336</v>
      </c>
      <c r="G53" s="116">
        <v>95791.28146067476</v>
      </c>
      <c r="H53" s="116">
        <v>151085.99668626412</v>
      </c>
      <c r="I53" s="116">
        <v>48844.240024600454</v>
      </c>
      <c r="J53" s="116">
        <v>247256.71786464413</v>
      </c>
      <c r="K53" s="116">
        <v>88271.47614615294</v>
      </c>
      <c r="L53" s="116">
        <v>21490.085830032545</v>
      </c>
      <c r="M53" s="116">
        <v>23766.72413626392</v>
      </c>
      <c r="N53" s="116">
        <v>523074.8981165546</v>
      </c>
      <c r="O53" s="116">
        <v>49775.592058967835</v>
      </c>
      <c r="P53" s="116">
        <v>17281.754415483636</v>
      </c>
      <c r="Q53" s="116">
        <v>0</v>
      </c>
      <c r="R53" s="116">
        <v>8347.673789515049</v>
      </c>
      <c r="S53" s="116">
        <v>0</v>
      </c>
      <c r="T53" s="116">
        <v>5001.705369750753</v>
      </c>
      <c r="U53" s="116">
        <v>0</v>
      </c>
      <c r="V53" s="116">
        <v>0</v>
      </c>
      <c r="W53" s="116">
        <v>8727.11350722028</v>
      </c>
      <c r="X53" s="116">
        <v>0</v>
      </c>
      <c r="Y53" s="116">
        <v>11176.224412408577</v>
      </c>
      <c r="Z53" s="116">
        <v>0</v>
      </c>
      <c r="AA53" s="116">
        <v>0</v>
      </c>
      <c r="AB53" s="116">
        <v>0</v>
      </c>
      <c r="AC53" s="151">
        <v>0</v>
      </c>
      <c r="AD53" s="147">
        <v>1299891.4838185338</v>
      </c>
      <c r="AE53" s="78">
        <v>0</v>
      </c>
      <c r="AF53" s="133">
        <v>0</v>
      </c>
      <c r="AG53" s="78">
        <v>0</v>
      </c>
      <c r="AH53" s="78">
        <v>0</v>
      </c>
      <c r="AI53" s="78">
        <v>0</v>
      </c>
      <c r="AJ53" s="78">
        <v>0</v>
      </c>
      <c r="AK53" s="78">
        <v>0</v>
      </c>
      <c r="AL53" s="78">
        <v>0</v>
      </c>
      <c r="AM53" s="78">
        <v>0</v>
      </c>
      <c r="AN53" s="78">
        <v>0</v>
      </c>
      <c r="AO53" s="78">
        <v>0</v>
      </c>
      <c r="AP53" s="78">
        <v>0</v>
      </c>
      <c r="AQ53" s="78">
        <v>0</v>
      </c>
      <c r="AR53" s="78">
        <v>0</v>
      </c>
      <c r="AS53" s="78">
        <v>0</v>
      </c>
      <c r="AT53" s="78">
        <v>0</v>
      </c>
      <c r="AU53" s="78">
        <v>0</v>
      </c>
      <c r="AV53" s="78">
        <v>0</v>
      </c>
      <c r="AW53" s="78">
        <v>0</v>
      </c>
      <c r="AX53" s="78">
        <v>0</v>
      </c>
      <c r="AY53" s="78">
        <v>0</v>
      </c>
      <c r="AZ53" s="78">
        <v>0</v>
      </c>
      <c r="BA53" s="78">
        <v>0</v>
      </c>
      <c r="BB53" s="78">
        <v>0</v>
      </c>
      <c r="BC53" s="78">
        <v>0</v>
      </c>
      <c r="BD53" s="78">
        <v>0</v>
      </c>
      <c r="BE53" s="78">
        <v>0</v>
      </c>
      <c r="BF53" s="78">
        <v>0</v>
      </c>
      <c r="BG53" s="78">
        <v>0</v>
      </c>
      <c r="BH53" s="78">
        <v>0</v>
      </c>
      <c r="BI53" s="78">
        <v>0</v>
      </c>
      <c r="BJ53" s="78">
        <v>0</v>
      </c>
      <c r="BK53" s="78">
        <v>0</v>
      </c>
      <c r="BL53" s="78">
        <v>0</v>
      </c>
      <c r="BM53" s="78">
        <v>0</v>
      </c>
      <c r="BN53" s="78">
        <v>0</v>
      </c>
      <c r="BO53" s="78">
        <v>0</v>
      </c>
      <c r="BP53" s="78">
        <v>0</v>
      </c>
      <c r="BQ53" s="78">
        <v>0</v>
      </c>
      <c r="BR53" s="78">
        <v>0</v>
      </c>
      <c r="BS53" s="78">
        <v>0</v>
      </c>
      <c r="BT53" s="78">
        <v>0</v>
      </c>
      <c r="BU53" s="78">
        <v>0</v>
      </c>
      <c r="BV53" s="78">
        <v>0</v>
      </c>
      <c r="BW53" s="78">
        <v>0</v>
      </c>
      <c r="BX53" s="78">
        <v>0</v>
      </c>
      <c r="BY53" s="78">
        <v>0</v>
      </c>
      <c r="BZ53" s="78">
        <v>0</v>
      </c>
      <c r="CA53" s="78">
        <v>0</v>
      </c>
      <c r="CB53" s="78">
        <v>0</v>
      </c>
      <c r="CC53" s="78">
        <v>0</v>
      </c>
      <c r="CD53" s="78">
        <v>0</v>
      </c>
      <c r="CE53" s="78">
        <v>0</v>
      </c>
      <c r="CF53" s="78">
        <v>0</v>
      </c>
      <c r="CG53" s="78">
        <v>0</v>
      </c>
      <c r="CH53" s="78">
        <v>0</v>
      </c>
      <c r="CI53" s="78">
        <v>0</v>
      </c>
      <c r="CJ53" s="78">
        <v>0</v>
      </c>
      <c r="CK53" s="137">
        <v>0</v>
      </c>
      <c r="CL53" s="129"/>
      <c r="CM53" s="129"/>
      <c r="CN53" s="129"/>
      <c r="CO53" s="129"/>
      <c r="CP53" s="129"/>
      <c r="CQ53" s="129"/>
      <c r="CR53" s="129"/>
      <c r="CS53" s="129"/>
      <c r="CT53" s="129"/>
      <c r="CU53" s="129"/>
      <c r="CV53" s="132"/>
      <c r="CW53" s="132"/>
    </row>
    <row r="54" spans="1:101" ht="12.75">
      <c r="A54" s="63" t="s">
        <v>56</v>
      </c>
      <c r="B54" s="22" t="s">
        <v>160</v>
      </c>
      <c r="C54" s="25" t="s">
        <v>118</v>
      </c>
      <c r="D54" s="38" t="s">
        <v>119</v>
      </c>
      <c r="E54" s="68">
        <v>73</v>
      </c>
      <c r="F54" s="69">
        <v>73.90026168427207</v>
      </c>
      <c r="G54" s="116">
        <v>5.445839791349738</v>
      </c>
      <c r="H54" s="116">
        <v>8.589405216460875</v>
      </c>
      <c r="I54" s="116">
        <v>2.7768488097051596</v>
      </c>
      <c r="J54" s="116">
        <v>14.056816573422731</v>
      </c>
      <c r="K54" s="116">
        <v>5.018330581945978</v>
      </c>
      <c r="L54" s="116">
        <v>1.221735034213499</v>
      </c>
      <c r="M54" s="116">
        <v>1.3511644278861972</v>
      </c>
      <c r="N54" s="116">
        <v>29.737383722012037</v>
      </c>
      <c r="O54" s="116">
        <v>2.829797198025809</v>
      </c>
      <c r="P54" s="116">
        <v>0.9824867610609359</v>
      </c>
      <c r="Q54" s="116">
        <v>0</v>
      </c>
      <c r="R54" s="116">
        <v>0.4745744434665598</v>
      </c>
      <c r="S54" s="116">
        <v>0</v>
      </c>
      <c r="T54" s="116">
        <v>0.2843524557960792</v>
      </c>
      <c r="U54" s="116">
        <v>0</v>
      </c>
      <c r="V54" s="116">
        <v>0</v>
      </c>
      <c r="W54" s="116">
        <v>0.4961460090786762</v>
      </c>
      <c r="X54" s="116">
        <v>0</v>
      </c>
      <c r="Y54" s="116">
        <v>0.6353806598477908</v>
      </c>
      <c r="Z54" s="116">
        <v>0</v>
      </c>
      <c r="AA54" s="116">
        <v>0</v>
      </c>
      <c r="AB54" s="116">
        <v>0</v>
      </c>
      <c r="AC54" s="151">
        <v>0</v>
      </c>
      <c r="AD54" s="147">
        <v>73.9002616842721</v>
      </c>
      <c r="AE54" s="78">
        <v>0</v>
      </c>
      <c r="AF54" s="133">
        <v>0</v>
      </c>
      <c r="AG54" s="78">
        <v>0</v>
      </c>
      <c r="AH54" s="78">
        <v>0</v>
      </c>
      <c r="AI54" s="78">
        <v>0</v>
      </c>
      <c r="AJ54" s="78">
        <v>0</v>
      </c>
      <c r="AK54" s="78">
        <v>0</v>
      </c>
      <c r="AL54" s="78">
        <v>0</v>
      </c>
      <c r="AM54" s="78">
        <v>0</v>
      </c>
      <c r="AN54" s="78">
        <v>0</v>
      </c>
      <c r="AO54" s="78">
        <v>0</v>
      </c>
      <c r="AP54" s="78">
        <v>0</v>
      </c>
      <c r="AQ54" s="78">
        <v>0</v>
      </c>
      <c r="AR54" s="78">
        <v>0</v>
      </c>
      <c r="AS54" s="78">
        <v>0</v>
      </c>
      <c r="AT54" s="78">
        <v>0</v>
      </c>
      <c r="AU54" s="78">
        <v>0</v>
      </c>
      <c r="AV54" s="78">
        <v>0</v>
      </c>
      <c r="AW54" s="78">
        <v>0</v>
      </c>
      <c r="AX54" s="78">
        <v>0</v>
      </c>
      <c r="AY54" s="78">
        <v>0</v>
      </c>
      <c r="AZ54" s="78">
        <v>0</v>
      </c>
      <c r="BA54" s="78">
        <v>0</v>
      </c>
      <c r="BB54" s="78">
        <v>0</v>
      </c>
      <c r="BC54" s="78">
        <v>0</v>
      </c>
      <c r="BD54" s="78">
        <v>0</v>
      </c>
      <c r="BE54" s="78">
        <v>0</v>
      </c>
      <c r="BF54" s="78">
        <v>0</v>
      </c>
      <c r="BG54" s="78">
        <v>0</v>
      </c>
      <c r="BH54" s="78">
        <v>0</v>
      </c>
      <c r="BI54" s="78">
        <v>0</v>
      </c>
      <c r="BJ54" s="78">
        <v>0</v>
      </c>
      <c r="BK54" s="78">
        <v>0</v>
      </c>
      <c r="BL54" s="78">
        <v>0</v>
      </c>
      <c r="BM54" s="78">
        <v>0</v>
      </c>
      <c r="BN54" s="78">
        <v>0</v>
      </c>
      <c r="BO54" s="78">
        <v>0</v>
      </c>
      <c r="BP54" s="78">
        <v>0</v>
      </c>
      <c r="BQ54" s="78">
        <v>0</v>
      </c>
      <c r="BR54" s="78">
        <v>0</v>
      </c>
      <c r="BS54" s="78">
        <v>0</v>
      </c>
      <c r="BT54" s="78">
        <v>0</v>
      </c>
      <c r="BU54" s="78">
        <v>0</v>
      </c>
      <c r="BV54" s="78">
        <v>0</v>
      </c>
      <c r="BW54" s="78">
        <v>0</v>
      </c>
      <c r="BX54" s="78">
        <v>0</v>
      </c>
      <c r="BY54" s="78">
        <v>0</v>
      </c>
      <c r="BZ54" s="78">
        <v>0</v>
      </c>
      <c r="CA54" s="78">
        <v>0</v>
      </c>
      <c r="CB54" s="78">
        <v>0</v>
      </c>
      <c r="CC54" s="78">
        <v>0</v>
      </c>
      <c r="CD54" s="78">
        <v>0</v>
      </c>
      <c r="CE54" s="78">
        <v>0</v>
      </c>
      <c r="CF54" s="78">
        <v>0</v>
      </c>
      <c r="CG54" s="78">
        <v>0</v>
      </c>
      <c r="CH54" s="78">
        <v>0</v>
      </c>
      <c r="CI54" s="78">
        <v>0</v>
      </c>
      <c r="CJ54" s="78">
        <v>0</v>
      </c>
      <c r="CK54" s="137">
        <v>0</v>
      </c>
      <c r="CL54" s="129"/>
      <c r="CM54" s="129"/>
      <c r="CN54" s="129"/>
      <c r="CO54" s="129"/>
      <c r="CP54" s="129"/>
      <c r="CQ54" s="129"/>
      <c r="CR54" s="129"/>
      <c r="CS54" s="129"/>
      <c r="CT54" s="129"/>
      <c r="CU54" s="129"/>
      <c r="CV54" s="132"/>
      <c r="CW54" s="132"/>
    </row>
    <row r="55" spans="1:101" ht="12.75">
      <c r="A55" s="63" t="s">
        <v>57</v>
      </c>
      <c r="B55" s="22" t="s">
        <v>161</v>
      </c>
      <c r="C55" s="25" t="s">
        <v>118</v>
      </c>
      <c r="D55" s="38" t="s">
        <v>119</v>
      </c>
      <c r="E55" s="68">
        <v>106386</v>
      </c>
      <c r="F55" s="69">
        <v>111888.28760022335</v>
      </c>
      <c r="G55" s="116">
        <v>8245.243993891843</v>
      </c>
      <c r="H55" s="116">
        <v>13004.742057344716</v>
      </c>
      <c r="I55" s="116">
        <v>4204.272774703223</v>
      </c>
      <c r="J55" s="116">
        <v>21282.64636233948</v>
      </c>
      <c r="K55" s="116">
        <v>7597.976010215783</v>
      </c>
      <c r="L55" s="116">
        <v>1849.7612561017713</v>
      </c>
      <c r="M55" s="116">
        <v>2045.7231227192942</v>
      </c>
      <c r="N55" s="116">
        <v>45023.72341497152</v>
      </c>
      <c r="O55" s="116">
        <v>4284.438992864937</v>
      </c>
      <c r="P55" s="116">
        <v>1487.528714778471</v>
      </c>
      <c r="Q55" s="116">
        <v>0</v>
      </c>
      <c r="R55" s="116">
        <v>718.5268442642514</v>
      </c>
      <c r="S55" s="116">
        <v>0</v>
      </c>
      <c r="T55" s="116">
        <v>430.52228272031596</v>
      </c>
      <c r="U55" s="116">
        <v>0</v>
      </c>
      <c r="V55" s="116">
        <v>0</v>
      </c>
      <c r="W55" s="116">
        <v>751.187155367172</v>
      </c>
      <c r="X55" s="116">
        <v>0</v>
      </c>
      <c r="Y55" s="116">
        <v>961.994617940568</v>
      </c>
      <c r="Z55" s="116">
        <v>0</v>
      </c>
      <c r="AA55" s="116">
        <v>0</v>
      </c>
      <c r="AB55" s="116">
        <v>0</v>
      </c>
      <c r="AC55" s="151">
        <v>0</v>
      </c>
      <c r="AD55" s="147">
        <v>111888.28760022334</v>
      </c>
      <c r="AE55" s="78">
        <v>0</v>
      </c>
      <c r="AF55" s="133">
        <v>0</v>
      </c>
      <c r="AG55" s="78">
        <v>0</v>
      </c>
      <c r="AH55" s="78">
        <v>0</v>
      </c>
      <c r="AI55" s="78">
        <v>0</v>
      </c>
      <c r="AJ55" s="78">
        <v>0</v>
      </c>
      <c r="AK55" s="78">
        <v>0</v>
      </c>
      <c r="AL55" s="78">
        <v>0</v>
      </c>
      <c r="AM55" s="78">
        <v>0</v>
      </c>
      <c r="AN55" s="78">
        <v>0</v>
      </c>
      <c r="AO55" s="78">
        <v>0</v>
      </c>
      <c r="AP55" s="78">
        <v>0</v>
      </c>
      <c r="AQ55" s="78">
        <v>0</v>
      </c>
      <c r="AR55" s="78">
        <v>0</v>
      </c>
      <c r="AS55" s="78">
        <v>0</v>
      </c>
      <c r="AT55" s="78">
        <v>0</v>
      </c>
      <c r="AU55" s="78">
        <v>0</v>
      </c>
      <c r="AV55" s="78">
        <v>0</v>
      </c>
      <c r="AW55" s="78">
        <v>0</v>
      </c>
      <c r="AX55" s="78">
        <v>0</v>
      </c>
      <c r="AY55" s="78">
        <v>0</v>
      </c>
      <c r="AZ55" s="78">
        <v>0</v>
      </c>
      <c r="BA55" s="78">
        <v>0</v>
      </c>
      <c r="BB55" s="78">
        <v>0</v>
      </c>
      <c r="BC55" s="78">
        <v>0</v>
      </c>
      <c r="BD55" s="78">
        <v>0</v>
      </c>
      <c r="BE55" s="78">
        <v>0</v>
      </c>
      <c r="BF55" s="78">
        <v>0</v>
      </c>
      <c r="BG55" s="78">
        <v>0</v>
      </c>
      <c r="BH55" s="78">
        <v>0</v>
      </c>
      <c r="BI55" s="78">
        <v>0</v>
      </c>
      <c r="BJ55" s="78">
        <v>0</v>
      </c>
      <c r="BK55" s="78">
        <v>0</v>
      </c>
      <c r="BL55" s="78">
        <v>0</v>
      </c>
      <c r="BM55" s="78">
        <v>0</v>
      </c>
      <c r="BN55" s="78">
        <v>0</v>
      </c>
      <c r="BO55" s="78">
        <v>0</v>
      </c>
      <c r="BP55" s="78">
        <v>0</v>
      </c>
      <c r="BQ55" s="78">
        <v>0</v>
      </c>
      <c r="BR55" s="78">
        <v>0</v>
      </c>
      <c r="BS55" s="78">
        <v>0</v>
      </c>
      <c r="BT55" s="78">
        <v>0</v>
      </c>
      <c r="BU55" s="78">
        <v>0</v>
      </c>
      <c r="BV55" s="78">
        <v>0</v>
      </c>
      <c r="BW55" s="78">
        <v>0</v>
      </c>
      <c r="BX55" s="78">
        <v>0</v>
      </c>
      <c r="BY55" s="78">
        <v>0</v>
      </c>
      <c r="BZ55" s="78">
        <v>0</v>
      </c>
      <c r="CA55" s="78">
        <v>0</v>
      </c>
      <c r="CB55" s="78">
        <v>0</v>
      </c>
      <c r="CC55" s="78">
        <v>0</v>
      </c>
      <c r="CD55" s="78">
        <v>0</v>
      </c>
      <c r="CE55" s="78">
        <v>0</v>
      </c>
      <c r="CF55" s="78">
        <v>0</v>
      </c>
      <c r="CG55" s="78">
        <v>0</v>
      </c>
      <c r="CH55" s="78">
        <v>0</v>
      </c>
      <c r="CI55" s="78">
        <v>0</v>
      </c>
      <c r="CJ55" s="78">
        <v>0</v>
      </c>
      <c r="CK55" s="137">
        <v>0</v>
      </c>
      <c r="CL55" s="129"/>
      <c r="CM55" s="129"/>
      <c r="CN55" s="129"/>
      <c r="CO55" s="129"/>
      <c r="CP55" s="129"/>
      <c r="CQ55" s="129"/>
      <c r="CR55" s="129"/>
      <c r="CS55" s="129"/>
      <c r="CT55" s="129"/>
      <c r="CU55" s="129"/>
      <c r="CV55" s="132"/>
      <c r="CW55" s="132"/>
    </row>
    <row r="56" spans="1:101" ht="12.75">
      <c r="A56" s="63" t="s">
        <v>58</v>
      </c>
      <c r="B56" s="22" t="s">
        <v>162</v>
      </c>
      <c r="C56" s="25" t="s">
        <v>118</v>
      </c>
      <c r="D56" s="38" t="s">
        <v>119</v>
      </c>
      <c r="E56" s="68">
        <v>1976089</v>
      </c>
      <c r="F56" s="69">
        <v>2202204.130420098</v>
      </c>
      <c r="G56" s="116">
        <v>162284.28166268475</v>
      </c>
      <c r="H56" s="116">
        <v>255961.52455259603</v>
      </c>
      <c r="I56" s="116">
        <v>82749.20519782556</v>
      </c>
      <c r="J56" s="116">
        <v>418888.6319618741</v>
      </c>
      <c r="K56" s="116">
        <v>149544.64413929073</v>
      </c>
      <c r="L56" s="116">
        <v>36407.31273887382</v>
      </c>
      <c r="M56" s="116">
        <v>40264.26721843349</v>
      </c>
      <c r="N56" s="116">
        <v>886164.5110309513</v>
      </c>
      <c r="O56" s="116">
        <v>84327.0502121909</v>
      </c>
      <c r="P56" s="116">
        <v>29277.790822112016</v>
      </c>
      <c r="Q56" s="116">
        <v>0</v>
      </c>
      <c r="R56" s="116">
        <v>14142.16642505211</v>
      </c>
      <c r="S56" s="116">
        <v>0</v>
      </c>
      <c r="T56" s="116">
        <v>8473.612114184116</v>
      </c>
      <c r="U56" s="116">
        <v>0</v>
      </c>
      <c r="V56" s="116">
        <v>0</v>
      </c>
      <c r="W56" s="116">
        <v>14784.992171645388</v>
      </c>
      <c r="X56" s="116">
        <v>0</v>
      </c>
      <c r="Y56" s="116">
        <v>18934.140172383817</v>
      </c>
      <c r="Z56" s="116">
        <v>0</v>
      </c>
      <c r="AA56" s="116">
        <v>0</v>
      </c>
      <c r="AB56" s="116">
        <v>0</v>
      </c>
      <c r="AC56" s="151">
        <v>0</v>
      </c>
      <c r="AD56" s="147">
        <v>2202204.1304200976</v>
      </c>
      <c r="AE56" s="78">
        <v>0</v>
      </c>
      <c r="AF56" s="133">
        <v>0</v>
      </c>
      <c r="AG56" s="78">
        <v>0</v>
      </c>
      <c r="AH56" s="78">
        <v>0</v>
      </c>
      <c r="AI56" s="78">
        <v>0</v>
      </c>
      <c r="AJ56" s="78">
        <v>0</v>
      </c>
      <c r="AK56" s="78">
        <v>0</v>
      </c>
      <c r="AL56" s="78">
        <v>0</v>
      </c>
      <c r="AM56" s="78">
        <v>0</v>
      </c>
      <c r="AN56" s="78">
        <v>0</v>
      </c>
      <c r="AO56" s="78">
        <v>0</v>
      </c>
      <c r="AP56" s="78">
        <v>0</v>
      </c>
      <c r="AQ56" s="78">
        <v>0</v>
      </c>
      <c r="AR56" s="78">
        <v>0</v>
      </c>
      <c r="AS56" s="78">
        <v>0</v>
      </c>
      <c r="AT56" s="78">
        <v>0</v>
      </c>
      <c r="AU56" s="78">
        <v>0</v>
      </c>
      <c r="AV56" s="78">
        <v>0</v>
      </c>
      <c r="AW56" s="78">
        <v>0</v>
      </c>
      <c r="AX56" s="78">
        <v>0</v>
      </c>
      <c r="AY56" s="78">
        <v>0</v>
      </c>
      <c r="AZ56" s="78">
        <v>0</v>
      </c>
      <c r="BA56" s="78">
        <v>0</v>
      </c>
      <c r="BB56" s="78">
        <v>0</v>
      </c>
      <c r="BC56" s="78">
        <v>0</v>
      </c>
      <c r="BD56" s="78">
        <v>0</v>
      </c>
      <c r="BE56" s="78">
        <v>0</v>
      </c>
      <c r="BF56" s="78">
        <v>0</v>
      </c>
      <c r="BG56" s="78">
        <v>0</v>
      </c>
      <c r="BH56" s="78">
        <v>0</v>
      </c>
      <c r="BI56" s="78">
        <v>0</v>
      </c>
      <c r="BJ56" s="78">
        <v>0</v>
      </c>
      <c r="BK56" s="78">
        <v>0</v>
      </c>
      <c r="BL56" s="78">
        <v>0</v>
      </c>
      <c r="BM56" s="78">
        <v>0</v>
      </c>
      <c r="BN56" s="78">
        <v>0</v>
      </c>
      <c r="BO56" s="78">
        <v>0</v>
      </c>
      <c r="BP56" s="78">
        <v>0</v>
      </c>
      <c r="BQ56" s="78">
        <v>0</v>
      </c>
      <c r="BR56" s="78">
        <v>0</v>
      </c>
      <c r="BS56" s="78">
        <v>0</v>
      </c>
      <c r="BT56" s="78">
        <v>0</v>
      </c>
      <c r="BU56" s="78">
        <v>0</v>
      </c>
      <c r="BV56" s="78">
        <v>0</v>
      </c>
      <c r="BW56" s="78">
        <v>0</v>
      </c>
      <c r="BX56" s="78">
        <v>0</v>
      </c>
      <c r="BY56" s="78">
        <v>0</v>
      </c>
      <c r="BZ56" s="78">
        <v>0</v>
      </c>
      <c r="CA56" s="78">
        <v>0</v>
      </c>
      <c r="CB56" s="78">
        <v>0</v>
      </c>
      <c r="CC56" s="78">
        <v>0</v>
      </c>
      <c r="CD56" s="78">
        <v>0</v>
      </c>
      <c r="CE56" s="78">
        <v>0</v>
      </c>
      <c r="CF56" s="78">
        <v>0</v>
      </c>
      <c r="CG56" s="78">
        <v>0</v>
      </c>
      <c r="CH56" s="78">
        <v>0</v>
      </c>
      <c r="CI56" s="78">
        <v>0</v>
      </c>
      <c r="CJ56" s="78">
        <v>0</v>
      </c>
      <c r="CK56" s="137">
        <v>0</v>
      </c>
      <c r="CL56" s="129"/>
      <c r="CM56" s="129"/>
      <c r="CN56" s="129"/>
      <c r="CO56" s="129"/>
      <c r="CP56" s="129"/>
      <c r="CQ56" s="129"/>
      <c r="CR56" s="129"/>
      <c r="CS56" s="129"/>
      <c r="CT56" s="129"/>
      <c r="CU56" s="129"/>
      <c r="CV56" s="132"/>
      <c r="CW56" s="132"/>
    </row>
    <row r="57" spans="1:101" ht="12.75">
      <c r="A57" s="63" t="s">
        <v>59</v>
      </c>
      <c r="B57" s="22" t="s">
        <v>163</v>
      </c>
      <c r="C57" s="25" t="s">
        <v>118</v>
      </c>
      <c r="D57" s="38" t="s">
        <v>119</v>
      </c>
      <c r="E57" s="68">
        <v>340927</v>
      </c>
      <c r="F57" s="69">
        <v>357755.4579389396</v>
      </c>
      <c r="G57" s="116">
        <v>26363.626650473285</v>
      </c>
      <c r="H57" s="116">
        <v>41581.809409100824</v>
      </c>
      <c r="I57" s="116">
        <v>13442.886329517527</v>
      </c>
      <c r="J57" s="116">
        <v>68049.86526128647</v>
      </c>
      <c r="K57" s="116">
        <v>24294.02974381028</v>
      </c>
      <c r="L57" s="116">
        <v>5914.490242436031</v>
      </c>
      <c r="M57" s="116">
        <v>6541.065452710152</v>
      </c>
      <c r="N57" s="116">
        <v>143960.40134237555</v>
      </c>
      <c r="O57" s="116">
        <v>13699.212551902396</v>
      </c>
      <c r="P57" s="116">
        <v>4756.275459808108</v>
      </c>
      <c r="Q57" s="116">
        <v>0</v>
      </c>
      <c r="R57" s="116">
        <v>2297.4424376717807</v>
      </c>
      <c r="S57" s="116">
        <v>0</v>
      </c>
      <c r="T57" s="116">
        <v>1376.5667498446621</v>
      </c>
      <c r="U57" s="116">
        <v>0</v>
      </c>
      <c r="V57" s="116">
        <v>0</v>
      </c>
      <c r="W57" s="116">
        <v>2401.8716393841346</v>
      </c>
      <c r="X57" s="116">
        <v>0</v>
      </c>
      <c r="Y57" s="116">
        <v>3075.914668618417</v>
      </c>
      <c r="Z57" s="116">
        <v>0</v>
      </c>
      <c r="AA57" s="116">
        <v>0</v>
      </c>
      <c r="AB57" s="116">
        <v>0</v>
      </c>
      <c r="AC57" s="151">
        <v>0</v>
      </c>
      <c r="AD57" s="147">
        <v>357755.45793893957</v>
      </c>
      <c r="AE57" s="78">
        <v>0</v>
      </c>
      <c r="AF57" s="133">
        <v>0</v>
      </c>
      <c r="AG57" s="78">
        <v>0</v>
      </c>
      <c r="AH57" s="78">
        <v>0</v>
      </c>
      <c r="AI57" s="78">
        <v>0</v>
      </c>
      <c r="AJ57" s="78">
        <v>0</v>
      </c>
      <c r="AK57" s="78">
        <v>0</v>
      </c>
      <c r="AL57" s="78">
        <v>0</v>
      </c>
      <c r="AM57" s="78">
        <v>0</v>
      </c>
      <c r="AN57" s="78">
        <v>0</v>
      </c>
      <c r="AO57" s="78">
        <v>0</v>
      </c>
      <c r="AP57" s="78">
        <v>0</v>
      </c>
      <c r="AQ57" s="78">
        <v>0</v>
      </c>
      <c r="AR57" s="78">
        <v>0</v>
      </c>
      <c r="AS57" s="78">
        <v>0</v>
      </c>
      <c r="AT57" s="78">
        <v>0</v>
      </c>
      <c r="AU57" s="78">
        <v>0</v>
      </c>
      <c r="AV57" s="78">
        <v>0</v>
      </c>
      <c r="AW57" s="78">
        <v>0</v>
      </c>
      <c r="AX57" s="78">
        <v>0</v>
      </c>
      <c r="AY57" s="78">
        <v>0</v>
      </c>
      <c r="AZ57" s="78">
        <v>0</v>
      </c>
      <c r="BA57" s="78">
        <v>0</v>
      </c>
      <c r="BB57" s="78">
        <v>0</v>
      </c>
      <c r="BC57" s="78">
        <v>0</v>
      </c>
      <c r="BD57" s="78">
        <v>0</v>
      </c>
      <c r="BE57" s="78">
        <v>0</v>
      </c>
      <c r="BF57" s="78">
        <v>0</v>
      </c>
      <c r="BG57" s="78">
        <v>0</v>
      </c>
      <c r="BH57" s="78">
        <v>0</v>
      </c>
      <c r="BI57" s="78">
        <v>0</v>
      </c>
      <c r="BJ57" s="78">
        <v>0</v>
      </c>
      <c r="BK57" s="78">
        <v>0</v>
      </c>
      <c r="BL57" s="78">
        <v>0</v>
      </c>
      <c r="BM57" s="78">
        <v>0</v>
      </c>
      <c r="BN57" s="78">
        <v>0</v>
      </c>
      <c r="BO57" s="78">
        <v>0</v>
      </c>
      <c r="BP57" s="78">
        <v>0</v>
      </c>
      <c r="BQ57" s="78">
        <v>0</v>
      </c>
      <c r="BR57" s="78">
        <v>0</v>
      </c>
      <c r="BS57" s="78">
        <v>0</v>
      </c>
      <c r="BT57" s="78">
        <v>0</v>
      </c>
      <c r="BU57" s="78">
        <v>0</v>
      </c>
      <c r="BV57" s="78">
        <v>0</v>
      </c>
      <c r="BW57" s="78">
        <v>0</v>
      </c>
      <c r="BX57" s="78">
        <v>0</v>
      </c>
      <c r="BY57" s="78">
        <v>0</v>
      </c>
      <c r="BZ57" s="78">
        <v>0</v>
      </c>
      <c r="CA57" s="78">
        <v>0</v>
      </c>
      <c r="CB57" s="78">
        <v>0</v>
      </c>
      <c r="CC57" s="78">
        <v>0</v>
      </c>
      <c r="CD57" s="78">
        <v>0</v>
      </c>
      <c r="CE57" s="78">
        <v>0</v>
      </c>
      <c r="CF57" s="78">
        <v>0</v>
      </c>
      <c r="CG57" s="78">
        <v>0</v>
      </c>
      <c r="CH57" s="78">
        <v>0</v>
      </c>
      <c r="CI57" s="78">
        <v>0</v>
      </c>
      <c r="CJ57" s="78">
        <v>0</v>
      </c>
      <c r="CK57" s="137">
        <v>0</v>
      </c>
      <c r="CL57" s="129"/>
      <c r="CM57" s="129"/>
      <c r="CN57" s="129"/>
      <c r="CO57" s="129"/>
      <c r="CP57" s="129"/>
      <c r="CQ57" s="129"/>
      <c r="CR57" s="129"/>
      <c r="CS57" s="129"/>
      <c r="CT57" s="129"/>
      <c r="CU57" s="129"/>
      <c r="CV57" s="132"/>
      <c r="CW57" s="132"/>
    </row>
    <row r="58" spans="1:101" ht="12.75">
      <c r="A58" s="63" t="s">
        <v>60</v>
      </c>
      <c r="B58" s="22" t="s">
        <v>164</v>
      </c>
      <c r="C58" s="25" t="s">
        <v>92</v>
      </c>
      <c r="D58" s="38" t="s">
        <v>93</v>
      </c>
      <c r="E58" s="68">
        <v>165961</v>
      </c>
      <c r="F58" s="69">
        <v>211066.7254050974</v>
      </c>
      <c r="G58" s="116">
        <v>36862.15333519885</v>
      </c>
      <c r="H58" s="116">
        <v>6730.103826627372</v>
      </c>
      <c r="I58" s="116">
        <v>5430.446299151529</v>
      </c>
      <c r="J58" s="116">
        <v>22502.841297795014</v>
      </c>
      <c r="K58" s="116">
        <v>9793.501826040874</v>
      </c>
      <c r="L58" s="116">
        <v>3106.2017661357095</v>
      </c>
      <c r="M58" s="116">
        <v>2238.411716588658</v>
      </c>
      <c r="N58" s="116">
        <v>34947.923830785214</v>
      </c>
      <c r="O58" s="116">
        <v>2972.608957365875</v>
      </c>
      <c r="P58" s="116">
        <v>8991.043841490875</v>
      </c>
      <c r="Q58" s="116">
        <v>123.90564051165074</v>
      </c>
      <c r="R58" s="116">
        <v>1378.0560054723046</v>
      </c>
      <c r="S58" s="116">
        <v>856.0753344441323</v>
      </c>
      <c r="T58" s="116">
        <v>785.1111948783688</v>
      </c>
      <c r="U58" s="116">
        <v>2911.557269041044</v>
      </c>
      <c r="V58" s="116">
        <v>232.04147223090956</v>
      </c>
      <c r="W58" s="116">
        <v>1504.665041776937</v>
      </c>
      <c r="X58" s="116">
        <v>1598.608045583043</v>
      </c>
      <c r="Y58" s="116">
        <v>1345.8405389392753</v>
      </c>
      <c r="Z58" s="116">
        <v>691.6187570377596</v>
      </c>
      <c r="AA58" s="116">
        <v>7820.924029095395</v>
      </c>
      <c r="AB58" s="116">
        <v>5073.3727714952265</v>
      </c>
      <c r="AC58" s="151">
        <v>916.9017397862156</v>
      </c>
      <c r="AD58" s="147">
        <v>158813.91453747224</v>
      </c>
      <c r="AE58" s="78">
        <v>467.46218920304597</v>
      </c>
      <c r="AF58" s="133">
        <v>180.22638619876471</v>
      </c>
      <c r="AG58" s="78">
        <v>463.4070955135737</v>
      </c>
      <c r="AH58" s="78">
        <v>792.3202503263194</v>
      </c>
      <c r="AI58" s="78">
        <v>84.48111853067095</v>
      </c>
      <c r="AJ58" s="78">
        <v>0</v>
      </c>
      <c r="AK58" s="78">
        <v>402.8059731542391</v>
      </c>
      <c r="AL58" s="78">
        <v>101.37734223680515</v>
      </c>
      <c r="AM58" s="78">
        <v>130.88941297685284</v>
      </c>
      <c r="AN58" s="78">
        <v>2424.1665471840693</v>
      </c>
      <c r="AO58" s="78">
        <v>1138.8415230706842</v>
      </c>
      <c r="AP58" s="78">
        <v>1811.793332157907</v>
      </c>
      <c r="AQ58" s="78">
        <v>274.1693900048708</v>
      </c>
      <c r="AR58" s="78">
        <v>225.50826573120435</v>
      </c>
      <c r="AS58" s="78">
        <v>135.16978964907352</v>
      </c>
      <c r="AT58" s="78">
        <v>123.90564051165074</v>
      </c>
      <c r="AU58" s="78">
        <v>2571.6052480736244</v>
      </c>
      <c r="AV58" s="78">
        <v>1095.5511451057412</v>
      </c>
      <c r="AW58" s="78">
        <v>160.4014837169006</v>
      </c>
      <c r="AX58" s="78">
        <v>405.5093689472206</v>
      </c>
      <c r="AY58" s="78">
        <v>0</v>
      </c>
      <c r="AZ58" s="78">
        <v>0</v>
      </c>
      <c r="BA58" s="78">
        <v>127.73545121837448</v>
      </c>
      <c r="BB58" s="78">
        <v>319.90183550280733</v>
      </c>
      <c r="BC58" s="78">
        <v>22.52829827484559</v>
      </c>
      <c r="BD58" s="78">
        <v>95.74526766809375</v>
      </c>
      <c r="BE58" s="78">
        <v>799.9798717397667</v>
      </c>
      <c r="BF58" s="78">
        <v>299.62636705544634</v>
      </c>
      <c r="BG58" s="78">
        <v>13.516978964907354</v>
      </c>
      <c r="BH58" s="78">
        <v>67.58489482453676</v>
      </c>
      <c r="BI58" s="78">
        <v>387.4867303273441</v>
      </c>
      <c r="BJ58" s="78">
        <v>0</v>
      </c>
      <c r="BK58" s="78">
        <v>0</v>
      </c>
      <c r="BL58" s="78">
        <v>0</v>
      </c>
      <c r="BM58" s="78">
        <v>174.36902864730484</v>
      </c>
      <c r="BN58" s="78">
        <v>519.2772752351908</v>
      </c>
      <c r="BO58" s="78">
        <v>630.7923516956764</v>
      </c>
      <c r="BP58" s="78">
        <v>0</v>
      </c>
      <c r="BQ58" s="78">
        <v>2354.207169721364</v>
      </c>
      <c r="BR58" s="78">
        <v>22.52829827484559</v>
      </c>
      <c r="BS58" s="78">
        <v>1505.7914566906793</v>
      </c>
      <c r="BT58" s="78">
        <v>67.58489482453676</v>
      </c>
      <c r="BU58" s="78">
        <v>24775.270744778685</v>
      </c>
      <c r="BV58" s="78">
        <v>0</v>
      </c>
      <c r="BW58" s="78">
        <v>478.72633834046877</v>
      </c>
      <c r="BX58" s="78">
        <v>534.8218010448342</v>
      </c>
      <c r="BY58" s="78">
        <v>473.0942637717573</v>
      </c>
      <c r="BZ58" s="78">
        <v>0</v>
      </c>
      <c r="CA58" s="78">
        <v>62.40338622132228</v>
      </c>
      <c r="CB58" s="78">
        <v>792.9960992745647</v>
      </c>
      <c r="CC58" s="78">
        <v>202.7546844736103</v>
      </c>
      <c r="CD58" s="78">
        <v>3657.469224921181</v>
      </c>
      <c r="CE58" s="78">
        <v>877.0266518397387</v>
      </c>
      <c r="CF58" s="78">
        <v>0</v>
      </c>
      <c r="CG58" s="78">
        <v>0</v>
      </c>
      <c r="CH58" s="78">
        <v>0</v>
      </c>
      <c r="CI58" s="78">
        <v>0</v>
      </c>
      <c r="CJ58" s="78">
        <v>0</v>
      </c>
      <c r="CK58" s="137">
        <v>0</v>
      </c>
      <c r="CL58" s="129"/>
      <c r="CM58" s="129"/>
      <c r="CN58" s="129"/>
      <c r="CO58" s="129"/>
      <c r="CP58" s="129"/>
      <c r="CQ58" s="129"/>
      <c r="CR58" s="129"/>
      <c r="CS58" s="129"/>
      <c r="CT58" s="129"/>
      <c r="CU58" s="129"/>
      <c r="CV58" s="132"/>
      <c r="CW58" s="132"/>
    </row>
    <row r="59" spans="1:101" ht="12.75">
      <c r="A59" s="124" t="s">
        <v>195</v>
      </c>
      <c r="B59" s="23" t="s">
        <v>165</v>
      </c>
      <c r="C59" s="24" t="s">
        <v>118</v>
      </c>
      <c r="D59" s="103" t="s">
        <v>119</v>
      </c>
      <c r="E59" s="70">
        <v>254966</v>
      </c>
      <c r="F59" s="115">
        <v>526230.0722025036</v>
      </c>
      <c r="G59" s="152">
        <v>38778.81622190724</v>
      </c>
      <c r="H59" s="152">
        <v>61163.56321640393</v>
      </c>
      <c r="I59" s="152">
        <v>19773.425916536064</v>
      </c>
      <c r="J59" s="152">
        <v>100095.98656054414</v>
      </c>
      <c r="K59" s="152">
        <v>35734.60234492641</v>
      </c>
      <c r="L59" s="152">
        <v>8699.748831922294</v>
      </c>
      <c r="M59" s="152">
        <v>9621.39156532016</v>
      </c>
      <c r="N59" s="152">
        <v>211754.4001400797</v>
      </c>
      <c r="O59" s="152">
        <v>20150.46158019883</v>
      </c>
      <c r="P59" s="152">
        <v>6996.106203520176</v>
      </c>
      <c r="Q59" s="152">
        <v>0</v>
      </c>
      <c r="R59" s="152">
        <v>3379.3566891255136</v>
      </c>
      <c r="S59" s="152">
        <v>0</v>
      </c>
      <c r="T59" s="152">
        <v>2024.8211567074359</v>
      </c>
      <c r="U59" s="152">
        <v>0</v>
      </c>
      <c r="V59" s="152">
        <v>0</v>
      </c>
      <c r="W59" s="152">
        <v>3532.963811358492</v>
      </c>
      <c r="X59" s="152">
        <v>0</v>
      </c>
      <c r="Y59" s="152">
        <v>4524.427963953167</v>
      </c>
      <c r="Z59" s="152">
        <v>0</v>
      </c>
      <c r="AA59" s="152">
        <v>0</v>
      </c>
      <c r="AB59" s="152">
        <v>0</v>
      </c>
      <c r="AC59" s="153">
        <v>0</v>
      </c>
      <c r="AD59" s="148">
        <v>526230.0722025036</v>
      </c>
      <c r="AE59" s="134">
        <v>0</v>
      </c>
      <c r="AF59" s="135">
        <v>0</v>
      </c>
      <c r="AG59" s="134">
        <v>0</v>
      </c>
      <c r="AH59" s="134">
        <v>0</v>
      </c>
      <c r="AI59" s="134">
        <v>0</v>
      </c>
      <c r="AJ59" s="134">
        <v>0</v>
      </c>
      <c r="AK59" s="134">
        <v>0</v>
      </c>
      <c r="AL59" s="134">
        <v>0</v>
      </c>
      <c r="AM59" s="134">
        <v>0</v>
      </c>
      <c r="AN59" s="134">
        <v>0</v>
      </c>
      <c r="AO59" s="134">
        <v>0</v>
      </c>
      <c r="AP59" s="134">
        <v>0</v>
      </c>
      <c r="AQ59" s="134">
        <v>0</v>
      </c>
      <c r="AR59" s="134">
        <v>0</v>
      </c>
      <c r="AS59" s="134">
        <v>0</v>
      </c>
      <c r="AT59" s="134">
        <v>0</v>
      </c>
      <c r="AU59" s="134">
        <v>0</v>
      </c>
      <c r="AV59" s="134">
        <v>0</v>
      </c>
      <c r="AW59" s="134">
        <v>0</v>
      </c>
      <c r="AX59" s="134">
        <v>0</v>
      </c>
      <c r="AY59" s="134">
        <v>0</v>
      </c>
      <c r="AZ59" s="134">
        <v>0</v>
      </c>
      <c r="BA59" s="134">
        <v>0</v>
      </c>
      <c r="BB59" s="134">
        <v>0</v>
      </c>
      <c r="BC59" s="134">
        <v>0</v>
      </c>
      <c r="BD59" s="134">
        <v>0</v>
      </c>
      <c r="BE59" s="134">
        <v>0</v>
      </c>
      <c r="BF59" s="134">
        <v>0</v>
      </c>
      <c r="BG59" s="134">
        <v>0</v>
      </c>
      <c r="BH59" s="134">
        <v>0</v>
      </c>
      <c r="BI59" s="134">
        <v>0</v>
      </c>
      <c r="BJ59" s="134">
        <v>0</v>
      </c>
      <c r="BK59" s="134">
        <v>0</v>
      </c>
      <c r="BL59" s="134">
        <v>0</v>
      </c>
      <c r="BM59" s="134">
        <v>0</v>
      </c>
      <c r="BN59" s="134">
        <v>0</v>
      </c>
      <c r="BO59" s="134">
        <v>0</v>
      </c>
      <c r="BP59" s="134">
        <v>0</v>
      </c>
      <c r="BQ59" s="134">
        <v>0</v>
      </c>
      <c r="BR59" s="134">
        <v>0</v>
      </c>
      <c r="BS59" s="134">
        <v>0</v>
      </c>
      <c r="BT59" s="134">
        <v>0</v>
      </c>
      <c r="BU59" s="134">
        <v>0</v>
      </c>
      <c r="BV59" s="134">
        <v>0</v>
      </c>
      <c r="BW59" s="134">
        <v>0</v>
      </c>
      <c r="BX59" s="134">
        <v>0</v>
      </c>
      <c r="BY59" s="134">
        <v>0</v>
      </c>
      <c r="BZ59" s="134">
        <v>0</v>
      </c>
      <c r="CA59" s="134">
        <v>0</v>
      </c>
      <c r="CB59" s="134">
        <v>0</v>
      </c>
      <c r="CC59" s="134">
        <v>0</v>
      </c>
      <c r="CD59" s="134">
        <v>0</v>
      </c>
      <c r="CE59" s="134">
        <v>0</v>
      </c>
      <c r="CF59" s="134">
        <v>0</v>
      </c>
      <c r="CG59" s="134">
        <v>0</v>
      </c>
      <c r="CH59" s="134">
        <v>0</v>
      </c>
      <c r="CI59" s="134">
        <v>0</v>
      </c>
      <c r="CJ59" s="134">
        <v>0</v>
      </c>
      <c r="CK59" s="138">
        <v>0</v>
      </c>
      <c r="CL59" s="129"/>
      <c r="CM59" s="129"/>
      <c r="CN59" s="129"/>
      <c r="CO59" s="129"/>
      <c r="CP59" s="129"/>
      <c r="CQ59" s="129"/>
      <c r="CR59" s="129"/>
      <c r="CS59" s="129"/>
      <c r="CT59" s="129"/>
      <c r="CU59" s="129"/>
      <c r="CV59" s="132"/>
      <c r="CW59" s="132"/>
    </row>
    <row r="60" spans="1:101" ht="12.75">
      <c r="A60" s="123" t="s">
        <v>241</v>
      </c>
      <c r="B60" s="41" t="s">
        <v>244</v>
      </c>
      <c r="C60" s="42" t="s">
        <v>103</v>
      </c>
      <c r="D60" s="121" t="s">
        <v>104</v>
      </c>
      <c r="E60" s="67">
        <v>950000</v>
      </c>
      <c r="F60" s="114">
        <v>950000</v>
      </c>
      <c r="G60" s="149">
        <v>87410.8416547789</v>
      </c>
      <c r="H60" s="149">
        <v>94186.87589158345</v>
      </c>
      <c r="I60" s="149">
        <v>21683.30955777461</v>
      </c>
      <c r="J60" s="149">
        <v>172382.31098430813</v>
      </c>
      <c r="K60" s="149">
        <v>60984.30813124109</v>
      </c>
      <c r="L60" s="149">
        <v>0</v>
      </c>
      <c r="M60" s="149">
        <v>0</v>
      </c>
      <c r="N60" s="149">
        <v>471340.94151212554</v>
      </c>
      <c r="O60" s="149">
        <v>29814.550641940084</v>
      </c>
      <c r="P60" s="149">
        <v>0</v>
      </c>
      <c r="Q60" s="149">
        <v>0</v>
      </c>
      <c r="R60" s="149">
        <v>12196.861626248216</v>
      </c>
      <c r="S60" s="149">
        <v>0</v>
      </c>
      <c r="T60" s="149">
        <v>0</v>
      </c>
      <c r="U60" s="149">
        <v>0</v>
      </c>
      <c r="V60" s="149">
        <v>0</v>
      </c>
      <c r="W60" s="149">
        <v>0</v>
      </c>
      <c r="X60" s="149">
        <v>0</v>
      </c>
      <c r="Y60" s="149">
        <v>0</v>
      </c>
      <c r="Z60" s="149">
        <v>0</v>
      </c>
      <c r="AA60" s="149">
        <v>0</v>
      </c>
      <c r="AB60" s="149">
        <v>0</v>
      </c>
      <c r="AC60" s="150">
        <v>0</v>
      </c>
      <c r="AD60" s="137">
        <v>950000</v>
      </c>
      <c r="AE60" s="130">
        <v>0</v>
      </c>
      <c r="AF60" s="131">
        <v>0</v>
      </c>
      <c r="AG60" s="130">
        <v>0</v>
      </c>
      <c r="AH60" s="130">
        <v>0</v>
      </c>
      <c r="AI60" s="130">
        <v>0</v>
      </c>
      <c r="AJ60" s="130">
        <v>0</v>
      </c>
      <c r="AK60" s="130">
        <v>0</v>
      </c>
      <c r="AL60" s="130">
        <v>0</v>
      </c>
      <c r="AM60" s="130">
        <v>0</v>
      </c>
      <c r="AN60" s="130">
        <v>0</v>
      </c>
      <c r="AO60" s="130">
        <v>0</v>
      </c>
      <c r="AP60" s="130">
        <v>0</v>
      </c>
      <c r="AQ60" s="130">
        <v>0</v>
      </c>
      <c r="AR60" s="130">
        <v>0</v>
      </c>
      <c r="AS60" s="130">
        <v>0</v>
      </c>
      <c r="AT60" s="130">
        <v>0</v>
      </c>
      <c r="AU60" s="130">
        <v>0</v>
      </c>
      <c r="AV60" s="130">
        <v>0</v>
      </c>
      <c r="AW60" s="130">
        <v>0</v>
      </c>
      <c r="AX60" s="130">
        <v>0</v>
      </c>
      <c r="AY60" s="130">
        <v>0</v>
      </c>
      <c r="AZ60" s="130">
        <v>0</v>
      </c>
      <c r="BA60" s="130">
        <v>0</v>
      </c>
      <c r="BB60" s="130">
        <v>0</v>
      </c>
      <c r="BC60" s="130">
        <v>0</v>
      </c>
      <c r="BD60" s="130">
        <v>0</v>
      </c>
      <c r="BE60" s="130">
        <v>0</v>
      </c>
      <c r="BF60" s="130">
        <v>0</v>
      </c>
      <c r="BG60" s="130">
        <v>0</v>
      </c>
      <c r="BH60" s="130">
        <v>0</v>
      </c>
      <c r="BI60" s="130">
        <v>0</v>
      </c>
      <c r="BJ60" s="130">
        <v>0</v>
      </c>
      <c r="BK60" s="130">
        <v>0</v>
      </c>
      <c r="BL60" s="130">
        <v>0</v>
      </c>
      <c r="BM60" s="130">
        <v>0</v>
      </c>
      <c r="BN60" s="130">
        <v>0</v>
      </c>
      <c r="BO60" s="130">
        <v>0</v>
      </c>
      <c r="BP60" s="130">
        <v>0</v>
      </c>
      <c r="BQ60" s="130">
        <v>0</v>
      </c>
      <c r="BR60" s="130">
        <v>0</v>
      </c>
      <c r="BS60" s="130">
        <v>0</v>
      </c>
      <c r="BT60" s="130">
        <v>0</v>
      </c>
      <c r="BU60" s="130">
        <v>0</v>
      </c>
      <c r="BV60" s="130">
        <v>0</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6">
        <v>0</v>
      </c>
      <c r="CL60" s="129"/>
      <c r="CM60" s="129"/>
      <c r="CN60" s="129"/>
      <c r="CO60" s="129"/>
      <c r="CP60" s="129"/>
      <c r="CQ60" s="129"/>
      <c r="CR60" s="129"/>
      <c r="CS60" s="129"/>
      <c r="CT60" s="129"/>
      <c r="CU60" s="129"/>
      <c r="CV60" s="132"/>
      <c r="CW60" s="132"/>
    </row>
    <row r="61" spans="1:101" ht="12.75">
      <c r="A61" s="65" t="s">
        <v>242</v>
      </c>
      <c r="B61" s="22" t="s">
        <v>245</v>
      </c>
      <c r="C61" s="25" t="s">
        <v>105</v>
      </c>
      <c r="D61" s="38" t="s">
        <v>106</v>
      </c>
      <c r="E61" s="68">
        <v>76750</v>
      </c>
      <c r="F61" s="69">
        <v>76750</v>
      </c>
      <c r="G61" s="116">
        <v>6147.862275023121</v>
      </c>
      <c r="H61" s="116">
        <v>9000.666927509426</v>
      </c>
      <c r="I61" s="116">
        <v>1788.1215764387848</v>
      </c>
      <c r="J61" s="116">
        <v>13764.441203670769</v>
      </c>
      <c r="K61" s="116">
        <v>5014.930283844348</v>
      </c>
      <c r="L61" s="116">
        <v>1465.9866970192786</v>
      </c>
      <c r="M61" s="116">
        <v>0</v>
      </c>
      <c r="N61" s="116">
        <v>35565.874653197694</v>
      </c>
      <c r="O61" s="116">
        <v>3341.4668848260653</v>
      </c>
      <c r="P61" s="116">
        <v>0</v>
      </c>
      <c r="Q61" s="116">
        <v>0</v>
      </c>
      <c r="R61" s="116">
        <v>660.6494984705129</v>
      </c>
      <c r="S61" s="116">
        <v>0</v>
      </c>
      <c r="T61" s="116">
        <v>0</v>
      </c>
      <c r="U61" s="116">
        <v>0</v>
      </c>
      <c r="V61" s="116">
        <v>0</v>
      </c>
      <c r="W61" s="116">
        <v>0</v>
      </c>
      <c r="X61" s="116">
        <v>0</v>
      </c>
      <c r="Y61" s="116">
        <v>0</v>
      </c>
      <c r="Z61" s="116">
        <v>0</v>
      </c>
      <c r="AA61" s="116">
        <v>0</v>
      </c>
      <c r="AB61" s="116">
        <v>0</v>
      </c>
      <c r="AC61" s="151">
        <v>0</v>
      </c>
      <c r="AD61" s="137">
        <v>76750</v>
      </c>
      <c r="AE61" s="78">
        <v>0</v>
      </c>
      <c r="AF61" s="133">
        <v>0</v>
      </c>
      <c r="AG61" s="78">
        <v>0</v>
      </c>
      <c r="AH61" s="78">
        <v>0</v>
      </c>
      <c r="AI61" s="78">
        <v>0</v>
      </c>
      <c r="AJ61" s="78">
        <v>0</v>
      </c>
      <c r="AK61" s="78">
        <v>0</v>
      </c>
      <c r="AL61" s="78">
        <v>0</v>
      </c>
      <c r="AM61" s="78">
        <v>0</v>
      </c>
      <c r="AN61" s="78">
        <v>0</v>
      </c>
      <c r="AO61" s="78">
        <v>0</v>
      </c>
      <c r="AP61" s="78">
        <v>0</v>
      </c>
      <c r="AQ61" s="78">
        <v>0</v>
      </c>
      <c r="AR61" s="78">
        <v>0</v>
      </c>
      <c r="AS61" s="78">
        <v>0</v>
      </c>
      <c r="AT61" s="78">
        <v>0</v>
      </c>
      <c r="AU61" s="78">
        <v>0</v>
      </c>
      <c r="AV61" s="78">
        <v>0</v>
      </c>
      <c r="AW61" s="78">
        <v>0</v>
      </c>
      <c r="AX61" s="78">
        <v>0</v>
      </c>
      <c r="AY61" s="78">
        <v>0</v>
      </c>
      <c r="AZ61" s="78">
        <v>0</v>
      </c>
      <c r="BA61" s="78">
        <v>0</v>
      </c>
      <c r="BB61" s="78">
        <v>0</v>
      </c>
      <c r="BC61" s="78">
        <v>0</v>
      </c>
      <c r="BD61" s="78">
        <v>0</v>
      </c>
      <c r="BE61" s="78">
        <v>0</v>
      </c>
      <c r="BF61" s="78">
        <v>0</v>
      </c>
      <c r="BG61" s="78">
        <v>0</v>
      </c>
      <c r="BH61" s="78">
        <v>0</v>
      </c>
      <c r="BI61" s="78">
        <v>0</v>
      </c>
      <c r="BJ61" s="78">
        <v>0</v>
      </c>
      <c r="BK61" s="78">
        <v>0</v>
      </c>
      <c r="BL61" s="78">
        <v>0</v>
      </c>
      <c r="BM61" s="78">
        <v>0</v>
      </c>
      <c r="BN61" s="78">
        <v>0</v>
      </c>
      <c r="BO61" s="78">
        <v>0</v>
      </c>
      <c r="BP61" s="78">
        <v>0</v>
      </c>
      <c r="BQ61" s="78">
        <v>0</v>
      </c>
      <c r="BR61" s="78">
        <v>0</v>
      </c>
      <c r="BS61" s="78">
        <v>0</v>
      </c>
      <c r="BT61" s="78">
        <v>0</v>
      </c>
      <c r="BU61" s="78">
        <v>0</v>
      </c>
      <c r="BV61" s="78">
        <v>0</v>
      </c>
      <c r="BW61" s="78">
        <v>0</v>
      </c>
      <c r="BX61" s="78">
        <v>0</v>
      </c>
      <c r="BY61" s="78">
        <v>0</v>
      </c>
      <c r="BZ61" s="78">
        <v>0</v>
      </c>
      <c r="CA61" s="78">
        <v>0</v>
      </c>
      <c r="CB61" s="78">
        <v>0</v>
      </c>
      <c r="CC61" s="78">
        <v>0</v>
      </c>
      <c r="CD61" s="78">
        <v>0</v>
      </c>
      <c r="CE61" s="78">
        <v>0</v>
      </c>
      <c r="CF61" s="78">
        <v>0</v>
      </c>
      <c r="CG61" s="78">
        <v>0</v>
      </c>
      <c r="CH61" s="78">
        <v>0</v>
      </c>
      <c r="CI61" s="78">
        <v>0</v>
      </c>
      <c r="CJ61" s="78">
        <v>0</v>
      </c>
      <c r="CK61" s="137">
        <v>0</v>
      </c>
      <c r="CL61" s="129"/>
      <c r="CM61" s="129"/>
      <c r="CN61" s="129"/>
      <c r="CO61" s="129"/>
      <c r="CP61" s="129"/>
      <c r="CQ61" s="129"/>
      <c r="CR61" s="129"/>
      <c r="CS61" s="129"/>
      <c r="CT61" s="129"/>
      <c r="CU61" s="129"/>
      <c r="CV61" s="132"/>
      <c r="CW61" s="132"/>
    </row>
    <row r="62" spans="1:101" ht="12.75">
      <c r="A62" s="65" t="s">
        <v>243</v>
      </c>
      <c r="B62" s="22" t="s">
        <v>246</v>
      </c>
      <c r="C62" s="25" t="s">
        <v>107</v>
      </c>
      <c r="D62" s="38" t="s">
        <v>108</v>
      </c>
      <c r="E62" s="68">
        <v>0</v>
      </c>
      <c r="F62" s="69">
        <v>0</v>
      </c>
      <c r="G62" s="116">
        <v>0</v>
      </c>
      <c r="H62" s="116">
        <v>0</v>
      </c>
      <c r="I62" s="116">
        <v>0</v>
      </c>
      <c r="J62" s="116">
        <v>0</v>
      </c>
      <c r="K62" s="116">
        <v>0</v>
      </c>
      <c r="L62" s="116">
        <v>0</v>
      </c>
      <c r="M62" s="116">
        <v>0</v>
      </c>
      <c r="N62" s="116">
        <v>0</v>
      </c>
      <c r="O62" s="116">
        <v>0</v>
      </c>
      <c r="P62" s="116">
        <v>0</v>
      </c>
      <c r="Q62" s="116">
        <v>0</v>
      </c>
      <c r="R62" s="116">
        <v>0</v>
      </c>
      <c r="S62" s="116">
        <v>0</v>
      </c>
      <c r="T62" s="116">
        <v>0</v>
      </c>
      <c r="U62" s="116">
        <v>0</v>
      </c>
      <c r="V62" s="116">
        <v>0</v>
      </c>
      <c r="W62" s="116">
        <v>0</v>
      </c>
      <c r="X62" s="116">
        <v>0</v>
      </c>
      <c r="Y62" s="116">
        <v>0</v>
      </c>
      <c r="Z62" s="116">
        <v>0</v>
      </c>
      <c r="AA62" s="116">
        <v>0</v>
      </c>
      <c r="AB62" s="116">
        <v>0</v>
      </c>
      <c r="AC62" s="151">
        <v>0</v>
      </c>
      <c r="AD62" s="137">
        <v>0</v>
      </c>
      <c r="AE62" s="78">
        <v>0</v>
      </c>
      <c r="AF62" s="133">
        <v>0</v>
      </c>
      <c r="AG62" s="78">
        <v>0</v>
      </c>
      <c r="AH62" s="78">
        <v>0</v>
      </c>
      <c r="AI62" s="78">
        <v>0</v>
      </c>
      <c r="AJ62" s="78">
        <v>0</v>
      </c>
      <c r="AK62" s="78">
        <v>0</v>
      </c>
      <c r="AL62" s="78">
        <v>0</v>
      </c>
      <c r="AM62" s="78">
        <v>0</v>
      </c>
      <c r="AN62" s="78">
        <v>0</v>
      </c>
      <c r="AO62" s="78">
        <v>0</v>
      </c>
      <c r="AP62" s="78">
        <v>0</v>
      </c>
      <c r="AQ62" s="78">
        <v>0</v>
      </c>
      <c r="AR62" s="78">
        <v>0</v>
      </c>
      <c r="AS62" s="78">
        <v>0</v>
      </c>
      <c r="AT62" s="78">
        <v>0</v>
      </c>
      <c r="AU62" s="78">
        <v>0</v>
      </c>
      <c r="AV62" s="78">
        <v>0</v>
      </c>
      <c r="AW62" s="78">
        <v>0</v>
      </c>
      <c r="AX62" s="78">
        <v>0</v>
      </c>
      <c r="AY62" s="78">
        <v>0</v>
      </c>
      <c r="AZ62" s="78">
        <v>0</v>
      </c>
      <c r="BA62" s="78">
        <v>0</v>
      </c>
      <c r="BB62" s="78">
        <v>0</v>
      </c>
      <c r="BC62" s="78">
        <v>0</v>
      </c>
      <c r="BD62" s="78">
        <v>0</v>
      </c>
      <c r="BE62" s="78">
        <v>0</v>
      </c>
      <c r="BF62" s="78">
        <v>0</v>
      </c>
      <c r="BG62" s="78">
        <v>0</v>
      </c>
      <c r="BH62" s="78">
        <v>0</v>
      </c>
      <c r="BI62" s="78">
        <v>0</v>
      </c>
      <c r="BJ62" s="78">
        <v>0</v>
      </c>
      <c r="BK62" s="78">
        <v>0</v>
      </c>
      <c r="BL62" s="78">
        <v>0</v>
      </c>
      <c r="BM62" s="78">
        <v>0</v>
      </c>
      <c r="BN62" s="78">
        <v>0</v>
      </c>
      <c r="BO62" s="78">
        <v>0</v>
      </c>
      <c r="BP62" s="78">
        <v>0</v>
      </c>
      <c r="BQ62" s="78">
        <v>0</v>
      </c>
      <c r="BR62" s="78">
        <v>0</v>
      </c>
      <c r="BS62" s="78">
        <v>0</v>
      </c>
      <c r="BT62" s="78">
        <v>0</v>
      </c>
      <c r="BU62" s="78">
        <v>0</v>
      </c>
      <c r="BV62" s="78">
        <v>0</v>
      </c>
      <c r="BW62" s="78">
        <v>0</v>
      </c>
      <c r="BX62" s="78">
        <v>0</v>
      </c>
      <c r="BY62" s="78">
        <v>0</v>
      </c>
      <c r="BZ62" s="78">
        <v>0</v>
      </c>
      <c r="CA62" s="78">
        <v>0</v>
      </c>
      <c r="CB62" s="78">
        <v>0</v>
      </c>
      <c r="CC62" s="78">
        <v>0</v>
      </c>
      <c r="CD62" s="78">
        <v>0</v>
      </c>
      <c r="CE62" s="78">
        <v>0</v>
      </c>
      <c r="CF62" s="78">
        <v>0</v>
      </c>
      <c r="CG62" s="78">
        <v>0</v>
      </c>
      <c r="CH62" s="78">
        <v>0</v>
      </c>
      <c r="CI62" s="78">
        <v>0</v>
      </c>
      <c r="CJ62" s="78">
        <v>0</v>
      </c>
      <c r="CK62" s="137">
        <v>0</v>
      </c>
      <c r="CL62" s="129"/>
      <c r="CM62" s="129"/>
      <c r="CN62" s="129"/>
      <c r="CO62" s="129"/>
      <c r="CP62" s="129"/>
      <c r="CQ62" s="129"/>
      <c r="CR62" s="129"/>
      <c r="CS62" s="129"/>
      <c r="CT62" s="129"/>
      <c r="CU62" s="129"/>
      <c r="CV62" s="132"/>
      <c r="CW62" s="132"/>
    </row>
    <row r="63" spans="1:101" ht="12.75">
      <c r="A63" s="63" t="s">
        <v>61</v>
      </c>
      <c r="B63" s="22" t="s">
        <v>166</v>
      </c>
      <c r="C63" s="25" t="s">
        <v>90</v>
      </c>
      <c r="D63" s="38" t="s">
        <v>91</v>
      </c>
      <c r="E63" s="68">
        <v>114540</v>
      </c>
      <c r="F63" s="69">
        <v>161946.77376808226</v>
      </c>
      <c r="G63" s="116">
        <v>26526.634623778675</v>
      </c>
      <c r="H63" s="116">
        <v>6951.713358049823</v>
      </c>
      <c r="I63" s="116">
        <v>4334.056029229521</v>
      </c>
      <c r="J63" s="116">
        <v>28879.963855510476</v>
      </c>
      <c r="K63" s="116">
        <v>6548.478148715835</v>
      </c>
      <c r="L63" s="116">
        <v>2074.166394500579</v>
      </c>
      <c r="M63" s="116">
        <v>2041.0290528830703</v>
      </c>
      <c r="N63" s="116">
        <v>28128.78655919265</v>
      </c>
      <c r="O63" s="116">
        <v>2211.1469171171416</v>
      </c>
      <c r="P63" s="116">
        <v>6586.046646479871</v>
      </c>
      <c r="Q63" s="116">
        <v>34.29329539486375</v>
      </c>
      <c r="R63" s="116">
        <v>1215.870714814523</v>
      </c>
      <c r="S63" s="116">
        <v>1212.788171408243</v>
      </c>
      <c r="T63" s="116">
        <v>711.8748678877614</v>
      </c>
      <c r="U63" s="116">
        <v>3629.1168840058895</v>
      </c>
      <c r="V63" s="116">
        <v>215.5853794766996</v>
      </c>
      <c r="W63" s="116">
        <v>1132.256724919181</v>
      </c>
      <c r="X63" s="116">
        <v>1328.6147398992098</v>
      </c>
      <c r="Y63" s="116">
        <v>1097.38545263564</v>
      </c>
      <c r="Z63" s="116">
        <v>1045.174873691774</v>
      </c>
      <c r="AA63" s="116">
        <v>5843.731662455096</v>
      </c>
      <c r="AB63" s="116">
        <v>8599.9107855951</v>
      </c>
      <c r="AC63" s="151">
        <v>397.8407583729979</v>
      </c>
      <c r="AD63" s="137">
        <v>140746.46589601465</v>
      </c>
      <c r="AE63" s="78">
        <v>457.17971894388575</v>
      </c>
      <c r="AF63" s="133">
        <v>91.89832529971912</v>
      </c>
      <c r="AG63" s="78">
        <v>283.5939933777496</v>
      </c>
      <c r="AH63" s="78">
        <v>321.7404680304632</v>
      </c>
      <c r="AI63" s="78">
        <v>62.99948086584519</v>
      </c>
      <c r="AJ63" s="78">
        <v>238.51179606090625</v>
      </c>
      <c r="AK63" s="78">
        <v>721.1224981066011</v>
      </c>
      <c r="AL63" s="78">
        <v>42.38497183634845</v>
      </c>
      <c r="AM63" s="78">
        <v>103.65052203616119</v>
      </c>
      <c r="AN63" s="78">
        <v>772.3524429293439</v>
      </c>
      <c r="AO63" s="78">
        <v>302.5015439960189</v>
      </c>
      <c r="AP63" s="78">
        <v>481.2524563573027</v>
      </c>
      <c r="AQ63" s="78">
        <v>412.4828395528274</v>
      </c>
      <c r="AR63" s="78">
        <v>232.4237728335035</v>
      </c>
      <c r="AS63" s="78">
        <v>147.5767655756496</v>
      </c>
      <c r="AT63" s="78">
        <v>87.08185122740682</v>
      </c>
      <c r="AU63" s="78">
        <v>965.7993809800671</v>
      </c>
      <c r="AV63" s="78">
        <v>684.7099541199199</v>
      </c>
      <c r="AW63" s="78">
        <v>74.94433656517975</v>
      </c>
      <c r="AX63" s="78">
        <v>404.0058451855577</v>
      </c>
      <c r="AY63" s="78">
        <v>0</v>
      </c>
      <c r="AZ63" s="78">
        <v>0.5779768886774788</v>
      </c>
      <c r="BA63" s="78">
        <v>152.7785575737469</v>
      </c>
      <c r="BB63" s="78">
        <v>124.26503106565795</v>
      </c>
      <c r="BC63" s="78">
        <v>9.632948144624647</v>
      </c>
      <c r="BD63" s="78">
        <v>19.65121421503428</v>
      </c>
      <c r="BE63" s="78">
        <v>378.57486208374866</v>
      </c>
      <c r="BF63" s="78">
        <v>456.60174205520826</v>
      </c>
      <c r="BG63" s="78">
        <v>8.47699436726969</v>
      </c>
      <c r="BH63" s="78">
        <v>49.70601242626318</v>
      </c>
      <c r="BI63" s="78">
        <v>214.23676673645213</v>
      </c>
      <c r="BJ63" s="78">
        <v>0</v>
      </c>
      <c r="BK63" s="78">
        <v>120.98982869648556</v>
      </c>
      <c r="BL63" s="78">
        <v>0</v>
      </c>
      <c r="BM63" s="78">
        <v>418.64792636538715</v>
      </c>
      <c r="BN63" s="78">
        <v>929.695091334014</v>
      </c>
      <c r="BO63" s="78">
        <v>453.32653968603586</v>
      </c>
      <c r="BP63" s="78">
        <v>11.944855699334562</v>
      </c>
      <c r="BQ63" s="78">
        <v>148.54006039011207</v>
      </c>
      <c r="BR63" s="78">
        <v>13.10080947668952</v>
      </c>
      <c r="BS63" s="78">
        <v>712.452844776439</v>
      </c>
      <c r="BT63" s="78">
        <v>25.816301027594054</v>
      </c>
      <c r="BU63" s="78">
        <v>6569.169721330489</v>
      </c>
      <c r="BV63" s="78">
        <v>45.46751524262834</v>
      </c>
      <c r="BW63" s="78">
        <v>379.73081586110357</v>
      </c>
      <c r="BX63" s="78">
        <v>259.70428197908046</v>
      </c>
      <c r="BY63" s="78">
        <v>339.65775157946507</v>
      </c>
      <c r="BZ63" s="78">
        <v>0</v>
      </c>
      <c r="CA63" s="78">
        <v>25.816301027594054</v>
      </c>
      <c r="CB63" s="78">
        <v>573.3916053606376</v>
      </c>
      <c r="CC63" s="78">
        <v>74.94433656517975</v>
      </c>
      <c r="CD63" s="78">
        <v>37.183179838251135</v>
      </c>
      <c r="CE63" s="78">
        <v>60.302255385350286</v>
      </c>
      <c r="CF63" s="78">
        <v>0</v>
      </c>
      <c r="CG63" s="78">
        <v>0</v>
      </c>
      <c r="CH63" s="78">
        <v>0</v>
      </c>
      <c r="CI63" s="78">
        <v>361.42821438631677</v>
      </c>
      <c r="CJ63" s="78">
        <v>173.39306660324365</v>
      </c>
      <c r="CK63" s="137">
        <v>1162.8895000190873</v>
      </c>
      <c r="CL63" s="129"/>
      <c r="CM63" s="129"/>
      <c r="CN63" s="129"/>
      <c r="CO63" s="129"/>
      <c r="CP63" s="129"/>
      <c r="CQ63" s="129"/>
      <c r="CR63" s="129"/>
      <c r="CS63" s="129"/>
      <c r="CT63" s="129"/>
      <c r="CU63" s="129"/>
      <c r="CV63" s="132"/>
      <c r="CW63" s="132"/>
    </row>
    <row r="64" spans="1:101" ht="12.75">
      <c r="A64" s="63" t="s">
        <v>62</v>
      </c>
      <c r="B64" s="22" t="s">
        <v>167</v>
      </c>
      <c r="C64" s="25" t="s">
        <v>95</v>
      </c>
      <c r="D64" s="38" t="s">
        <v>96</v>
      </c>
      <c r="E64" s="68">
        <v>1000000</v>
      </c>
      <c r="F64" s="113">
        <v>1022743.1217437498</v>
      </c>
      <c r="G64" s="116">
        <v>281267.7122097637</v>
      </c>
      <c r="H64" s="116">
        <v>73712.59088297116</v>
      </c>
      <c r="I64" s="116">
        <v>7630.702989955607</v>
      </c>
      <c r="J64" s="116">
        <v>232259.52225677378</v>
      </c>
      <c r="K64" s="116">
        <v>51335.55436492634</v>
      </c>
      <c r="L64" s="116">
        <v>57173.042152242386</v>
      </c>
      <c r="M64" s="116">
        <v>15814.631946682995</v>
      </c>
      <c r="N64" s="116">
        <v>103586.79308864736</v>
      </c>
      <c r="O64" s="116">
        <v>8699.001408549393</v>
      </c>
      <c r="P64" s="116">
        <v>16463.241700829225</v>
      </c>
      <c r="Q64" s="116">
        <v>209.8443322237792</v>
      </c>
      <c r="R64" s="116">
        <v>610.4562391964486</v>
      </c>
      <c r="S64" s="116">
        <v>934.7611162695619</v>
      </c>
      <c r="T64" s="116">
        <v>9938.990644417177</v>
      </c>
      <c r="U64" s="116">
        <v>35654.45972056757</v>
      </c>
      <c r="V64" s="116">
        <v>19.076757474889018</v>
      </c>
      <c r="W64" s="116">
        <v>782.1470564704497</v>
      </c>
      <c r="X64" s="116">
        <v>11142.734041082675</v>
      </c>
      <c r="Y64" s="116">
        <v>10377.756066339625</v>
      </c>
      <c r="Z64" s="116">
        <v>1526.1405979911212</v>
      </c>
      <c r="AA64" s="116">
        <v>27241.609674141517</v>
      </c>
      <c r="AB64" s="116">
        <v>22262.575973195482</v>
      </c>
      <c r="AC64" s="151">
        <v>11808.512876956302</v>
      </c>
      <c r="AD64" s="137">
        <v>980451.8580976684</v>
      </c>
      <c r="AE64" s="78">
        <v>14116.800531417874</v>
      </c>
      <c r="AF64" s="78">
        <v>19.076757474889018</v>
      </c>
      <c r="AG64" s="78">
        <v>400.6119069726694</v>
      </c>
      <c r="AH64" s="78">
        <v>419.6886644475584</v>
      </c>
      <c r="AI64" s="78">
        <v>1030.144903644007</v>
      </c>
      <c r="AJ64" s="78">
        <v>0</v>
      </c>
      <c r="AK64" s="78">
        <v>3185.8184983064657</v>
      </c>
      <c r="AL64" s="78">
        <v>0</v>
      </c>
      <c r="AM64" s="78">
        <v>19.076757474889018</v>
      </c>
      <c r="AN64" s="78">
        <v>379.24593860079364</v>
      </c>
      <c r="AO64" s="78">
        <v>67.15018631160935</v>
      </c>
      <c r="AP64" s="78">
        <v>106.82984185937848</v>
      </c>
      <c r="AQ64" s="78">
        <v>0</v>
      </c>
      <c r="AR64" s="78">
        <v>0</v>
      </c>
      <c r="AS64" s="78">
        <v>1716.9081727400117</v>
      </c>
      <c r="AT64" s="78">
        <v>0</v>
      </c>
      <c r="AU64" s="78">
        <v>133.5373023242231</v>
      </c>
      <c r="AV64" s="78">
        <v>381.5351494977803</v>
      </c>
      <c r="AW64" s="78">
        <v>0</v>
      </c>
      <c r="AX64" s="78">
        <v>1983.9827773884576</v>
      </c>
      <c r="AY64" s="78">
        <v>0</v>
      </c>
      <c r="AZ64" s="78">
        <v>57.23027242466705</v>
      </c>
      <c r="BA64" s="78">
        <v>2766.129833858907</v>
      </c>
      <c r="BB64" s="78">
        <v>0</v>
      </c>
      <c r="BC64" s="78">
        <v>0</v>
      </c>
      <c r="BD64" s="78">
        <v>0</v>
      </c>
      <c r="BE64" s="78">
        <v>820.3005714202277</v>
      </c>
      <c r="BF64" s="78">
        <v>0</v>
      </c>
      <c r="BG64" s="78">
        <v>19.076757474889018</v>
      </c>
      <c r="BH64" s="78">
        <v>0</v>
      </c>
      <c r="BI64" s="78">
        <v>1278.142750817564</v>
      </c>
      <c r="BJ64" s="78">
        <v>0</v>
      </c>
      <c r="BK64" s="78">
        <v>0</v>
      </c>
      <c r="BL64" s="78">
        <v>856.5464106225164</v>
      </c>
      <c r="BM64" s="78">
        <v>57.23027242466705</v>
      </c>
      <c r="BN64" s="78">
        <v>19.076757474889018</v>
      </c>
      <c r="BO64" s="78">
        <v>0</v>
      </c>
      <c r="BP64" s="78">
        <v>0</v>
      </c>
      <c r="BQ64" s="78">
        <v>0</v>
      </c>
      <c r="BR64" s="78">
        <v>76.30702989955607</v>
      </c>
      <c r="BS64" s="78">
        <v>0</v>
      </c>
      <c r="BT64" s="78">
        <v>0</v>
      </c>
      <c r="BU64" s="78">
        <v>324.3048770731133</v>
      </c>
      <c r="BV64" s="78">
        <v>0</v>
      </c>
      <c r="BW64" s="78">
        <v>10415.909581289403</v>
      </c>
      <c r="BX64" s="78">
        <v>247.9978471735572</v>
      </c>
      <c r="BY64" s="78">
        <v>1316.2962657673422</v>
      </c>
      <c r="BZ64" s="78">
        <v>0</v>
      </c>
      <c r="CA64" s="78">
        <v>-19.076757474889018</v>
      </c>
      <c r="CB64" s="78">
        <v>0</v>
      </c>
      <c r="CC64" s="78">
        <v>95.38378737444508</v>
      </c>
      <c r="CD64" s="78">
        <v>0</v>
      </c>
      <c r="CE64" s="78">
        <v>0</v>
      </c>
      <c r="CF64" s="78">
        <v>0</v>
      </c>
      <c r="CG64" s="78">
        <v>0</v>
      </c>
      <c r="CH64" s="78">
        <v>0</v>
      </c>
      <c r="CI64" s="78">
        <v>0</v>
      </c>
      <c r="CJ64" s="78">
        <v>0</v>
      </c>
      <c r="CK64" s="137">
        <v>0</v>
      </c>
      <c r="CL64" s="129"/>
      <c r="CM64" s="129"/>
      <c r="CN64" s="129"/>
      <c r="CO64" s="129"/>
      <c r="CP64" s="129"/>
      <c r="CQ64" s="129"/>
      <c r="CR64" s="129"/>
      <c r="CS64" s="129"/>
      <c r="CT64" s="129"/>
      <c r="CU64" s="129"/>
      <c r="CV64" s="132"/>
      <c r="CW64" s="132"/>
    </row>
    <row r="65" spans="1:101" ht="12.75">
      <c r="A65" s="63" t="s">
        <v>63</v>
      </c>
      <c r="B65" s="22" t="s">
        <v>168</v>
      </c>
      <c r="C65" s="25" t="s">
        <v>169</v>
      </c>
      <c r="D65" s="38" t="s">
        <v>170</v>
      </c>
      <c r="E65" s="157">
        <v>4804800</v>
      </c>
      <c r="F65" s="113">
        <v>4998753.673087917</v>
      </c>
      <c r="G65" s="116">
        <v>571635.7702654818</v>
      </c>
      <c r="H65" s="116">
        <v>301621.02324286953</v>
      </c>
      <c r="I65" s="116">
        <v>154219.59913596776</v>
      </c>
      <c r="J65" s="116">
        <v>734277.4777783885</v>
      </c>
      <c r="K65" s="116">
        <v>292558.3478466912</v>
      </c>
      <c r="L65" s="116">
        <v>64483.83292987342</v>
      </c>
      <c r="M65" s="116">
        <v>90583.18376273481</v>
      </c>
      <c r="N65" s="116">
        <v>1100963.7303462457</v>
      </c>
      <c r="O65" s="116">
        <v>98007.90085231522</v>
      </c>
      <c r="P65" s="116">
        <v>196165.01082953467</v>
      </c>
      <c r="Q65" s="116">
        <v>1812.7077321614152</v>
      </c>
      <c r="R65" s="116">
        <v>24692.944764399002</v>
      </c>
      <c r="S65" s="116">
        <v>26053.499148722727</v>
      </c>
      <c r="T65" s="116">
        <v>27725.51941110091</v>
      </c>
      <c r="U65" s="116">
        <v>31094.44662186908</v>
      </c>
      <c r="V65" s="116">
        <v>7658.600142213552</v>
      </c>
      <c r="W65" s="116">
        <v>26076.856623106443</v>
      </c>
      <c r="X65" s="116">
        <v>32959.94668578435</v>
      </c>
      <c r="Y65" s="116">
        <v>35629.22504612141</v>
      </c>
      <c r="Z65" s="116">
        <v>11266.318681646926</v>
      </c>
      <c r="AA65" s="116">
        <v>202781.8725471752</v>
      </c>
      <c r="AB65" s="116">
        <v>92480.0721285516</v>
      </c>
      <c r="AC65" s="151">
        <v>1136.019254384801</v>
      </c>
      <c r="AD65" s="137">
        <v>4125883.905777341</v>
      </c>
      <c r="AE65" s="135">
        <v>17244.27824754659</v>
      </c>
      <c r="AF65" s="134">
        <v>5691.220053283092</v>
      </c>
      <c r="AG65" s="134">
        <v>19305.692519252047</v>
      </c>
      <c r="AH65" s="134">
        <v>17671.07628000259</v>
      </c>
      <c r="AI65" s="134">
        <v>5410.548057771473</v>
      </c>
      <c r="AJ65" s="134">
        <v>0</v>
      </c>
      <c r="AK65" s="134">
        <v>19582.10985337909</v>
      </c>
      <c r="AL65" s="134">
        <v>3258.922632361222</v>
      </c>
      <c r="AM65" s="134">
        <v>4816.979631392034</v>
      </c>
      <c r="AN65" s="134">
        <v>29212.5902830328</v>
      </c>
      <c r="AO65" s="134">
        <v>12173.315556552536</v>
      </c>
      <c r="AP65" s="134">
        <v>19366.63838542449</v>
      </c>
      <c r="AQ65" s="134">
        <v>0</v>
      </c>
      <c r="AR65" s="134">
        <v>4111.667764996303</v>
      </c>
      <c r="AS65" s="134">
        <v>3786.1800029005117</v>
      </c>
      <c r="AT65" s="134">
        <v>7935.967067432225</v>
      </c>
      <c r="AU65" s="134">
        <v>51616.12136483222</v>
      </c>
      <c r="AV65" s="134">
        <v>22226.795037678134</v>
      </c>
      <c r="AW65" s="134">
        <v>4504.292850505481</v>
      </c>
      <c r="AX65" s="134">
        <v>14995.103919087132</v>
      </c>
      <c r="AY65" s="134">
        <v>0</v>
      </c>
      <c r="AZ65" s="134">
        <v>9828.280130716605</v>
      </c>
      <c r="BA65" s="134">
        <v>5292.786430057583</v>
      </c>
      <c r="BB65" s="134">
        <v>7949.088689789287</v>
      </c>
      <c r="BC65" s="134">
        <v>532.1039848121519</v>
      </c>
      <c r="BD65" s="134">
        <v>0</v>
      </c>
      <c r="BE65" s="134">
        <v>10214.14708741782</v>
      </c>
      <c r="BF65" s="134">
        <v>-31.38583543112908</v>
      </c>
      <c r="BG65" s="134">
        <v>326.70866492788673</v>
      </c>
      <c r="BH65" s="134">
        <v>0</v>
      </c>
      <c r="BI65" s="134">
        <v>11209.49120437123</v>
      </c>
      <c r="BJ65" s="134">
        <v>0</v>
      </c>
      <c r="BK65" s="134">
        <v>0</v>
      </c>
      <c r="BL65" s="134">
        <v>0</v>
      </c>
      <c r="BM65" s="134">
        <v>26381.330057667994</v>
      </c>
      <c r="BN65" s="134">
        <v>22474.724639056294</v>
      </c>
      <c r="BO65" s="134">
        <v>19917.710143983142</v>
      </c>
      <c r="BP65" s="134">
        <v>752.8407503845604</v>
      </c>
      <c r="BQ65" s="134">
        <v>8403.831831513238</v>
      </c>
      <c r="BR65" s="134">
        <v>571.5921754017296</v>
      </c>
      <c r="BS65" s="134">
        <v>42010.90881418567</v>
      </c>
      <c r="BT65" s="134">
        <v>1913.4507143370117</v>
      </c>
      <c r="BU65" s="134">
        <v>338070.0537098631</v>
      </c>
      <c r="BV65" s="134">
        <v>2311.1813935076775</v>
      </c>
      <c r="BW65" s="134">
        <v>7819.229024921001</v>
      </c>
      <c r="BX65" s="134">
        <v>13261.310906345674</v>
      </c>
      <c r="BY65" s="134">
        <v>10925.88410912185</v>
      </c>
      <c r="BZ65" s="134">
        <v>0.900261684272072</v>
      </c>
      <c r="CA65" s="134">
        <v>1186.7915469073778</v>
      </c>
      <c r="CB65" s="134">
        <v>18960.978620638718</v>
      </c>
      <c r="CC65" s="134">
        <v>3952.222788065432</v>
      </c>
      <c r="CD65" s="134">
        <v>1248.0833355489146</v>
      </c>
      <c r="CE65" s="134">
        <v>3052.8860301813106</v>
      </c>
      <c r="CF65" s="134">
        <v>0</v>
      </c>
      <c r="CG65" s="134">
        <v>0</v>
      </c>
      <c r="CH65" s="134">
        <v>0</v>
      </c>
      <c r="CI65" s="134">
        <v>0</v>
      </c>
      <c r="CJ65" s="134">
        <v>0</v>
      </c>
      <c r="CK65" s="138">
        <v>41423.13659317072</v>
      </c>
      <c r="CL65" s="129"/>
      <c r="CM65" s="129"/>
      <c r="CN65" s="129"/>
      <c r="CO65" s="129"/>
      <c r="CP65" s="129"/>
      <c r="CQ65" s="129"/>
      <c r="CR65" s="129"/>
      <c r="CS65" s="129"/>
      <c r="CT65" s="129"/>
      <c r="CU65" s="129"/>
      <c r="CV65" s="132"/>
      <c r="CW65" s="132"/>
    </row>
    <row r="66" spans="1:101" ht="12.75">
      <c r="A66" s="154"/>
      <c r="B66" s="89" t="s">
        <v>171</v>
      </c>
      <c r="C66" s="90"/>
      <c r="D66" s="154"/>
      <c r="E66" s="155">
        <f>SUM(E7:E65)</f>
        <v>113580626</v>
      </c>
      <c r="F66" s="156">
        <v>125893395.8785624</v>
      </c>
      <c r="G66" s="155">
        <f aca="true" t="shared" si="0" ref="G66:BR66">SUM(G7:G65)</f>
        <v>16401671.605516877</v>
      </c>
      <c r="H66" s="155">
        <f t="shared" si="0"/>
        <v>5338652.40239642</v>
      </c>
      <c r="I66" s="155">
        <f t="shared" si="0"/>
        <v>3026321.866658788</v>
      </c>
      <c r="J66" s="155">
        <f t="shared" si="0"/>
        <v>22513403.638945743</v>
      </c>
      <c r="K66" s="155">
        <f t="shared" si="0"/>
        <v>9023494.997326469</v>
      </c>
      <c r="L66" s="155">
        <f t="shared" si="0"/>
        <v>1514301.555808478</v>
      </c>
      <c r="M66" s="155">
        <f t="shared" si="0"/>
        <v>1637593.4681200115</v>
      </c>
      <c r="N66" s="155">
        <f t="shared" si="0"/>
        <v>29087384.69242751</v>
      </c>
      <c r="O66" s="155">
        <f t="shared" si="0"/>
        <v>2780636.043006642</v>
      </c>
      <c r="P66" s="155">
        <f t="shared" si="0"/>
        <v>3730404.314065256</v>
      </c>
      <c r="Q66" s="155">
        <f t="shared" si="0"/>
        <v>203856.3999379698</v>
      </c>
      <c r="R66" s="155">
        <f t="shared" si="0"/>
        <v>359403.0754012957</v>
      </c>
      <c r="S66" s="155">
        <f t="shared" si="0"/>
        <v>566590.1748450649</v>
      </c>
      <c r="T66" s="155">
        <f t="shared" si="0"/>
        <v>415020.37525696686</v>
      </c>
      <c r="U66" s="155">
        <f t="shared" si="0"/>
        <v>2587233.0217204853</v>
      </c>
      <c r="V66" s="155">
        <f t="shared" si="0"/>
        <v>222951.0508368021</v>
      </c>
      <c r="W66" s="155">
        <f t="shared" si="0"/>
        <v>672218.4612613668</v>
      </c>
      <c r="X66" s="155">
        <f t="shared" si="0"/>
        <v>275002.01259400754</v>
      </c>
      <c r="Y66" s="155">
        <f t="shared" si="0"/>
        <v>671410.2955234146</v>
      </c>
      <c r="Z66" s="155">
        <f t="shared" si="0"/>
        <v>256231.81187646912</v>
      </c>
      <c r="AA66" s="155">
        <f t="shared" si="0"/>
        <v>9203908.191637186</v>
      </c>
      <c r="AB66" s="155">
        <f t="shared" si="0"/>
        <v>2582553.710132259</v>
      </c>
      <c r="AC66" s="155">
        <f t="shared" si="0"/>
        <v>510382.8347045277</v>
      </c>
      <c r="AD66" s="155">
        <f t="shared" si="0"/>
        <v>113391364.05668916</v>
      </c>
      <c r="AE66" s="155">
        <f t="shared" si="0"/>
        <v>186091.26202910085</v>
      </c>
      <c r="AF66" s="155">
        <f t="shared" si="0"/>
        <v>36737.653703380834</v>
      </c>
      <c r="AG66" s="155">
        <f t="shared" si="0"/>
        <v>82293.04136813857</v>
      </c>
      <c r="AH66" s="155">
        <f t="shared" si="0"/>
        <v>139407.52731879347</v>
      </c>
      <c r="AI66" s="155">
        <f t="shared" si="0"/>
        <v>17270.205799769188</v>
      </c>
      <c r="AJ66" s="155">
        <f t="shared" si="0"/>
        <v>31284.427465290973</v>
      </c>
      <c r="AK66" s="155">
        <f t="shared" si="0"/>
        <v>161855.01101857753</v>
      </c>
      <c r="AL66" s="155">
        <f t="shared" si="0"/>
        <v>17144.25128925122</v>
      </c>
      <c r="AM66" s="155">
        <f t="shared" si="0"/>
        <v>19628.700540226157</v>
      </c>
      <c r="AN66" s="155">
        <f t="shared" si="0"/>
        <v>305352.98646630155</v>
      </c>
      <c r="AO66" s="155">
        <f t="shared" si="0"/>
        <v>151930.7091532047</v>
      </c>
      <c r="AP66" s="155">
        <f t="shared" si="0"/>
        <v>240248.82885637952</v>
      </c>
      <c r="AQ66" s="155">
        <f t="shared" si="0"/>
        <v>76257.72653048292</v>
      </c>
      <c r="AR66" s="155">
        <f t="shared" si="0"/>
        <v>65330.572882125794</v>
      </c>
      <c r="AS66" s="155">
        <f t="shared" si="0"/>
        <v>32157.327602279664</v>
      </c>
      <c r="AT66" s="155">
        <f t="shared" si="0"/>
        <v>20970.118263612374</v>
      </c>
      <c r="AU66" s="155">
        <f t="shared" si="0"/>
        <v>420718.0302722136</v>
      </c>
      <c r="AV66" s="155">
        <f t="shared" si="0"/>
        <v>294064.57171748957</v>
      </c>
      <c r="AW66" s="155">
        <f t="shared" si="0"/>
        <v>42971.304626611265</v>
      </c>
      <c r="AX66" s="155">
        <f t="shared" si="0"/>
        <v>342523.541402518</v>
      </c>
      <c r="AY66" s="155">
        <f t="shared" si="0"/>
        <v>0</v>
      </c>
      <c r="AZ66" s="155">
        <f t="shared" si="0"/>
        <v>10049.635591541706</v>
      </c>
      <c r="BA66" s="155">
        <f t="shared" si="0"/>
        <v>83611.92685187877</v>
      </c>
      <c r="BB66" s="155">
        <f t="shared" si="0"/>
        <v>54517.79261287164</v>
      </c>
      <c r="BC66" s="155">
        <f t="shared" si="0"/>
        <v>2000.6812577044197</v>
      </c>
      <c r="BD66" s="155">
        <f t="shared" si="0"/>
        <v>105801.537692345</v>
      </c>
      <c r="BE66" s="155">
        <f t="shared" si="0"/>
        <v>154900.75479517033</v>
      </c>
      <c r="BF66" s="155">
        <f t="shared" si="0"/>
        <v>64011.09287339257</v>
      </c>
      <c r="BG66" s="155">
        <f t="shared" si="0"/>
        <v>1752.2052250201475</v>
      </c>
      <c r="BH66" s="155">
        <f t="shared" si="0"/>
        <v>7411.570572118329</v>
      </c>
      <c r="BI66" s="155">
        <f t="shared" si="0"/>
        <v>82302.29131468193</v>
      </c>
      <c r="BJ66" s="155">
        <f t="shared" si="0"/>
        <v>0</v>
      </c>
      <c r="BK66" s="155">
        <f t="shared" si="0"/>
        <v>15948.383671376623</v>
      </c>
      <c r="BL66" s="155">
        <f t="shared" si="0"/>
        <v>2178.3243233552885</v>
      </c>
      <c r="BM66" s="155">
        <f t="shared" si="0"/>
        <v>102780.88463951317</v>
      </c>
      <c r="BN66" s="155">
        <f t="shared" si="0"/>
        <v>217457.02527219272</v>
      </c>
      <c r="BO66" s="155">
        <f t="shared" si="0"/>
        <v>300194.7085292277</v>
      </c>
      <c r="BP66" s="155">
        <f t="shared" si="0"/>
        <v>60341.722020538786</v>
      </c>
      <c r="BQ66" s="155">
        <f t="shared" si="0"/>
        <v>871348.8918167786</v>
      </c>
      <c r="BR66" s="155">
        <f t="shared" si="0"/>
        <v>196106.3122431217</v>
      </c>
      <c r="BS66" s="155">
        <f aca="true" t="shared" si="1" ref="BS66:CK66">SUM(BS7:BS65)</f>
        <v>249782.42152348143</v>
      </c>
      <c r="BT66" s="155">
        <f t="shared" si="1"/>
        <v>10326.790749004876</v>
      </c>
      <c r="BU66" s="155">
        <f t="shared" si="1"/>
        <v>3939766.170794572</v>
      </c>
      <c r="BV66" s="155">
        <f t="shared" si="1"/>
        <v>8274.933317424211</v>
      </c>
      <c r="BW66" s="155">
        <f t="shared" si="1"/>
        <v>159876.82289124915</v>
      </c>
      <c r="BX66" s="155">
        <f t="shared" si="1"/>
        <v>213889.06579594617</v>
      </c>
      <c r="BY66" s="155">
        <f t="shared" si="1"/>
        <v>211127.4838185336</v>
      </c>
      <c r="BZ66" s="155">
        <f t="shared" si="1"/>
        <v>0.900261684272072</v>
      </c>
      <c r="CA66" s="155">
        <f t="shared" si="1"/>
        <v>5502.2876002233415</v>
      </c>
      <c r="CB66" s="155">
        <f t="shared" si="1"/>
        <v>226115.130420098</v>
      </c>
      <c r="CC66" s="155">
        <f t="shared" si="1"/>
        <v>16828.45793893964</v>
      </c>
      <c r="CD66" s="155">
        <f t="shared" si="1"/>
        <v>45105.72540509735</v>
      </c>
      <c r="CE66" s="155">
        <f t="shared" si="1"/>
        <v>271264.07220250356</v>
      </c>
      <c r="CF66" s="155">
        <f t="shared" si="1"/>
        <v>0</v>
      </c>
      <c r="CG66" s="155">
        <f t="shared" si="1"/>
        <v>0</v>
      </c>
      <c r="CH66" s="155">
        <f t="shared" si="1"/>
        <v>0</v>
      </c>
      <c r="CI66" s="155">
        <f t="shared" si="1"/>
        <v>47406.773768082276</v>
      </c>
      <c r="CJ66" s="155">
        <f t="shared" si="1"/>
        <v>22743.1217437495</v>
      </c>
      <c r="CK66" s="155">
        <f t="shared" si="1"/>
        <v>193953.67308791733</v>
      </c>
      <c r="CL66" s="20"/>
      <c r="CM66" s="20"/>
      <c r="CN66" s="20"/>
      <c r="CO66" s="20"/>
      <c r="CP66" s="20"/>
      <c r="CQ66" s="20"/>
      <c r="CR66" s="20"/>
      <c r="CS66" s="20"/>
      <c r="CT66" s="20"/>
      <c r="CU66" s="20"/>
      <c r="CV66" s="20"/>
      <c r="CW66" s="20"/>
    </row>
    <row r="67" spans="1:101" ht="12.75">
      <c r="A67" s="20"/>
      <c r="B67" s="20"/>
      <c r="C67" s="20"/>
      <c r="D67" s="20"/>
      <c r="E67" s="26"/>
      <c r="F67" s="26"/>
      <c r="G67" s="20"/>
      <c r="H67" s="20"/>
      <c r="I67" s="20"/>
      <c r="J67" s="20"/>
      <c r="K67" s="20"/>
      <c r="L67" s="20"/>
      <c r="M67" s="20"/>
      <c r="N67" s="20"/>
      <c r="O67" s="20"/>
      <c r="P67" s="20"/>
      <c r="Q67" s="20"/>
      <c r="R67" s="20"/>
      <c r="S67" s="20"/>
      <c r="T67" s="20"/>
      <c r="U67" s="20"/>
      <c r="V67" s="20"/>
      <c r="W67" s="20"/>
      <c r="X67" s="20"/>
      <c r="Y67" s="20"/>
      <c r="Z67" s="20"/>
      <c r="AA67" s="20"/>
      <c r="AB67" s="20"/>
      <c r="AC67" s="20"/>
      <c r="AD67" s="20"/>
      <c r="AE67" s="27"/>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row>
    <row r="68" spans="1:101" ht="12.75">
      <c r="A68" s="29"/>
      <c r="B68" s="30"/>
      <c r="C68" s="30"/>
      <c r="D68" s="31"/>
      <c r="E68" s="139"/>
      <c r="F68" s="31"/>
      <c r="G68" s="31"/>
      <c r="H68" s="30"/>
      <c r="I68" s="30"/>
      <c r="J68" s="31"/>
      <c r="K68" s="31"/>
      <c r="L68" s="31"/>
      <c r="M68" s="31"/>
      <c r="N68" s="31"/>
      <c r="O68" s="31"/>
      <c r="P68" s="31"/>
      <c r="Q68" s="30"/>
      <c r="R68" s="20"/>
      <c r="S68" s="20"/>
      <c r="T68" s="20"/>
      <c r="U68" s="20"/>
      <c r="V68" s="20"/>
      <c r="W68" s="20"/>
      <c r="X68" s="20"/>
      <c r="Y68" s="20"/>
      <c r="Z68" s="20"/>
      <c r="AA68" s="20"/>
      <c r="AB68" s="20"/>
      <c r="AC68" s="20"/>
      <c r="AD68" s="20"/>
      <c r="AE68" s="27"/>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row>
    <row r="69" spans="1:101" ht="12.75">
      <c r="A69" s="58"/>
      <c r="B69" s="31"/>
      <c r="C69" s="31"/>
      <c r="D69" s="31"/>
      <c r="E69" s="31"/>
      <c r="F69" s="31"/>
      <c r="G69" s="31"/>
      <c r="H69" s="30"/>
      <c r="I69" s="31"/>
      <c r="J69" s="31"/>
      <c r="K69" s="31"/>
      <c r="L69" s="31"/>
      <c r="M69" s="31"/>
      <c r="N69" s="31"/>
      <c r="O69" s="31"/>
      <c r="P69" s="31"/>
      <c r="Q69" s="30"/>
      <c r="R69" s="20"/>
      <c r="S69" s="20"/>
      <c r="T69" s="20"/>
      <c r="U69" s="20"/>
      <c r="V69" s="20"/>
      <c r="W69" s="20"/>
      <c r="X69" s="20"/>
      <c r="Y69" s="20"/>
      <c r="Z69" s="20"/>
      <c r="AA69" s="20"/>
      <c r="AB69" s="20"/>
      <c r="AC69" s="20"/>
      <c r="AD69" s="20"/>
      <c r="AE69" s="27"/>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row>
    <row r="70" spans="1:101" ht="12.75">
      <c r="A70" s="29"/>
      <c r="B70" s="207"/>
      <c r="C70" s="207"/>
      <c r="D70" s="207"/>
      <c r="E70" s="31"/>
      <c r="F70" s="31"/>
      <c r="G70" s="31"/>
      <c r="H70" s="30"/>
      <c r="I70" s="31"/>
      <c r="J70" s="31"/>
      <c r="K70" s="31"/>
      <c r="L70" s="31"/>
      <c r="M70" s="31"/>
      <c r="N70" s="31"/>
      <c r="O70" s="31"/>
      <c r="P70" s="31"/>
      <c r="Q70" s="30"/>
      <c r="R70" s="20"/>
      <c r="S70" s="20"/>
      <c r="T70" s="20"/>
      <c r="U70" s="20"/>
      <c r="V70" s="20"/>
      <c r="W70" s="20"/>
      <c r="X70" s="20"/>
      <c r="Y70" s="20"/>
      <c r="Z70" s="20"/>
      <c r="AA70" s="20"/>
      <c r="AB70" s="20"/>
      <c r="AC70" s="20"/>
      <c r="AD70" s="20"/>
      <c r="AE70" s="27"/>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row>
    <row r="71" spans="1:101" ht="12.75">
      <c r="A71" s="29"/>
      <c r="B71" s="207"/>
      <c r="C71" s="207"/>
      <c r="D71" s="207"/>
      <c r="E71" s="31"/>
      <c r="F71" s="31"/>
      <c r="G71" s="31"/>
      <c r="H71" s="31"/>
      <c r="I71" s="31"/>
      <c r="J71" s="31"/>
      <c r="K71" s="31"/>
      <c r="L71" s="31"/>
      <c r="M71" s="30"/>
      <c r="N71" s="31"/>
      <c r="O71" s="31"/>
      <c r="P71" s="31"/>
      <c r="Q71" s="30"/>
      <c r="R71" s="20"/>
      <c r="S71" s="20"/>
      <c r="T71" s="20"/>
      <c r="U71" s="20"/>
      <c r="V71" s="20"/>
      <c r="W71" s="20"/>
      <c r="X71" s="20"/>
      <c r="Y71" s="20"/>
      <c r="Z71" s="20"/>
      <c r="AA71" s="20"/>
      <c r="AB71" s="20"/>
      <c r="AC71" s="20"/>
      <c r="AD71" s="20"/>
      <c r="AE71" s="27"/>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row>
    <row r="72" spans="1:101" ht="12.75">
      <c r="A72" s="32"/>
      <c r="B72" s="59"/>
      <c r="C72" s="59"/>
      <c r="D72" s="59"/>
      <c r="E72" s="32"/>
      <c r="F72" s="32"/>
      <c r="G72" s="32"/>
      <c r="H72" s="32"/>
      <c r="I72" s="32"/>
      <c r="J72" s="32"/>
      <c r="K72" s="32"/>
      <c r="L72" s="32"/>
      <c r="M72" s="32"/>
      <c r="N72" s="32"/>
      <c r="O72" s="32"/>
      <c r="P72" s="32"/>
      <c r="Q72" s="33"/>
      <c r="R72" s="20"/>
      <c r="S72" s="20"/>
      <c r="T72" s="20"/>
      <c r="U72" s="20"/>
      <c r="V72" s="20"/>
      <c r="W72" s="20"/>
      <c r="X72" s="20"/>
      <c r="Y72" s="20"/>
      <c r="Z72" s="20"/>
      <c r="AA72" s="20"/>
      <c r="AB72" s="20"/>
      <c r="AC72" s="20"/>
      <c r="AD72" s="20"/>
      <c r="AE72" s="27"/>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row>
    <row r="73" spans="1:101" ht="12.75">
      <c r="A73" s="32"/>
      <c r="B73" s="59"/>
      <c r="C73" s="59"/>
      <c r="D73" s="59"/>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7"/>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row>
  </sheetData>
  <mergeCells count="22">
    <mergeCell ref="T5:T6"/>
    <mergeCell ref="B70:D70"/>
    <mergeCell ref="B71:D71"/>
    <mergeCell ref="O5:O6"/>
    <mergeCell ref="P5:P6"/>
    <mergeCell ref="Q5:Q6"/>
    <mergeCell ref="R5:R6"/>
    <mergeCell ref="F4:F6"/>
    <mergeCell ref="AD4:AD5"/>
    <mergeCell ref="G5:G6"/>
    <mergeCell ref="H5:H6"/>
    <mergeCell ref="I5:I6"/>
    <mergeCell ref="J5:J6"/>
    <mergeCell ref="K5:K6"/>
    <mergeCell ref="L5:L6"/>
    <mergeCell ref="M5:M6"/>
    <mergeCell ref="N5:N6"/>
    <mergeCell ref="S5:S6"/>
    <mergeCell ref="A4:A6"/>
    <mergeCell ref="B4:B6"/>
    <mergeCell ref="D4:D6"/>
    <mergeCell ref="E4:E6"/>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CP78"/>
  <sheetViews>
    <sheetView workbookViewId="0" topLeftCell="A1">
      <pane xSplit="3" ySplit="6" topLeftCell="E7"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2.75"/>
  <cols>
    <col min="1" max="1" width="5.125" style="48" customWidth="1"/>
    <col min="2" max="2" width="25.125" style="48" customWidth="1"/>
    <col min="3" max="3" width="3.125" style="43" hidden="1" customWidth="1"/>
    <col min="4" max="4" width="22.875" style="43" hidden="1" customWidth="1"/>
    <col min="5" max="6" width="10.25390625" style="43" customWidth="1"/>
    <col min="7" max="7" width="7.50390625" style="43" customWidth="1"/>
    <col min="8" max="8" width="6.875" style="43" customWidth="1"/>
    <col min="9" max="9" width="7.625" style="43" customWidth="1"/>
    <col min="10" max="12" width="6.875" style="43" customWidth="1"/>
    <col min="13" max="13" width="7.625" style="43" customWidth="1"/>
    <col min="14" max="15" width="6.875" style="43" customWidth="1"/>
    <col min="16" max="17" width="5.75390625" style="43" customWidth="1"/>
    <col min="18" max="18" width="7.375" style="2" customWidth="1"/>
    <col min="19" max="28" width="7.625" style="43" customWidth="1"/>
    <col min="29" max="29" width="11.50390625" style="43" customWidth="1"/>
    <col min="30" max="16384" width="9.00390625" style="43" customWidth="1"/>
  </cols>
  <sheetData>
    <row r="1" spans="1:28" ht="12.75">
      <c r="A1" s="91" t="s">
        <v>302</v>
      </c>
      <c r="B1" s="91"/>
      <c r="C1" s="14"/>
      <c r="D1" s="55"/>
      <c r="E1" s="14"/>
      <c r="F1" s="2"/>
      <c r="G1" s="2"/>
      <c r="H1" s="2"/>
      <c r="I1" s="2"/>
      <c r="J1" s="2"/>
      <c r="K1" s="2"/>
      <c r="L1" s="2"/>
      <c r="M1" s="2"/>
      <c r="N1" s="2"/>
      <c r="O1" s="2"/>
      <c r="P1" s="39"/>
      <c r="Q1" s="2"/>
      <c r="S1" s="2"/>
      <c r="T1" s="2"/>
      <c r="U1" s="2"/>
      <c r="V1" s="2"/>
      <c r="W1" s="2"/>
      <c r="X1" s="2"/>
      <c r="Y1" s="2"/>
      <c r="Z1" s="2"/>
      <c r="AA1" s="2"/>
      <c r="AB1" s="2"/>
    </row>
    <row r="2" spans="1:28" ht="12.75">
      <c r="A2" s="91"/>
      <c r="B2" s="91"/>
      <c r="C2" s="14"/>
      <c r="D2" s="55"/>
      <c r="E2" s="14"/>
      <c r="F2" s="2"/>
      <c r="G2" s="2"/>
      <c r="H2" s="2"/>
      <c r="I2" s="2"/>
      <c r="J2" s="2"/>
      <c r="K2" s="2"/>
      <c r="L2" s="2"/>
      <c r="M2" s="2"/>
      <c r="N2" s="2"/>
      <c r="O2" s="2"/>
      <c r="P2" s="39"/>
      <c r="Q2" s="2"/>
      <c r="S2" s="2"/>
      <c r="T2" s="2"/>
      <c r="U2" s="2"/>
      <c r="V2" s="2"/>
      <c r="W2" s="2"/>
      <c r="X2" s="2"/>
      <c r="Y2" s="2"/>
      <c r="Z2" s="2"/>
      <c r="AA2" s="2"/>
      <c r="AB2" s="2"/>
    </row>
    <row r="3" spans="1:28" ht="12.75">
      <c r="A3" s="54"/>
      <c r="B3" s="52"/>
      <c r="C3" s="14"/>
      <c r="D3" s="55"/>
      <c r="E3" s="14"/>
      <c r="F3" s="2"/>
      <c r="G3" s="2"/>
      <c r="H3" s="2"/>
      <c r="I3" s="2"/>
      <c r="J3" s="2"/>
      <c r="K3" s="2"/>
      <c r="L3" s="2"/>
      <c r="M3" s="2"/>
      <c r="N3" s="2"/>
      <c r="O3" s="2"/>
      <c r="P3" s="39"/>
      <c r="Q3" s="2"/>
      <c r="S3" s="2"/>
      <c r="T3" s="2"/>
      <c r="U3" s="2"/>
      <c r="V3" s="2"/>
      <c r="W3" s="2"/>
      <c r="X3" s="2"/>
      <c r="Y3" s="2"/>
      <c r="Z3" s="2"/>
      <c r="AA3" s="2"/>
      <c r="AB3" s="2"/>
    </row>
    <row r="4" spans="1:94" ht="12.75">
      <c r="A4" s="214">
        <f ca="1">TODAY()</f>
        <v>37798</v>
      </c>
      <c r="B4" s="214"/>
      <c r="C4" s="52"/>
      <c r="D4" s="52"/>
      <c r="E4" s="52"/>
      <c r="AE4" s="99"/>
      <c r="AF4" s="99"/>
      <c r="AG4" s="118"/>
      <c r="AH4" s="118"/>
      <c r="AI4" s="88"/>
      <c r="AJ4" s="88"/>
      <c r="AK4" s="88"/>
      <c r="AL4" s="118"/>
      <c r="AM4" s="99"/>
      <c r="AN4" s="99"/>
      <c r="AO4" s="99"/>
      <c r="AP4" s="99"/>
      <c r="AQ4" s="99"/>
      <c r="AR4" s="99"/>
      <c r="AS4" s="99"/>
      <c r="AT4" s="118"/>
      <c r="AU4" s="118"/>
      <c r="AV4" s="99"/>
      <c r="AW4" s="99"/>
      <c r="AX4" s="99"/>
      <c r="AY4" s="88"/>
      <c r="AZ4" s="118"/>
      <c r="BA4" s="119"/>
      <c r="BB4" s="99"/>
      <c r="BC4" s="99"/>
      <c r="BD4" s="99"/>
      <c r="BE4" s="99"/>
      <c r="BF4" s="99"/>
      <c r="BG4" s="99"/>
      <c r="BH4" s="99"/>
      <c r="BI4" s="99"/>
      <c r="BJ4" s="99"/>
      <c r="BK4" s="99"/>
      <c r="BL4" s="99"/>
      <c r="BM4" s="99"/>
      <c r="BN4" s="99"/>
      <c r="BO4" s="99"/>
      <c r="BP4" s="118"/>
      <c r="BQ4" s="99"/>
      <c r="BR4" s="99"/>
      <c r="BS4" s="99"/>
      <c r="BT4" s="99"/>
      <c r="BU4" s="99"/>
      <c r="BV4" s="99"/>
      <c r="BW4" s="99"/>
      <c r="BX4" s="99"/>
      <c r="BY4" s="118"/>
      <c r="BZ4" s="118"/>
      <c r="CA4" s="118"/>
      <c r="CB4" s="118"/>
      <c r="CC4" s="99"/>
      <c r="CD4" s="99"/>
      <c r="CE4" s="99"/>
      <c r="CF4" s="117"/>
      <c r="CG4" s="117"/>
      <c r="CH4" s="117"/>
      <c r="CI4" s="117"/>
      <c r="CJ4" s="117"/>
      <c r="CK4" s="117"/>
      <c r="CL4" s="117"/>
      <c r="CM4" s="117"/>
      <c r="CN4" s="117"/>
      <c r="CO4" s="117"/>
      <c r="CP4" s="117"/>
    </row>
    <row r="5" spans="1:94" ht="12.75" customHeight="1">
      <c r="A5" s="47"/>
      <c r="B5" s="53"/>
      <c r="C5" s="13"/>
      <c r="D5" s="16"/>
      <c r="E5" s="221" t="s">
        <v>303</v>
      </c>
      <c r="F5" s="75" t="s">
        <v>0</v>
      </c>
      <c r="G5" s="75" t="s">
        <v>1</v>
      </c>
      <c r="H5" s="75" t="s">
        <v>2</v>
      </c>
      <c r="I5" s="75" t="s">
        <v>3</v>
      </c>
      <c r="J5" s="75" t="s">
        <v>4</v>
      </c>
      <c r="K5" s="75" t="s">
        <v>5</v>
      </c>
      <c r="L5" s="75" t="s">
        <v>6</v>
      </c>
      <c r="M5" s="125" t="s">
        <v>7</v>
      </c>
      <c r="N5" s="128" t="s">
        <v>8</v>
      </c>
      <c r="O5" s="75" t="s">
        <v>9</v>
      </c>
      <c r="P5" s="75" t="s">
        <v>10</v>
      </c>
      <c r="Q5" s="75" t="s">
        <v>11</v>
      </c>
      <c r="R5" s="75">
        <v>54</v>
      </c>
      <c r="S5" s="75" t="s">
        <v>12</v>
      </c>
      <c r="T5" s="75" t="s">
        <v>13</v>
      </c>
      <c r="U5" s="75">
        <v>66</v>
      </c>
      <c r="V5" s="75" t="s">
        <v>14</v>
      </c>
      <c r="W5" s="125" t="s">
        <v>15</v>
      </c>
      <c r="X5" s="128" t="s">
        <v>16</v>
      </c>
      <c r="Y5" s="75" t="s">
        <v>17</v>
      </c>
      <c r="Z5" s="75" t="s">
        <v>18</v>
      </c>
      <c r="AA5" s="75" t="s">
        <v>19</v>
      </c>
      <c r="AB5" s="125" t="s">
        <v>20</v>
      </c>
      <c r="AC5" s="99"/>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117"/>
      <c r="CG5" s="117"/>
      <c r="CH5" s="117"/>
      <c r="CI5" s="117"/>
      <c r="CJ5" s="117"/>
      <c r="CK5" s="117"/>
      <c r="CL5" s="117"/>
      <c r="CM5" s="117"/>
      <c r="CN5" s="117"/>
      <c r="CO5" s="117"/>
      <c r="CP5" s="117"/>
    </row>
    <row r="6" spans="1:94" ht="21.75" customHeight="1">
      <c r="A6" s="126" t="s">
        <v>64</v>
      </c>
      <c r="B6" s="127" t="s">
        <v>174</v>
      </c>
      <c r="C6" s="15"/>
      <c r="D6" s="51" t="s">
        <v>175</v>
      </c>
      <c r="E6" s="222"/>
      <c r="F6" s="141" t="s">
        <v>66</v>
      </c>
      <c r="G6" s="98" t="s">
        <v>67</v>
      </c>
      <c r="H6" s="98" t="s">
        <v>68</v>
      </c>
      <c r="I6" s="98" t="s">
        <v>69</v>
      </c>
      <c r="J6" s="98" t="s">
        <v>70</v>
      </c>
      <c r="K6" s="98" t="s">
        <v>71</v>
      </c>
      <c r="L6" s="98" t="s">
        <v>72</v>
      </c>
      <c r="M6" s="142" t="s">
        <v>73</v>
      </c>
      <c r="N6" s="141" t="s">
        <v>74</v>
      </c>
      <c r="O6" s="98" t="s">
        <v>75</v>
      </c>
      <c r="P6" s="98" t="s">
        <v>76</v>
      </c>
      <c r="Q6" s="98" t="s">
        <v>77</v>
      </c>
      <c r="R6" s="98" t="s">
        <v>283</v>
      </c>
      <c r="S6" s="98" t="s">
        <v>78</v>
      </c>
      <c r="T6" s="98" t="s">
        <v>79</v>
      </c>
      <c r="U6" s="98" t="s">
        <v>80</v>
      </c>
      <c r="V6" s="98" t="s">
        <v>81</v>
      </c>
      <c r="W6" s="142" t="s">
        <v>82</v>
      </c>
      <c r="X6" s="141" t="s">
        <v>83</v>
      </c>
      <c r="Y6" s="98" t="s">
        <v>84</v>
      </c>
      <c r="Z6" s="98" t="s">
        <v>85</v>
      </c>
      <c r="AA6" s="98" t="s">
        <v>86</v>
      </c>
      <c r="AB6" s="142" t="s">
        <v>87</v>
      </c>
      <c r="AC6" s="88"/>
      <c r="AD6" s="88"/>
      <c r="AE6" s="99"/>
      <c r="AF6" s="105"/>
      <c r="AG6" s="88"/>
      <c r="AH6" s="88"/>
      <c r="AI6" s="88"/>
      <c r="AJ6" s="88"/>
      <c r="AK6" s="88"/>
      <c r="AL6" s="105"/>
      <c r="AM6" s="105"/>
      <c r="AN6" s="105"/>
      <c r="AO6" s="105"/>
      <c r="AP6" s="105"/>
      <c r="AQ6" s="105"/>
      <c r="AR6" s="105"/>
      <c r="AS6" s="88"/>
      <c r="AT6" s="88"/>
      <c r="AU6" s="105"/>
      <c r="AV6" s="105"/>
      <c r="AW6" s="105"/>
      <c r="AX6" s="105"/>
      <c r="AY6" s="105"/>
      <c r="AZ6" s="105"/>
      <c r="BA6" s="105"/>
      <c r="BB6" s="105"/>
      <c r="BC6" s="105"/>
      <c r="BD6" s="88"/>
      <c r="BE6" s="88"/>
      <c r="BF6" s="105"/>
      <c r="BG6" s="99"/>
      <c r="BH6" s="105"/>
      <c r="BI6" s="105"/>
      <c r="BJ6" s="105"/>
      <c r="BK6" s="106"/>
      <c r="BL6" s="105"/>
      <c r="BM6" s="105"/>
      <c r="BN6" s="105"/>
      <c r="BO6" s="106"/>
      <c r="BP6" s="105"/>
      <c r="BQ6" s="99"/>
      <c r="BR6" s="105"/>
      <c r="BS6" s="105"/>
      <c r="BT6" s="105"/>
      <c r="BU6" s="105"/>
      <c r="BV6" s="105"/>
      <c r="BW6" s="105"/>
      <c r="BX6" s="105"/>
      <c r="BY6" s="105"/>
      <c r="BZ6" s="105"/>
      <c r="CA6" s="105"/>
      <c r="CB6" s="105"/>
      <c r="CC6" s="106"/>
      <c r="CD6" s="120"/>
      <c r="CE6" s="120"/>
      <c r="CF6" s="117"/>
      <c r="CG6" s="117"/>
      <c r="CH6" s="117"/>
      <c r="CI6" s="117"/>
      <c r="CJ6" s="117"/>
      <c r="CK6" s="117"/>
      <c r="CL6" s="117"/>
      <c r="CM6" s="117"/>
      <c r="CN6" s="117"/>
      <c r="CO6" s="117"/>
      <c r="CP6" s="117"/>
    </row>
    <row r="7" spans="1:94" ht="12.75">
      <c r="A7" s="62" t="s">
        <v>21</v>
      </c>
      <c r="B7" s="57" t="s">
        <v>89</v>
      </c>
      <c r="C7" s="42" t="s">
        <v>90</v>
      </c>
      <c r="D7" s="121" t="s">
        <v>91</v>
      </c>
      <c r="E7" s="158">
        <f>SUM(F7:AB7)</f>
        <v>-4023.2114893718817</v>
      </c>
      <c r="F7" s="158">
        <f>'FY04 step 1 results'!G7-'lastyear FY03 final results'!G7</f>
        <v>-5394.548750735703</v>
      </c>
      <c r="G7" s="158">
        <f>'FY04 step 1 results'!H7-'lastyear FY03 final results'!H7</f>
        <v>-1051.0489555536624</v>
      </c>
      <c r="H7" s="158">
        <f>'FY04 step 1 results'!I7-'lastyear FY03 final results'!I7</f>
        <v>-898.8347365858936</v>
      </c>
      <c r="I7" s="158">
        <f>'FY04 step 1 results'!J7-'lastyear FY03 final results'!J7</f>
        <v>-5600.697429395514</v>
      </c>
      <c r="J7" s="158">
        <f>'FY04 step 1 results'!K7-'lastyear FY03 final results'!K7</f>
        <v>-252.86774542363128</v>
      </c>
      <c r="K7" s="158">
        <f>'FY04 step 1 results'!L7-'lastyear FY03 final results'!L7</f>
        <v>-1071.437910382654</v>
      </c>
      <c r="L7" s="158">
        <f>'FY04 step 1 results'!M7-'lastyear FY03 final results'!M7</f>
        <v>1158.4534354936586</v>
      </c>
      <c r="M7" s="158">
        <f>'FY04 step 1 results'!N7-'lastyear FY03 final results'!N7</f>
        <v>4878.118859777693</v>
      </c>
      <c r="N7" s="158">
        <f>'FY04 step 1 results'!O7-'lastyear FY03 final results'!O7</f>
        <v>1100.3842707865733</v>
      </c>
      <c r="O7" s="158">
        <f>'FY04 step 1 results'!P7-'lastyear FY03 final results'!P7</f>
        <v>1491.2260873815976</v>
      </c>
      <c r="P7" s="158">
        <f>'FY04 step 1 results'!Q7-'lastyear FY03 final results'!Q7</f>
        <v>1.6436043120002068</v>
      </c>
      <c r="Q7" s="158">
        <f>'FY04 step 1 results'!R7-'lastyear FY03 final results'!R7</f>
        <v>-433.7248313098153</v>
      </c>
      <c r="R7" s="158">
        <f>'FY04 step 1 results'!S7-'lastyear FY03 final results'!S7</f>
        <v>2258.5201237070214</v>
      </c>
      <c r="S7" s="158">
        <f>'FY04 step 1 results'!T7-'lastyear FY03 final results'!T7</f>
        <v>-815.1462097897283</v>
      </c>
      <c r="T7" s="158">
        <f>'FY04 step 1 results'!U7-'lastyear FY03 final results'!U7</f>
        <v>-7088.3585757673645</v>
      </c>
      <c r="U7" s="158">
        <f>'FY04 step 1 results'!V7-'lastyear FY03 final results'!V7</f>
        <v>-337.15218203498785</v>
      </c>
      <c r="V7" s="158">
        <f>'FY04 step 1 results'!W7-'lastyear FY03 final results'!W7</f>
        <v>193.93220566278796</v>
      </c>
      <c r="W7" s="158">
        <f>'FY04 step 1 results'!X7-'lastyear FY03 final results'!X7</f>
        <v>-1517.2781491247442</v>
      </c>
      <c r="X7" s="158">
        <f>'FY04 step 1 results'!Y7-'lastyear FY03 final results'!Y7</f>
        <v>241.27188417437173</v>
      </c>
      <c r="Y7" s="158">
        <f>'FY04 step 1 results'!Z7-'lastyear FY03 final results'!Z7</f>
        <v>-672.2680376921835</v>
      </c>
      <c r="Z7" s="158">
        <f>'FY04 step 1 results'!AA7-'lastyear FY03 final results'!AA7</f>
        <v>620.6986532598457</v>
      </c>
      <c r="AA7" s="158">
        <f>'FY04 step 1 results'!AB7-'lastyear FY03 final results'!AB7</f>
        <v>9287.718208730788</v>
      </c>
      <c r="AB7" s="158">
        <f>'FY04 step 1 results'!AC7-'lastyear FY03 final results'!AC7</f>
        <v>-121.81530886233759</v>
      </c>
      <c r="AC7" s="158"/>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row>
    <row r="8" spans="1:29" ht="12.75">
      <c r="A8" s="63" t="s">
        <v>22</v>
      </c>
      <c r="B8" s="95" t="s">
        <v>235</v>
      </c>
      <c r="C8" s="25" t="s">
        <v>92</v>
      </c>
      <c r="D8" s="38" t="s">
        <v>93</v>
      </c>
      <c r="E8" s="158">
        <f aca="true" t="shared" si="0" ref="E8:E65">SUM(F8:AB8)</f>
        <v>-95.84998382499361</v>
      </c>
      <c r="F8" s="158">
        <f>'FY04 step 1 results'!G8-'lastyear FY03 final results'!G8</f>
        <v>2839.9844739979308</v>
      </c>
      <c r="G8" s="158">
        <f>'FY04 step 1 results'!H8-'lastyear FY03 final results'!H8</f>
        <v>-283.8906010929404</v>
      </c>
      <c r="H8" s="158">
        <f>'FY04 step 1 results'!I8-'lastyear FY03 final results'!I8</f>
        <v>753.1043149473771</v>
      </c>
      <c r="I8" s="158">
        <f>'FY04 step 1 results'!J8-'lastyear FY03 final results'!J8</f>
        <v>1103.8881342429959</v>
      </c>
      <c r="J8" s="158">
        <f>'FY04 step 1 results'!K8-'lastyear FY03 final results'!K8</f>
        <v>-402.460187077093</v>
      </c>
      <c r="K8" s="158">
        <f>'FY04 step 1 results'!L8-'lastyear FY03 final results'!L8</f>
        <v>-25.255403673781984</v>
      </c>
      <c r="L8" s="158">
        <f>'FY04 step 1 results'!M8-'lastyear FY03 final results'!M8</f>
        <v>-174.07701353398352</v>
      </c>
      <c r="M8" s="158">
        <f>'FY04 step 1 results'!N8-'lastyear FY03 final results'!N8</f>
        <v>1777.4502121259866</v>
      </c>
      <c r="N8" s="158">
        <f>'FY04 step 1 results'!O8-'lastyear FY03 final results'!O8</f>
        <v>-1.4894197337589503</v>
      </c>
      <c r="O8" s="158">
        <f>'FY04 step 1 results'!P8-'lastyear FY03 final results'!P8</f>
        <v>-9599.88236202651</v>
      </c>
      <c r="P8" s="158">
        <f>'FY04 step 1 results'!Q8-'lastyear FY03 final results'!Q8</f>
        <v>2.963561743925254</v>
      </c>
      <c r="Q8" s="158">
        <f>'FY04 step 1 results'!R8-'lastyear FY03 final results'!R8</f>
        <v>72.36508752177951</v>
      </c>
      <c r="R8" s="158">
        <f>'FY04 step 1 results'!S8-'lastyear FY03 final results'!S8</f>
        <v>72.32406044460299</v>
      </c>
      <c r="S8" s="158">
        <f>'FY04 step 1 results'!T8-'lastyear FY03 final results'!T8</f>
        <v>4.260612844813068</v>
      </c>
      <c r="T8" s="158">
        <f>'FY04 step 1 results'!U8-'lastyear FY03 final results'!U8</f>
        <v>481.3157436406509</v>
      </c>
      <c r="U8" s="158">
        <f>'FY04 step 1 results'!V8-'lastyear FY03 final results'!V8</f>
        <v>-184.73420969164778</v>
      </c>
      <c r="V8" s="158">
        <f>'FY04 step 1 results'!W8-'lastyear FY03 final results'!W8</f>
        <v>600.1005633587902</v>
      </c>
      <c r="W8" s="158">
        <f>'FY04 step 1 results'!X8-'lastyear FY03 final results'!X8</f>
        <v>48.60504337894008</v>
      </c>
      <c r="X8" s="158">
        <f>'FY04 step 1 results'!Y8-'lastyear FY03 final results'!Y8</f>
        <v>42.559377421332556</v>
      </c>
      <c r="Y8" s="158">
        <f>'FY04 step 1 results'!Z8-'lastyear FY03 final results'!Z8</f>
        <v>452.0698235305854</v>
      </c>
      <c r="Z8" s="158">
        <f>'FY04 step 1 results'!AA8-'lastyear FY03 final results'!AA8</f>
        <v>365.9374904234246</v>
      </c>
      <c r="AA8" s="158">
        <f>'FY04 step 1 results'!AB8-'lastyear FY03 final results'!AB8</f>
        <v>1895.6015221236448</v>
      </c>
      <c r="AB8" s="158">
        <f>'FY04 step 1 results'!AC8-'lastyear FY03 final results'!AC8</f>
        <v>63.409191257941984</v>
      </c>
      <c r="AC8" s="158"/>
    </row>
    <row r="9" spans="1:29" ht="12.75">
      <c r="A9" s="63" t="s">
        <v>23</v>
      </c>
      <c r="B9" s="22" t="s">
        <v>94</v>
      </c>
      <c r="C9" s="25" t="s">
        <v>95</v>
      </c>
      <c r="D9" s="38" t="s">
        <v>96</v>
      </c>
      <c r="E9" s="158">
        <f t="shared" si="0"/>
        <v>24078.07054840477</v>
      </c>
      <c r="F9" s="158">
        <f>'FY04 step 1 results'!G9-'lastyear FY03 final results'!G9</f>
        <v>27662.363790110103</v>
      </c>
      <c r="G9" s="158">
        <f>'FY04 step 1 results'!H9-'lastyear FY03 final results'!H9</f>
        <v>-24488.98387649085</v>
      </c>
      <c r="H9" s="158">
        <f>'FY04 step 1 results'!I9-'lastyear FY03 final results'!I9</f>
        <v>-323.2444916802706</v>
      </c>
      <c r="I9" s="158">
        <f>'FY04 step 1 results'!J9-'lastyear FY03 final results'!J9</f>
        <v>-5723.17020571063</v>
      </c>
      <c r="J9" s="158">
        <f>'FY04 step 1 results'!K9-'lastyear FY03 final results'!K9</f>
        <v>28562.224159526522</v>
      </c>
      <c r="K9" s="158">
        <f>'FY04 step 1 results'!L9-'lastyear FY03 final results'!L9</f>
        <v>7088.072015994738</v>
      </c>
      <c r="L9" s="158">
        <f>'FY04 step 1 results'!M9-'lastyear FY03 final results'!M9</f>
        <v>-277.45257444889285</v>
      </c>
      <c r="M9" s="158">
        <f>'FY04 step 1 results'!N9-'lastyear FY03 final results'!N9</f>
        <v>5071.834633490973</v>
      </c>
      <c r="N9" s="158">
        <f>'FY04 step 1 results'!O9-'lastyear FY03 final results'!O9</f>
        <v>2173.6199823540883</v>
      </c>
      <c r="O9" s="158">
        <f>'FY04 step 1 results'!P9-'lastyear FY03 final results'!P9</f>
        <v>-1487.1149515227007</v>
      </c>
      <c r="P9" s="158">
        <f>'FY04 step 1 results'!Q9-'lastyear FY03 final results'!Q9</f>
        <v>242.8175086728262</v>
      </c>
      <c r="Q9" s="158">
        <f>'FY04 step 1 results'!R9-'lastyear FY03 final results'!R9</f>
        <v>12.313973510171081</v>
      </c>
      <c r="R9" s="158">
        <f>'FY04 step 1 results'!S9-'lastyear FY03 final results'!S9</f>
        <v>2613.463082468365</v>
      </c>
      <c r="S9" s="158">
        <f>'FY04 step 1 results'!T9-'lastyear FY03 final results'!T9</f>
        <v>-3855.450983525512</v>
      </c>
      <c r="T9" s="158">
        <f>'FY04 step 1 results'!U9-'lastyear FY03 final results'!U9</f>
        <v>-4768.232331081781</v>
      </c>
      <c r="U9" s="158">
        <f>'FY04 step 1 results'!V9-'lastyear FY03 final results'!V9</f>
        <v>0.3848116721928463</v>
      </c>
      <c r="V9" s="158">
        <f>'FY04 step 1 results'!W9-'lastyear FY03 final results'!W9</f>
        <v>-73.69193904460758</v>
      </c>
      <c r="W9" s="158">
        <f>'FY04 step 1 results'!X9-'lastyear FY03 final results'!X9</f>
        <v>1802.4090348207756</v>
      </c>
      <c r="X9" s="158">
        <f>'FY04 step 1 results'!Y9-'lastyear FY03 final results'!Y9</f>
        <v>-2772.9697038109043</v>
      </c>
      <c r="Y9" s="158">
        <f>'FY04 step 1 results'!Z9-'lastyear FY03 final results'!Z9</f>
        <v>716.7156020767043</v>
      </c>
      <c r="Z9" s="158">
        <f>'FY04 step 1 results'!AA9-'lastyear FY03 final results'!AA9</f>
        <v>-1806.5116623608337</v>
      </c>
      <c r="AA9" s="158">
        <f>'FY04 step 1 results'!AB9-'lastyear FY03 final results'!AB9</f>
        <v>-5724.300793262446</v>
      </c>
      <c r="AB9" s="158">
        <f>'FY04 step 1 results'!AC9-'lastyear FY03 final results'!AC9</f>
        <v>-567.0245333532621</v>
      </c>
      <c r="AC9" s="158"/>
    </row>
    <row r="10" spans="1:29" ht="12.75">
      <c r="A10" s="63" t="s">
        <v>24</v>
      </c>
      <c r="B10" s="22" t="s">
        <v>97</v>
      </c>
      <c r="C10" s="25" t="s">
        <v>90</v>
      </c>
      <c r="D10" s="38" t="s">
        <v>91</v>
      </c>
      <c r="E10" s="158">
        <f t="shared" si="0"/>
        <v>-4216.617335845889</v>
      </c>
      <c r="F10" s="158">
        <f>'FY04 step 1 results'!G10-'lastyear FY03 final results'!G10</f>
        <v>-5517.440879808448</v>
      </c>
      <c r="G10" s="158">
        <f>'FY04 step 1 results'!H10-'lastyear FY03 final results'!H10</f>
        <v>-1076.4928705208004</v>
      </c>
      <c r="H10" s="158">
        <f>'FY04 step 1 results'!I10-'lastyear FY03 final results'!I10</f>
        <v>-919.2387456492506</v>
      </c>
      <c r="I10" s="158">
        <f>'FY04 step 1 results'!J10-'lastyear FY03 final results'!J10</f>
        <v>-5729.412686502968</v>
      </c>
      <c r="J10" s="158">
        <f>'FY04 step 1 results'!K10-'lastyear FY03 final results'!K10</f>
        <v>-263.09087027864007</v>
      </c>
      <c r="K10" s="158">
        <f>'FY04 step 1 results'!L10-'lastyear FY03 final results'!L10</f>
        <v>-1093.1589840648267</v>
      </c>
      <c r="L10" s="158">
        <f>'FY04 step 1 results'!M10-'lastyear FY03 final results'!M10</f>
        <v>1178.3351668733376</v>
      </c>
      <c r="M10" s="158">
        <f>'FY04 step 1 results'!N10-'lastyear FY03 final results'!N10</f>
        <v>4945.40646951145</v>
      </c>
      <c r="N10" s="158">
        <f>'FY04 step 1 results'!O10-'lastyear FY03 final results'!O10</f>
        <v>1119.040236163084</v>
      </c>
      <c r="O10" s="158">
        <f>'FY04 step 1 results'!P10-'lastyear FY03 final results'!P10</f>
        <v>1513.488899099364</v>
      </c>
      <c r="P10" s="158">
        <f>'FY04 step 1 results'!Q10-'lastyear FY03 final results'!Q10</f>
        <v>1.6454008504300646</v>
      </c>
      <c r="Q10" s="158">
        <f>'FY04 step 1 results'!R10-'lastyear FY03 final results'!R10</f>
        <v>-442.8341471014646</v>
      </c>
      <c r="R10" s="158">
        <f>'FY04 step 1 results'!S10-'lastyear FY03 final results'!S10</f>
        <v>2299.608624932269</v>
      </c>
      <c r="S10" s="158">
        <f>'FY04 step 1 results'!T10-'lastyear FY03 final results'!T10</f>
        <v>-830.9429286413906</v>
      </c>
      <c r="T10" s="158">
        <f>'FY04 step 1 results'!U10-'lastyear FY03 final results'!U10</f>
        <v>-7223.569394020204</v>
      </c>
      <c r="U10" s="158">
        <f>'FY04 step 1 results'!V10-'lastyear FY03 final results'!V10</f>
        <v>-343.6195235757666</v>
      </c>
      <c r="V10" s="158">
        <f>'FY04 step 1 results'!W10-'lastyear FY03 final results'!W10</f>
        <v>196.59549879716542</v>
      </c>
      <c r="W10" s="158">
        <f>'FY04 step 1 results'!X10-'lastyear FY03 final results'!X10</f>
        <v>-1546.6844790858831</v>
      </c>
      <c r="X10" s="158">
        <f>'FY04 step 1 results'!Y10-'lastyear FY03 final results'!Y10</f>
        <v>244.8471296468615</v>
      </c>
      <c r="Y10" s="158">
        <f>'FY04 step 1 results'!Z10-'lastyear FY03 final results'!Z10</f>
        <v>-685.6812535041863</v>
      </c>
      <c r="Z10" s="158">
        <f>'FY04 step 1 results'!AA10-'lastyear FY03 final results'!AA10</f>
        <v>627.3554587767576</v>
      </c>
      <c r="AA10" s="158">
        <f>'FY04 step 1 results'!AB10-'lastyear FY03 final results'!AB10</f>
        <v>9453.647684068987</v>
      </c>
      <c r="AB10" s="158">
        <f>'FY04 step 1 results'!AC10-'lastyear FY03 final results'!AC10</f>
        <v>-124.42114181176703</v>
      </c>
      <c r="AC10" s="158"/>
    </row>
    <row r="11" spans="1:29" ht="12.75">
      <c r="A11" s="17" t="s">
        <v>25</v>
      </c>
      <c r="B11" s="22" t="s">
        <v>98</v>
      </c>
      <c r="C11" s="25" t="s">
        <v>90</v>
      </c>
      <c r="D11" s="38" t="s">
        <v>91</v>
      </c>
      <c r="E11" s="158">
        <f t="shared" si="0"/>
        <v>-274.30038971524823</v>
      </c>
      <c r="F11" s="158">
        <f>'FY04 step 1 results'!G11-'lastyear FY03 final results'!G11</f>
        <v>-1683.6754720859753</v>
      </c>
      <c r="G11" s="158">
        <f>'FY04 step 1 results'!H11-'lastyear FY03 final results'!H11</f>
        <v>-313.5709712291755</v>
      </c>
      <c r="H11" s="158">
        <f>'FY04 step 1 results'!I11-'lastyear FY03 final results'!I11</f>
        <v>-281.2284452207987</v>
      </c>
      <c r="I11" s="158">
        <f>'FY04 step 1 results'!J11-'lastyear FY03 final results'!J11</f>
        <v>-1737.147460357839</v>
      </c>
      <c r="J11" s="158">
        <f>'FY04 step 1 results'!K11-'lastyear FY03 final results'!K11</f>
        <v>-35.88197672552633</v>
      </c>
      <c r="K11" s="158">
        <f>'FY04 step 1 results'!L11-'lastyear FY03 final results'!L11</f>
        <v>-360.3193428301465</v>
      </c>
      <c r="L11" s="158">
        <f>'FY04 step 1 results'!M11-'lastyear FY03 final results'!M11</f>
        <v>424.33537833758965</v>
      </c>
      <c r="M11" s="158">
        <f>'FY04 step 1 results'!N11-'lastyear FY03 final results'!N11</f>
        <v>1945.3100924917235</v>
      </c>
      <c r="N11" s="158">
        <f>'FY04 step 1 results'!O11-'lastyear FY03 final results'!O11</f>
        <v>405.27514812491245</v>
      </c>
      <c r="O11" s="158">
        <f>'FY04 step 1 results'!P11-'lastyear FY03 final results'!P11</f>
        <v>578.3452606046303</v>
      </c>
      <c r="P11" s="158">
        <f>'FY04 step 1 results'!Q11-'lastyear FY03 final results'!Q11</f>
        <v>0.8567708855947558</v>
      </c>
      <c r="Q11" s="158">
        <f>'FY04 step 1 results'!R11-'lastyear FY03 final results'!R11</f>
        <v>-142.80715739216703</v>
      </c>
      <c r="R11" s="158">
        <f>'FY04 step 1 results'!S11-'lastyear FY03 final results'!S11</f>
        <v>804.8402434785912</v>
      </c>
      <c r="S11" s="158">
        <f>'FY04 step 1 results'!T11-'lastyear FY03 final results'!T11</f>
        <v>-281.15670065171935</v>
      </c>
      <c r="T11" s="158">
        <f>'FY04 step 1 results'!U11-'lastyear FY03 final results'!U11</f>
        <v>-2465.6650181776185</v>
      </c>
      <c r="U11" s="158">
        <f>'FY04 step 1 results'!V11-'lastyear FY03 final results'!V11</f>
        <v>-116.92880178592156</v>
      </c>
      <c r="V11" s="158">
        <f>'FY04 step 1 results'!W11-'lastyear FY03 final results'!W11</f>
        <v>77.45027043516711</v>
      </c>
      <c r="W11" s="158">
        <f>'FY04 step 1 results'!X11-'lastyear FY03 final results'!X11</f>
        <v>-523.3041147262938</v>
      </c>
      <c r="X11" s="158">
        <f>'FY04 step 1 results'!Y11-'lastyear FY03 final results'!Y11</f>
        <v>93.83096574846513</v>
      </c>
      <c r="Y11" s="158">
        <f>'FY04 step 1 results'!Z11-'lastyear FY03 final results'!Z11</f>
        <v>-228.159411681042</v>
      </c>
      <c r="Z11" s="158">
        <f>'FY04 step 1 results'!AA11-'lastyear FY03 final results'!AA11</f>
        <v>265.89651025745115</v>
      </c>
      <c r="AA11" s="158">
        <f>'FY04 step 1 results'!AB11-'lastyear FY03 final results'!AB11</f>
        <v>3339.055256105028</v>
      </c>
      <c r="AB11" s="158">
        <f>'FY04 step 1 results'!AC11-'lastyear FY03 final results'!AC11</f>
        <v>-39.65141332017788</v>
      </c>
      <c r="AC11" s="158"/>
    </row>
    <row r="12" spans="1:29" ht="12.75">
      <c r="A12" s="64" t="s">
        <v>26</v>
      </c>
      <c r="B12" s="23" t="s">
        <v>99</v>
      </c>
      <c r="C12" s="24" t="s">
        <v>100</v>
      </c>
      <c r="D12" s="103" t="s">
        <v>101</v>
      </c>
      <c r="E12" s="158">
        <f t="shared" si="0"/>
        <v>4022.6655558168013</v>
      </c>
      <c r="F12" s="158">
        <f>'FY04 step 1 results'!G12-'lastyear FY03 final results'!G12</f>
        <v>3024.445333410229</v>
      </c>
      <c r="G12" s="158">
        <f>'FY04 step 1 results'!H12-'lastyear FY03 final results'!H12</f>
        <v>423.9347773972977</v>
      </c>
      <c r="H12" s="158">
        <f>'FY04 step 1 results'!I12-'lastyear FY03 final results'!I12</f>
        <v>-131.4024164907969</v>
      </c>
      <c r="I12" s="158">
        <f>'FY04 step 1 results'!J12-'lastyear FY03 final results'!J12</f>
        <v>2428.6398257102555</v>
      </c>
      <c r="J12" s="158">
        <f>'FY04 step 1 results'!K12-'lastyear FY03 final results'!K12</f>
        <v>-154.79635014179803</v>
      </c>
      <c r="K12" s="158">
        <f>'FY04 step 1 results'!L12-'lastyear FY03 final results'!L12</f>
        <v>257.1284835445158</v>
      </c>
      <c r="L12" s="158">
        <f>'FY04 step 1 results'!M12-'lastyear FY03 final results'!M12</f>
        <v>43.829546538733666</v>
      </c>
      <c r="M12" s="158">
        <f>'FY04 step 1 results'!N12-'lastyear FY03 final results'!N12</f>
        <v>-53.633467173494864</v>
      </c>
      <c r="N12" s="158">
        <f>'FY04 step 1 results'!O12-'lastyear FY03 final results'!O12</f>
        <v>-56.81042069322757</v>
      </c>
      <c r="O12" s="158">
        <f>'FY04 step 1 results'!P12-'lastyear FY03 final results'!P12</f>
        <v>-1274.7862144906449</v>
      </c>
      <c r="P12" s="158">
        <f>'FY04 step 1 results'!Q12-'lastyear FY03 final results'!Q12</f>
        <v>16.11775183932309</v>
      </c>
      <c r="Q12" s="158">
        <f>'FY04 step 1 results'!R12-'lastyear FY03 final results'!R12</f>
        <v>0.06774140502719472</v>
      </c>
      <c r="R12" s="158">
        <f>'FY04 step 1 results'!S12-'lastyear FY03 final results'!S12</f>
        <v>5.853426325900273</v>
      </c>
      <c r="S12" s="158">
        <f>'FY04 step 1 results'!T12-'lastyear FY03 final results'!T12</f>
        <v>73.12710846224797</v>
      </c>
      <c r="T12" s="158">
        <f>'FY04 step 1 results'!U12-'lastyear FY03 final results'!U12</f>
        <v>-63.07036691285248</v>
      </c>
      <c r="U12" s="158">
        <f>'FY04 step 1 results'!V12-'lastyear FY03 final results'!V12</f>
        <v>-1618.1616880959477</v>
      </c>
      <c r="V12" s="158">
        <f>'FY04 step 1 results'!W12-'lastyear FY03 final results'!W12</f>
        <v>-117.9279447176391</v>
      </c>
      <c r="W12" s="158">
        <f>'FY04 step 1 results'!X12-'lastyear FY03 final results'!X12</f>
        <v>391.5715134684476</v>
      </c>
      <c r="X12" s="158">
        <f>'FY04 step 1 results'!Y12-'lastyear FY03 final results'!Y12</f>
        <v>-132.81054850643488</v>
      </c>
      <c r="Y12" s="158">
        <f>'FY04 step 1 results'!Z12-'lastyear FY03 final results'!Z12</f>
        <v>25.38392299723921</v>
      </c>
      <c r="Z12" s="158">
        <f>'FY04 step 1 results'!AA12-'lastyear FY03 final results'!AA12</f>
        <v>-195.97528437875735</v>
      </c>
      <c r="AA12" s="158">
        <f>'FY04 step 1 results'!AB12-'lastyear FY03 final results'!AB12</f>
        <v>1042.684838581481</v>
      </c>
      <c r="AB12" s="158">
        <f>'FY04 step 1 results'!AC12-'lastyear FY03 final results'!AC12</f>
        <v>89.25598773769661</v>
      </c>
      <c r="AC12" s="158"/>
    </row>
    <row r="13" spans="1:29" ht="12.75">
      <c r="A13" s="62" t="s">
        <v>27</v>
      </c>
      <c r="B13" s="57" t="s">
        <v>102</v>
      </c>
      <c r="C13" s="25" t="s">
        <v>90</v>
      </c>
      <c r="D13" s="121" t="s">
        <v>91</v>
      </c>
      <c r="E13" s="158">
        <f t="shared" si="0"/>
        <v>43958.94543040658</v>
      </c>
      <c r="F13" s="158">
        <f>'FY04 step 1 results'!G13-'lastyear FY03 final results'!G13</f>
        <v>3267.800093603728</v>
      </c>
      <c r="G13" s="158">
        <f>'FY04 step 1 results'!H13-'lastyear FY03 final results'!H13</f>
        <v>1248.8490030843968</v>
      </c>
      <c r="H13" s="158">
        <f>'FY04 step 1 results'!I13-'lastyear FY03 final results'!I13</f>
        <v>515.0304332917731</v>
      </c>
      <c r="I13" s="158">
        <f>'FY04 step 1 results'!J13-'lastyear FY03 final results'!J13</f>
        <v>3852.5197995915078</v>
      </c>
      <c r="J13" s="158">
        <f>'FY04 step 1 results'!K13-'lastyear FY03 final results'!K13</f>
        <v>1974.1908702313958</v>
      </c>
      <c r="K13" s="158">
        <f>'FY04 step 1 results'!L13-'lastyear FY03 final results'!L13</f>
        <v>-447.48372993274825</v>
      </c>
      <c r="L13" s="158">
        <f>'FY04 step 1 results'!M13-'lastyear FY03 final results'!M13</f>
        <v>1954.2317186958717</v>
      </c>
      <c r="M13" s="158">
        <f>'FY04 step 1 results'!N13-'lastyear FY03 final results'!N13</f>
        <v>14934.383769282897</v>
      </c>
      <c r="N13" s="158">
        <f>'FY04 step 1 results'!O13-'lastyear FY03 final results'!O13</f>
        <v>1949.7865521671629</v>
      </c>
      <c r="O13" s="158">
        <f>'FY04 step 1 results'!P13-'lastyear FY03 final results'!P13</f>
        <v>3874.4681645174132</v>
      </c>
      <c r="P13" s="158">
        <f>'FY04 step 1 results'!Q13-'lastyear FY03 final results'!Q13</f>
        <v>13.550166355808813</v>
      </c>
      <c r="Q13" s="158">
        <f>'FY04 step 1 results'!R13-'lastyear FY03 final results'!R13</f>
        <v>-51.997642887421534</v>
      </c>
      <c r="R13" s="158">
        <f>'FY04 step 1 results'!S13-'lastyear FY03 final results'!S13</f>
        <v>2860.37313638006</v>
      </c>
      <c r="S13" s="158">
        <f>'FY04 step 1 results'!T13-'lastyear FY03 final results'!T13</f>
        <v>-637.7568709087464</v>
      </c>
      <c r="T13" s="158">
        <f>'FY04 step 1 results'!U13-'lastyear FY03 final results'!U13</f>
        <v>-6424.977301431056</v>
      </c>
      <c r="U13" s="158">
        <f>'FY04 step 1 results'!V13-'lastyear FY03 final results'!V13</f>
        <v>-290.8493166992653</v>
      </c>
      <c r="V13" s="158">
        <f>'FY04 step 1 results'!W13-'lastyear FY03 final results'!W13</f>
        <v>598.5237823105144</v>
      </c>
      <c r="W13" s="158">
        <f>'FY04 step 1 results'!X13-'lastyear FY03 final results'!X13</f>
        <v>-1185.87075311644</v>
      </c>
      <c r="X13" s="158">
        <f>'FY04 step 1 results'!Y13-'lastyear FY03 final results'!Y13</f>
        <v>637.7827702897357</v>
      </c>
      <c r="Y13" s="158">
        <f>'FY04 step 1 results'!Z13-'lastyear FY03 final results'!Z13</f>
        <v>-368.7317148673701</v>
      </c>
      <c r="Z13" s="158">
        <f>'FY04 step 1 results'!AA13-'lastyear FY03 final results'!AA13</f>
        <v>2677.6143871985405</v>
      </c>
      <c r="AA13" s="158">
        <f>'FY04 step 1 results'!AB13-'lastyear FY03 final results'!AB13</f>
        <v>13002.768297987845</v>
      </c>
      <c r="AB13" s="158">
        <f>'FY04 step 1 results'!AC13-'lastyear FY03 final results'!AC13</f>
        <v>4.73981526098305</v>
      </c>
      <c r="AC13" s="158"/>
    </row>
    <row r="14" spans="1:29" ht="12.75">
      <c r="A14" s="65" t="s">
        <v>28</v>
      </c>
      <c r="B14" s="22" t="s">
        <v>109</v>
      </c>
      <c r="C14" s="25" t="s">
        <v>110</v>
      </c>
      <c r="D14" s="38" t="s">
        <v>111</v>
      </c>
      <c r="E14" s="158">
        <f t="shared" si="0"/>
        <v>682.8309715790285</v>
      </c>
      <c r="F14" s="158">
        <f>'FY04 step 1 results'!G14-'lastyear FY03 final results'!G14</f>
        <v>-463.82746232509817</v>
      </c>
      <c r="G14" s="158">
        <f>'FY04 step 1 results'!H14-'lastyear FY03 final results'!H14</f>
        <v>-516.3065948009298</v>
      </c>
      <c r="H14" s="158">
        <f>'FY04 step 1 results'!I14-'lastyear FY03 final results'!I14</f>
        <v>512.3613458096388</v>
      </c>
      <c r="I14" s="158">
        <f>'FY04 step 1 results'!J14-'lastyear FY03 final results'!J14</f>
        <v>129.67053870068048</v>
      </c>
      <c r="J14" s="158">
        <f>'FY04 step 1 results'!K14-'lastyear FY03 final results'!K14</f>
        <v>-581.5922980378637</v>
      </c>
      <c r="K14" s="158">
        <f>'FY04 step 1 results'!L14-'lastyear FY03 final results'!L14</f>
        <v>-80.79886155331405</v>
      </c>
      <c r="L14" s="158">
        <f>'FY04 step 1 results'!M14-'lastyear FY03 final results'!M14</f>
        <v>-212.93615939740357</v>
      </c>
      <c r="M14" s="158">
        <f>'FY04 step 1 results'!N14-'lastyear FY03 final results'!N14</f>
        <v>-78.15789488123846</v>
      </c>
      <c r="N14" s="158">
        <f>'FY04 step 1 results'!O14-'lastyear FY03 final results'!O14</f>
        <v>-134.51201965916152</v>
      </c>
      <c r="O14" s="158">
        <f>'FY04 step 1 results'!P14-'lastyear FY03 final results'!P14</f>
        <v>-540.5451438552627</v>
      </c>
      <c r="P14" s="158">
        <f>'FY04 step 1 results'!Q14-'lastyear FY03 final results'!Q14</f>
        <v>0</v>
      </c>
      <c r="Q14" s="158">
        <f>'FY04 step 1 results'!R14-'lastyear FY03 final results'!R14</f>
        <v>-18.190245910761178</v>
      </c>
      <c r="R14" s="158">
        <f>'FY04 step 1 results'!S14-'lastyear FY03 final results'!S14</f>
        <v>23.968066911607593</v>
      </c>
      <c r="S14" s="158">
        <f>'FY04 step 1 results'!T14-'lastyear FY03 final results'!T14</f>
        <v>30.154672449476493</v>
      </c>
      <c r="T14" s="158">
        <f>'FY04 step 1 results'!U14-'lastyear FY03 final results'!U14</f>
        <v>369.2609298151492</v>
      </c>
      <c r="U14" s="158">
        <f>'FY04 step 1 results'!V14-'lastyear FY03 final results'!V14</f>
        <v>-137.5077582922383</v>
      </c>
      <c r="V14" s="158">
        <f>'FY04 step 1 results'!W14-'lastyear FY03 final results'!W14</f>
        <v>313.41908843399915</v>
      </c>
      <c r="W14" s="158">
        <f>'FY04 step 1 results'!X14-'lastyear FY03 final results'!X14</f>
        <v>185.7090671227288</v>
      </c>
      <c r="X14" s="158">
        <f>'FY04 step 1 results'!Y14-'lastyear FY03 final results'!Y14</f>
        <v>-48.585267119335185</v>
      </c>
      <c r="Y14" s="158">
        <f>'FY04 step 1 results'!Z14-'lastyear FY03 final results'!Z14</f>
        <v>214.74520991097484</v>
      </c>
      <c r="Z14" s="158">
        <f>'FY04 step 1 results'!AA14-'lastyear FY03 final results'!AA14</f>
        <v>369.45160728569226</v>
      </c>
      <c r="AA14" s="158">
        <f>'FY04 step 1 results'!AB14-'lastyear FY03 final results'!AB14</f>
        <v>1349.4602255014797</v>
      </c>
      <c r="AB14" s="158">
        <f>'FY04 step 1 results'!AC14-'lastyear FY03 final results'!AC14</f>
        <v>-2.410074529792155</v>
      </c>
      <c r="AC14" s="158"/>
    </row>
    <row r="15" spans="1:29" ht="12.75">
      <c r="A15" s="65" t="s">
        <v>29</v>
      </c>
      <c r="B15" s="22" t="s">
        <v>252</v>
      </c>
      <c r="C15" s="25" t="s">
        <v>90</v>
      </c>
      <c r="D15" s="38" t="s">
        <v>91</v>
      </c>
      <c r="E15" s="158">
        <f t="shared" si="0"/>
        <v>3777.292718610325</v>
      </c>
      <c r="F15" s="158">
        <f>'FY04 step 1 results'!G15-'lastyear FY03 final results'!G15</f>
        <v>-3916.402138132893</v>
      </c>
      <c r="G15" s="158">
        <f>'FY04 step 1 results'!H15-'lastyear FY03 final results'!H15</f>
        <v>-664.3018917480513</v>
      </c>
      <c r="H15" s="158">
        <f>'FY04 step 1 results'!I15-'lastyear FY03 final results'!I15</f>
        <v>-657.297631985457</v>
      </c>
      <c r="I15" s="158">
        <f>'FY04 step 1 results'!J15-'lastyear FY03 final results'!J15</f>
        <v>-3991.88474764704</v>
      </c>
      <c r="J15" s="158">
        <f>'FY04 step 1 results'!K15-'lastyear FY03 final results'!K15</f>
        <v>110.17751587434032</v>
      </c>
      <c r="K15" s="158">
        <f>'FY04 step 1 results'!L15-'lastyear FY03 final results'!L15</f>
        <v>-954.7411313637058</v>
      </c>
      <c r="L15" s="158">
        <f>'FY04 step 1 results'!M15-'lastyear FY03 final results'!M15</f>
        <v>1269.4784607725305</v>
      </c>
      <c r="M15" s="158">
        <f>'FY04 step 1 results'!N15-'lastyear FY03 final results'!N15</f>
        <v>6427.306216046913</v>
      </c>
      <c r="N15" s="158">
        <f>'FY04 step 1 results'!O15-'lastyear FY03 final results'!O15</f>
        <v>1220.9291819454265</v>
      </c>
      <c r="O15" s="158">
        <f>'FY04 step 1 results'!P15-'lastyear FY03 final results'!P15</f>
        <v>1853.3506843819196</v>
      </c>
      <c r="P15" s="158">
        <f>'FY04 step 1 results'!Q15-'lastyear FY03 final results'!Q15</f>
        <v>3.539705652666271</v>
      </c>
      <c r="Q15" s="158">
        <f>'FY04 step 1 results'!R15-'lastyear FY03 final results'!R15</f>
        <v>-365.6519002941459</v>
      </c>
      <c r="R15" s="158">
        <f>'FY04 step 1 results'!S15-'lastyear FY03 final results'!S15</f>
        <v>2321.789988576631</v>
      </c>
      <c r="S15" s="158">
        <f>'FY04 step 1 results'!T15-'lastyear FY03 final results'!T15</f>
        <v>-774.3248521973883</v>
      </c>
      <c r="T15" s="158">
        <f>'FY04 step 1 results'!U15-'lastyear FY03 final results'!U15</f>
        <v>-6875.206282254829</v>
      </c>
      <c r="U15" s="158">
        <f>'FY04 step 1 results'!V15-'lastyear FY03 final results'!V15</f>
        <v>-324.6344139737996</v>
      </c>
      <c r="V15" s="158">
        <f>'FY04 step 1 results'!W15-'lastyear FY03 final results'!W15</f>
        <v>256.29519295675163</v>
      </c>
      <c r="W15" s="158">
        <f>'FY04 step 1 results'!X15-'lastyear FY03 final results'!X15</f>
        <v>-1441.0978192847506</v>
      </c>
      <c r="X15" s="158">
        <f>'FY04 step 1 results'!Y15-'lastyear FY03 final results'!Y15</f>
        <v>301.622483258614</v>
      </c>
      <c r="Y15" s="158">
        <f>'FY04 step 1 results'!Z15-'lastyear FY03 final results'!Z15</f>
        <v>-613.2366348101259</v>
      </c>
      <c r="Z15" s="158">
        <f>'FY04 step 1 results'!AA15-'lastyear FY03 final results'!AA15</f>
        <v>943.2167583130358</v>
      </c>
      <c r="AA15" s="158">
        <f>'FY04 step 1 results'!AB15-'lastyear FY03 final results'!AB15</f>
        <v>9747.941968961924</v>
      </c>
      <c r="AB15" s="158">
        <f>'FY04 step 1 results'!AC15-'lastyear FY03 final results'!AC15</f>
        <v>-99.57599443824165</v>
      </c>
      <c r="AC15" s="158"/>
    </row>
    <row r="16" spans="1:29" ht="12.75">
      <c r="A16" s="17" t="s">
        <v>199</v>
      </c>
      <c r="B16" s="22" t="s">
        <v>266</v>
      </c>
      <c r="C16" s="25" t="s">
        <v>118</v>
      </c>
      <c r="D16" s="38" t="s">
        <v>119</v>
      </c>
      <c r="E16" s="158">
        <f t="shared" si="0"/>
        <v>98820.5737409612</v>
      </c>
      <c r="F16" s="158">
        <f>'FY04 step 1 results'!G16-'lastyear FY03 final results'!G16</f>
        <v>3804.8215703905735</v>
      </c>
      <c r="G16" s="158">
        <f>'FY04 step 1 results'!H16-'lastyear FY03 final results'!H16</f>
        <v>-4548.682311685465</v>
      </c>
      <c r="H16" s="158">
        <f>'FY04 step 1 results'!I16-'lastyear FY03 final results'!I16</f>
        <v>9490.79708721381</v>
      </c>
      <c r="I16" s="158">
        <f>'FY04 step 1 results'!J16-'lastyear FY03 final results'!J16</f>
        <v>22112.460177068366</v>
      </c>
      <c r="J16" s="158">
        <f>'FY04 step 1 results'!K16-'lastyear FY03 final results'!K16</f>
        <v>9200.077571952163</v>
      </c>
      <c r="K16" s="158">
        <f>'FY04 step 1 results'!L16-'lastyear FY03 final results'!L16</f>
        <v>4100.3583919714365</v>
      </c>
      <c r="L16" s="158">
        <f>'FY04 step 1 results'!M16-'lastyear FY03 final results'!M16</f>
        <v>584.9651826529735</v>
      </c>
      <c r="M16" s="158">
        <f>'FY04 step 1 results'!N16-'lastyear FY03 final results'!N16</f>
        <v>34640.17055642116</v>
      </c>
      <c r="N16" s="158">
        <f>'FY04 step 1 results'!O16-'lastyear FY03 final results'!O16</f>
        <v>10963.201415100193</v>
      </c>
      <c r="O16" s="158">
        <f>'FY04 step 1 results'!P16-'lastyear FY03 final results'!P16</f>
        <v>-547.5820060160331</v>
      </c>
      <c r="P16" s="158">
        <f>'FY04 step 1 results'!Q16-'lastyear FY03 final results'!Q16</f>
        <v>0</v>
      </c>
      <c r="Q16" s="158">
        <f>'FY04 step 1 results'!R16-'lastyear FY03 final results'!R16</f>
        <v>2098.8564762647584</v>
      </c>
      <c r="R16" s="158">
        <f>'FY04 step 1 results'!S16-'lastyear FY03 final results'!S16</f>
        <v>0</v>
      </c>
      <c r="S16" s="158">
        <f>'FY04 step 1 results'!T16-'lastyear FY03 final results'!T16</f>
        <v>2158.3836641145463</v>
      </c>
      <c r="T16" s="158">
        <f>'FY04 step 1 results'!U16-'lastyear FY03 final results'!U16</f>
        <v>0</v>
      </c>
      <c r="U16" s="158">
        <f>'FY04 step 1 results'!V16-'lastyear FY03 final results'!V16</f>
        <v>0</v>
      </c>
      <c r="V16" s="158">
        <f>'FY04 step 1 results'!W16-'lastyear FY03 final results'!W16</f>
        <v>3191.6843446801176</v>
      </c>
      <c r="W16" s="158">
        <f>'FY04 step 1 results'!X16-'lastyear FY03 final results'!X16</f>
        <v>0</v>
      </c>
      <c r="X16" s="158">
        <f>'FY04 step 1 results'!Y16-'lastyear FY03 final results'!Y16</f>
        <v>1571.0616208326064</v>
      </c>
      <c r="Y16" s="158">
        <f>'FY04 step 1 results'!Z16-'lastyear FY03 final results'!Z16</f>
        <v>0</v>
      </c>
      <c r="Z16" s="158">
        <f>'FY04 step 1 results'!AA16-'lastyear FY03 final results'!AA16</f>
        <v>0</v>
      </c>
      <c r="AA16" s="158">
        <f>'FY04 step 1 results'!AB16-'lastyear FY03 final results'!AB16</f>
        <v>0</v>
      </c>
      <c r="AB16" s="158">
        <f>'FY04 step 1 results'!AC16-'lastyear FY03 final results'!AC16</f>
        <v>0</v>
      </c>
      <c r="AC16" s="158"/>
    </row>
    <row r="17" spans="1:29" ht="12.75">
      <c r="A17" s="17" t="s">
        <v>200</v>
      </c>
      <c r="B17" s="22" t="s">
        <v>267</v>
      </c>
      <c r="C17" s="25" t="s">
        <v>123</v>
      </c>
      <c r="D17" s="38" t="s">
        <v>124</v>
      </c>
      <c r="E17" s="158">
        <f t="shared" si="0"/>
        <v>1656.2064117914579</v>
      </c>
      <c r="F17" s="158">
        <f>'FY04 step 1 results'!G17-'lastyear FY03 final results'!G17</f>
        <v>-1514.9160249000852</v>
      </c>
      <c r="G17" s="158">
        <f>'FY04 step 1 results'!H17-'lastyear FY03 final results'!H17</f>
        <v>-6137.9368384767295</v>
      </c>
      <c r="H17" s="158">
        <f>'FY04 step 1 results'!I17-'lastyear FY03 final results'!I17</f>
        <v>1467.2991645980364</v>
      </c>
      <c r="I17" s="158">
        <f>'FY04 step 1 results'!J17-'lastyear FY03 final results'!J17</f>
        <v>5688.596938045812</v>
      </c>
      <c r="J17" s="158">
        <f>'FY04 step 1 results'!K17-'lastyear FY03 final results'!K17</f>
        <v>1168.703580599773</v>
      </c>
      <c r="K17" s="158">
        <f>'FY04 step 1 results'!L17-'lastyear FY03 final results'!L17</f>
        <v>919.8909251238183</v>
      </c>
      <c r="L17" s="158">
        <f>'FY04 step 1 results'!M17-'lastyear FY03 final results'!M17</f>
        <v>-3479.6500646050554</v>
      </c>
      <c r="M17" s="158">
        <f>'FY04 step 1 results'!N17-'lastyear FY03 final results'!N17</f>
        <v>871.9528723105323</v>
      </c>
      <c r="N17" s="158">
        <f>'FY04 step 1 results'!O17-'lastyear FY03 final results'!O17</f>
        <v>370.459408759074</v>
      </c>
      <c r="O17" s="158">
        <f>'FY04 step 1 results'!P17-'lastyear FY03 final results'!P17</f>
        <v>-4892.462448203565</v>
      </c>
      <c r="P17" s="158">
        <f>'FY04 step 1 results'!Q17-'lastyear FY03 final results'!Q17</f>
        <v>0</v>
      </c>
      <c r="Q17" s="158">
        <f>'FY04 step 1 results'!R17-'lastyear FY03 final results'!R17</f>
        <v>768.8972180741923</v>
      </c>
      <c r="R17" s="158">
        <f>'FY04 step 1 results'!S17-'lastyear FY03 final results'!S17</f>
        <v>-6.63921542769549</v>
      </c>
      <c r="S17" s="158">
        <f>'FY04 step 1 results'!T17-'lastyear FY03 final results'!T17</f>
        <v>1496.3189633797283</v>
      </c>
      <c r="T17" s="158">
        <f>'FY04 step 1 results'!U17-'lastyear FY03 final results'!U17</f>
        <v>0</v>
      </c>
      <c r="U17" s="158">
        <f>'FY04 step 1 results'!V17-'lastyear FY03 final results'!V17</f>
        <v>0</v>
      </c>
      <c r="V17" s="158">
        <f>'FY04 step 1 results'!W17-'lastyear FY03 final results'!W17</f>
        <v>944.5834846787075</v>
      </c>
      <c r="W17" s="158">
        <f>'FY04 step 1 results'!X17-'lastyear FY03 final results'!X17</f>
        <v>0</v>
      </c>
      <c r="X17" s="158">
        <f>'FY04 step 1 results'!Y17-'lastyear FY03 final results'!Y17</f>
        <v>170.8005317077732</v>
      </c>
      <c r="Y17" s="158">
        <f>'FY04 step 1 results'!Z17-'lastyear FY03 final results'!Z17</f>
        <v>0</v>
      </c>
      <c r="Z17" s="158">
        <f>'FY04 step 1 results'!AA17-'lastyear FY03 final results'!AA17</f>
        <v>3477.7434502030737</v>
      </c>
      <c r="AA17" s="158">
        <f>'FY04 step 1 results'!AB17-'lastyear FY03 final results'!AB17</f>
        <v>342.56446592406786</v>
      </c>
      <c r="AB17" s="158">
        <f>'FY04 step 1 results'!AC17-'lastyear FY03 final results'!AC17</f>
        <v>0</v>
      </c>
      <c r="AC17" s="158"/>
    </row>
    <row r="18" spans="1:29" ht="12.75">
      <c r="A18" s="17" t="s">
        <v>201</v>
      </c>
      <c r="B18" s="22" t="s">
        <v>268</v>
      </c>
      <c r="C18" s="25" t="s">
        <v>125</v>
      </c>
      <c r="D18" s="38" t="s">
        <v>126</v>
      </c>
      <c r="E18" s="158">
        <f t="shared" si="0"/>
        <v>12014.665546642336</v>
      </c>
      <c r="F18" s="158">
        <f>'FY04 step 1 results'!G18-'lastyear FY03 final results'!G18</f>
        <v>7268.239884570648</v>
      </c>
      <c r="G18" s="158">
        <f>'FY04 step 1 results'!H18-'lastyear FY03 final results'!H18</f>
        <v>-4703.1950603810255</v>
      </c>
      <c r="H18" s="158">
        <f>'FY04 step 1 results'!I18-'lastyear FY03 final results'!I18</f>
        <v>3904.4102051453665</v>
      </c>
      <c r="I18" s="158">
        <f>'FY04 step 1 results'!J18-'lastyear FY03 final results'!J18</f>
        <v>5470.498360224126</v>
      </c>
      <c r="J18" s="158">
        <f>'FY04 step 1 results'!K18-'lastyear FY03 final results'!K18</f>
        <v>661.4732807545952</v>
      </c>
      <c r="K18" s="158">
        <f>'FY04 step 1 results'!L18-'lastyear FY03 final results'!L18</f>
        <v>931.9161810634905</v>
      </c>
      <c r="L18" s="158">
        <f>'FY04 step 1 results'!M18-'lastyear FY03 final results'!M18</f>
        <v>-572.5693576622725</v>
      </c>
      <c r="M18" s="158">
        <f>'FY04 step 1 results'!N18-'lastyear FY03 final results'!N18</f>
        <v>6004.488647443708</v>
      </c>
      <c r="N18" s="158">
        <f>'FY04 step 1 results'!O18-'lastyear FY03 final results'!O18</f>
        <v>2552.2897912536355</v>
      </c>
      <c r="O18" s="158">
        <f>'FY04 step 1 results'!P18-'lastyear FY03 final results'!P18</f>
        <v>-21495.20431879237</v>
      </c>
      <c r="P18" s="158">
        <f>'FY04 step 1 results'!Q18-'lastyear FY03 final results'!Q18</f>
        <v>12.109435353970298</v>
      </c>
      <c r="Q18" s="158">
        <f>'FY04 step 1 results'!R18-'lastyear FY03 final results'!R18</f>
        <v>709.5786328203176</v>
      </c>
      <c r="R18" s="158">
        <f>'FY04 step 1 results'!S18-'lastyear FY03 final results'!S18</f>
        <v>199.17288897804247</v>
      </c>
      <c r="S18" s="158">
        <f>'FY04 step 1 results'!T18-'lastyear FY03 final results'!T18</f>
        <v>615.5027173222943</v>
      </c>
      <c r="T18" s="158">
        <f>'FY04 step 1 results'!U18-'lastyear FY03 final results'!U18</f>
        <v>1201.6808457851457</v>
      </c>
      <c r="U18" s="158">
        <f>'FY04 step 1 results'!V18-'lastyear FY03 final results'!V18</f>
        <v>-401.2355864383982</v>
      </c>
      <c r="V18" s="158">
        <f>'FY04 step 1 results'!W18-'lastyear FY03 final results'!W18</f>
        <v>2222.23357227393</v>
      </c>
      <c r="W18" s="158">
        <f>'FY04 step 1 results'!X18-'lastyear FY03 final results'!X18</f>
        <v>179.3352730733468</v>
      </c>
      <c r="X18" s="158">
        <f>'FY04 step 1 results'!Y18-'lastyear FY03 final results'!Y18</f>
        <v>422.7179071021128</v>
      </c>
      <c r="Y18" s="158">
        <f>'FY04 step 1 results'!Z18-'lastyear FY03 final results'!Z18</f>
        <v>1037.85734021184</v>
      </c>
      <c r="Z18" s="158">
        <f>'FY04 step 1 results'!AA18-'lastyear FY03 final results'!AA18</f>
        <v>1162.8491219885764</v>
      </c>
      <c r="AA18" s="158">
        <f>'FY04 step 1 results'!AB18-'lastyear FY03 final results'!AB18</f>
        <v>4448.499803524115</v>
      </c>
      <c r="AB18" s="158">
        <f>'FY04 step 1 results'!AC18-'lastyear FY03 final results'!AC18</f>
        <v>182.0159810271407</v>
      </c>
      <c r="AC18" s="158"/>
    </row>
    <row r="19" spans="1:29" ht="12.75">
      <c r="A19" s="63" t="s">
        <v>30</v>
      </c>
      <c r="B19" s="22" t="s">
        <v>112</v>
      </c>
      <c r="C19" s="25" t="s">
        <v>113</v>
      </c>
      <c r="D19" s="38" t="s">
        <v>114</v>
      </c>
      <c r="E19" s="158">
        <f t="shared" si="0"/>
        <v>-34921.14112747473</v>
      </c>
      <c r="F19" s="158">
        <f>'FY04 step 1 results'!G19-'lastyear FY03 final results'!G19</f>
        <v>-7159.049509093537</v>
      </c>
      <c r="G19" s="158">
        <f>'FY04 step 1 results'!H19-'lastyear FY03 final results'!H19</f>
        <v>-1865.2225449436478</v>
      </c>
      <c r="H19" s="158">
        <f>'FY04 step 1 results'!I19-'lastyear FY03 final results'!I19</f>
        <v>-1170.2069308896816</v>
      </c>
      <c r="I19" s="158">
        <f>'FY04 step 1 results'!J19-'lastyear FY03 final results'!J19</f>
        <v>-7785.969333873198</v>
      </c>
      <c r="J19" s="158">
        <f>'FY04 step 1 results'!K19-'lastyear FY03 final results'!K19</f>
        <v>-1734.839534034445</v>
      </c>
      <c r="K19" s="158">
        <f>'FY04 step 1 results'!L19-'lastyear FY03 final results'!L19</f>
        <v>-579.3333500942292</v>
      </c>
      <c r="L19" s="158">
        <f>'FY04 step 1 results'!M19-'lastyear FY03 final results'!M19</f>
        <v>-503.47234461619496</v>
      </c>
      <c r="M19" s="158">
        <f>'FY04 step 1 results'!N19-'lastyear FY03 final results'!N19</f>
        <v>-7272.421740902395</v>
      </c>
      <c r="N19" s="158">
        <f>'FY04 step 1 results'!O19-'lastyear FY03 final results'!O19</f>
        <v>-550.0905786304592</v>
      </c>
      <c r="O19" s="158">
        <f>'FY04 step 1 results'!P19-'lastyear FY03 final results'!P19</f>
        <v>-1692.2506320093953</v>
      </c>
      <c r="P19" s="158">
        <f>'FY04 step 1 results'!Q19-'lastyear FY03 final results'!Q19</f>
        <v>-8.995734296982109</v>
      </c>
      <c r="Q19" s="158">
        <f>'FY04 step 1 results'!R19-'lastyear FY03 final results'!R19</f>
        <v>-333.7536447028312</v>
      </c>
      <c r="R19" s="158">
        <f>'FY04 step 1 results'!S19-'lastyear FY03 final results'!S19</f>
        <v>-251.90285639869097</v>
      </c>
      <c r="S19" s="158">
        <f>'FY04 step 1 results'!T19-'lastyear FY03 final results'!T19</f>
        <v>-212.300532196172</v>
      </c>
      <c r="T19" s="158">
        <f>'FY04 step 1 results'!U19-'lastyear FY03 final results'!U19</f>
        <v>-1170.579360340429</v>
      </c>
      <c r="U19" s="158">
        <f>'FY04 step 1 results'!V19-'lastyear FY03 final results'!V19</f>
        <v>-67.01127567262344</v>
      </c>
      <c r="V19" s="158">
        <f>'FY04 step 1 results'!W19-'lastyear FY03 final results'!W19</f>
        <v>-292.8068515559597</v>
      </c>
      <c r="W19" s="158">
        <f>'FY04 step 1 results'!X19-'lastyear FY03 final results'!X19</f>
        <v>0</v>
      </c>
      <c r="X19" s="158">
        <f>'FY04 step 1 results'!Y19-'lastyear FY03 final results'!Y19</f>
        <v>-282.1842519724156</v>
      </c>
      <c r="Y19" s="158">
        <f>'FY04 step 1 results'!Z19-'lastyear FY03 final results'!Z19</f>
        <v>0</v>
      </c>
      <c r="Z19" s="158">
        <f>'FY04 step 1 results'!AA19-'lastyear FY03 final results'!AA19</f>
        <v>0</v>
      </c>
      <c r="AA19" s="158">
        <f>'FY04 step 1 results'!AB19-'lastyear FY03 final results'!AB19</f>
        <v>-1988.750121251449</v>
      </c>
      <c r="AB19" s="158">
        <f>'FY04 step 1 results'!AC19-'lastyear FY03 final results'!AC19</f>
        <v>0</v>
      </c>
      <c r="AC19" s="158"/>
    </row>
    <row r="20" spans="1:29" ht="12.75">
      <c r="A20" s="65" t="s">
        <v>255</v>
      </c>
      <c r="B20" s="22" t="s">
        <v>256</v>
      </c>
      <c r="C20" s="25"/>
      <c r="D20" s="38" t="s">
        <v>101</v>
      </c>
      <c r="E20" s="158">
        <f t="shared" si="0"/>
        <v>20671.968416894848</v>
      </c>
      <c r="F20" s="158">
        <f>'FY04 step 1 results'!G20-'lastyear FY03 final results'!G20</f>
        <v>4500.647439705805</v>
      </c>
      <c r="G20" s="158">
        <f>'FY04 step 1 results'!H20-'lastyear FY03 final results'!H20</f>
        <v>507.323316614802</v>
      </c>
      <c r="H20" s="158">
        <f>'FY04 step 1 results'!I20-'lastyear FY03 final results'!I20</f>
        <v>222.4108152997269</v>
      </c>
      <c r="I20" s="158">
        <f>'FY04 step 1 results'!J20-'lastyear FY03 final results'!J20</f>
        <v>5184.312521137501</v>
      </c>
      <c r="J20" s="158">
        <f>'FY04 step 1 results'!K20-'lastyear FY03 final results'!K20</f>
        <v>1782.6078499243813</v>
      </c>
      <c r="K20" s="158">
        <f>'FY04 step 1 results'!L20-'lastyear FY03 final results'!L20</f>
        <v>337.39155614030324</v>
      </c>
      <c r="L20" s="158">
        <f>'FY04 step 1 results'!M20-'lastyear FY03 final results'!M20</f>
        <v>202.34362332651926</v>
      </c>
      <c r="M20" s="158">
        <f>'FY04 step 1 results'!N20-'lastyear FY03 final results'!N20</f>
        <v>3895.1872331037594</v>
      </c>
      <c r="N20" s="158">
        <f>'FY04 step 1 results'!O20-'lastyear FY03 final results'!O20</f>
        <v>417.94901788346215</v>
      </c>
      <c r="O20" s="158">
        <f>'FY04 step 1 results'!P20-'lastyear FY03 final results'!P20</f>
        <v>-197.94279067071147</v>
      </c>
      <c r="P20" s="158">
        <f>'FY04 step 1 results'!Q20-'lastyear FY03 final results'!Q20</f>
        <v>74.81367569995768</v>
      </c>
      <c r="Q20" s="158">
        <f>'FY04 step 1 results'!R20-'lastyear FY03 final results'!R20</f>
        <v>0.3127351849355362</v>
      </c>
      <c r="R20" s="158">
        <f>'FY04 step 1 results'!S20-'lastyear FY03 final results'!S20</f>
        <v>122.86847805896991</v>
      </c>
      <c r="S20" s="158">
        <f>'FY04 step 1 results'!T20-'lastyear FY03 final results'!T20</f>
        <v>77.96664107952631</v>
      </c>
      <c r="T20" s="158">
        <f>'FY04 step 1 results'!U20-'lastyear FY03 final results'!U20</f>
        <v>533.019833432103</v>
      </c>
      <c r="U20" s="158">
        <f>'FY04 step 1 results'!V20-'lastyear FY03 final results'!V20</f>
        <v>-913.281897929922</v>
      </c>
      <c r="V20" s="158">
        <f>'FY04 step 1 results'!W20-'lastyear FY03 final results'!W20</f>
        <v>-10.198897756085557</v>
      </c>
      <c r="W20" s="158">
        <f>'FY04 step 1 results'!X20-'lastyear FY03 final results'!X20</f>
        <v>242.65768511579654</v>
      </c>
      <c r="X20" s="158">
        <f>'FY04 step 1 results'!Y20-'lastyear FY03 final results'!Y20</f>
        <v>-42.91334775796054</v>
      </c>
      <c r="Y20" s="158">
        <f>'FY04 step 1 results'!Z20-'lastyear FY03 final results'!Z20</f>
        <v>46.41548231437548</v>
      </c>
      <c r="Z20" s="158">
        <f>'FY04 step 1 results'!AA20-'lastyear FY03 final results'!AA20</f>
        <v>2563.8975360529803</v>
      </c>
      <c r="AA20" s="158">
        <f>'FY04 step 1 results'!AB20-'lastyear FY03 final results'!AB20</f>
        <v>933.7379513245005</v>
      </c>
      <c r="AB20" s="158">
        <f>'FY04 step 1 results'!AC20-'lastyear FY03 final results'!AC20</f>
        <v>190.44195961012474</v>
      </c>
      <c r="AC20" s="158"/>
    </row>
    <row r="21" spans="1:29" ht="12.75">
      <c r="A21" s="63" t="s">
        <v>31</v>
      </c>
      <c r="B21" s="22" t="s">
        <v>115</v>
      </c>
      <c r="C21" s="25" t="s">
        <v>105</v>
      </c>
      <c r="D21" s="38" t="s">
        <v>106</v>
      </c>
      <c r="E21" s="158">
        <f t="shared" si="0"/>
        <v>-362.0716374325757</v>
      </c>
      <c r="F21" s="158">
        <f>'FY04 step 1 results'!G21-'lastyear FY03 final results'!G21</f>
        <v>-333.25321164572233</v>
      </c>
      <c r="G21" s="158">
        <f>'FY04 step 1 results'!H21-'lastyear FY03 final results'!H21</f>
        <v>-1016.9880736507621</v>
      </c>
      <c r="H21" s="158">
        <f>'FY04 step 1 results'!I21-'lastyear FY03 final results'!I21</f>
        <v>545.1222067516992</v>
      </c>
      <c r="I21" s="158">
        <f>'FY04 step 1 results'!J21-'lastyear FY03 final results'!J21</f>
        <v>-1159.2698874255002</v>
      </c>
      <c r="J21" s="158">
        <f>'FY04 step 1 results'!K21-'lastyear FY03 final results'!K21</f>
        <v>119.554776823883</v>
      </c>
      <c r="K21" s="158">
        <f>'FY04 step 1 results'!L21-'lastyear FY03 final results'!L21</f>
        <v>195.62624729205254</v>
      </c>
      <c r="L21" s="158">
        <f>'FY04 step 1 results'!M21-'lastyear FY03 final results'!M21</f>
        <v>0</v>
      </c>
      <c r="M21" s="158">
        <f>'FY04 step 1 results'!N21-'lastyear FY03 final results'!N21</f>
        <v>59.97942859621253</v>
      </c>
      <c r="N21" s="158">
        <f>'FY04 step 1 results'!O21-'lastyear FY03 final results'!O21</f>
        <v>947.6243712590294</v>
      </c>
      <c r="O21" s="158">
        <f>'FY04 step 1 results'!P21-'lastyear FY03 final results'!P21</f>
        <v>0</v>
      </c>
      <c r="P21" s="158">
        <f>'FY04 step 1 results'!Q21-'lastyear FY03 final results'!Q21</f>
        <v>0</v>
      </c>
      <c r="Q21" s="158">
        <f>'FY04 step 1 results'!R21-'lastyear FY03 final results'!R21</f>
        <v>279.5325045665322</v>
      </c>
      <c r="R21" s="158">
        <f>'FY04 step 1 results'!S21-'lastyear FY03 final results'!S21</f>
        <v>0</v>
      </c>
      <c r="S21" s="158">
        <f>'FY04 step 1 results'!T21-'lastyear FY03 final results'!T21</f>
        <v>0</v>
      </c>
      <c r="T21" s="158">
        <f>'FY04 step 1 results'!U21-'lastyear FY03 final results'!U21</f>
        <v>0</v>
      </c>
      <c r="U21" s="158">
        <f>'FY04 step 1 results'!V21-'lastyear FY03 final results'!V21</f>
        <v>0</v>
      </c>
      <c r="V21" s="158">
        <f>'FY04 step 1 results'!W21-'lastyear FY03 final results'!W21</f>
        <v>0</v>
      </c>
      <c r="W21" s="158">
        <f>'FY04 step 1 results'!X21-'lastyear FY03 final results'!X21</f>
        <v>0</v>
      </c>
      <c r="X21" s="158">
        <f>'FY04 step 1 results'!Y21-'lastyear FY03 final results'!Y21</f>
        <v>0</v>
      </c>
      <c r="Y21" s="158">
        <f>'FY04 step 1 results'!Z21-'lastyear FY03 final results'!Z21</f>
        <v>0</v>
      </c>
      <c r="Z21" s="158">
        <f>'FY04 step 1 results'!AA21-'lastyear FY03 final results'!AA21</f>
        <v>0</v>
      </c>
      <c r="AA21" s="158">
        <f>'FY04 step 1 results'!AB21-'lastyear FY03 final results'!AB21</f>
        <v>0</v>
      </c>
      <c r="AB21" s="158">
        <f>'FY04 step 1 results'!AC21-'lastyear FY03 final results'!AC21</f>
        <v>0</v>
      </c>
      <c r="AC21" s="158"/>
    </row>
    <row r="22" spans="1:29" ht="12.75">
      <c r="A22" s="63" t="s">
        <v>32</v>
      </c>
      <c r="B22" s="22" t="s">
        <v>116</v>
      </c>
      <c r="C22" s="25" t="s">
        <v>105</v>
      </c>
      <c r="D22" s="38" t="s">
        <v>106</v>
      </c>
      <c r="E22" s="158">
        <f t="shared" si="0"/>
        <v>-1971.6511616980379</v>
      </c>
      <c r="F22" s="158">
        <f>'FY04 step 1 results'!G22-'lastyear FY03 final results'!G22</f>
        <v>-718.4444558419927</v>
      </c>
      <c r="G22" s="158">
        <f>'FY04 step 1 results'!H22-'lastyear FY03 final results'!H22</f>
        <v>-2026.5592749709467</v>
      </c>
      <c r="H22" s="158">
        <f>'FY04 step 1 results'!I22-'lastyear FY03 final results'!I22</f>
        <v>973.8655277555699</v>
      </c>
      <c r="I22" s="158">
        <f>'FY04 step 1 results'!J22-'lastyear FY03 final results'!J22</f>
        <v>-2369.6563417041907</v>
      </c>
      <c r="J22" s="158">
        <f>'FY04 step 1 results'!K22-'lastyear FY03 final results'!K22</f>
        <v>135.00656418377184</v>
      </c>
      <c r="K22" s="158">
        <f>'FY04 step 1 results'!L22-'lastyear FY03 final results'!L22</f>
        <v>335.47647279182456</v>
      </c>
      <c r="L22" s="158">
        <f>'FY04 step 1 results'!M22-'lastyear FY03 final results'!M22</f>
        <v>0</v>
      </c>
      <c r="M22" s="158">
        <f>'FY04 step 1 results'!N22-'lastyear FY03 final results'!N22</f>
        <v>-494.0608748962986</v>
      </c>
      <c r="N22" s="158">
        <f>'FY04 step 1 results'!O22-'lastyear FY03 final results'!O22</f>
        <v>1688.9776839226615</v>
      </c>
      <c r="O22" s="158">
        <f>'FY04 step 1 results'!P22-'lastyear FY03 final results'!P22</f>
        <v>0</v>
      </c>
      <c r="P22" s="158">
        <f>'FY04 step 1 results'!Q22-'lastyear FY03 final results'!Q22</f>
        <v>0</v>
      </c>
      <c r="Q22" s="158">
        <f>'FY04 step 1 results'!R22-'lastyear FY03 final results'!R22</f>
        <v>503.7435370615631</v>
      </c>
      <c r="R22" s="158">
        <f>'FY04 step 1 results'!S22-'lastyear FY03 final results'!S22</f>
        <v>0</v>
      </c>
      <c r="S22" s="158">
        <f>'FY04 step 1 results'!T22-'lastyear FY03 final results'!T22</f>
        <v>0</v>
      </c>
      <c r="T22" s="158">
        <f>'FY04 step 1 results'!U22-'lastyear FY03 final results'!U22</f>
        <v>0</v>
      </c>
      <c r="U22" s="158">
        <f>'FY04 step 1 results'!V22-'lastyear FY03 final results'!V22</f>
        <v>0</v>
      </c>
      <c r="V22" s="158">
        <f>'FY04 step 1 results'!W22-'lastyear FY03 final results'!W22</f>
        <v>0</v>
      </c>
      <c r="W22" s="158">
        <f>'FY04 step 1 results'!X22-'lastyear FY03 final results'!X22</f>
        <v>0</v>
      </c>
      <c r="X22" s="158">
        <f>'FY04 step 1 results'!Y22-'lastyear FY03 final results'!Y22</f>
        <v>0</v>
      </c>
      <c r="Y22" s="158">
        <f>'FY04 step 1 results'!Z22-'lastyear FY03 final results'!Z22</f>
        <v>0</v>
      </c>
      <c r="Z22" s="158">
        <f>'FY04 step 1 results'!AA22-'lastyear FY03 final results'!AA22</f>
        <v>0</v>
      </c>
      <c r="AA22" s="158">
        <f>'FY04 step 1 results'!AB22-'lastyear FY03 final results'!AB22</f>
        <v>0</v>
      </c>
      <c r="AB22" s="158">
        <f>'FY04 step 1 results'!AC22-'lastyear FY03 final results'!AC22</f>
        <v>0</v>
      </c>
      <c r="AC22" s="158"/>
    </row>
    <row r="23" spans="1:29" ht="12.75">
      <c r="A23" s="63" t="s">
        <v>33</v>
      </c>
      <c r="B23" s="22" t="s">
        <v>117</v>
      </c>
      <c r="C23" s="25" t="s">
        <v>118</v>
      </c>
      <c r="D23" s="38" t="s">
        <v>119</v>
      </c>
      <c r="E23" s="158">
        <f t="shared" si="0"/>
        <v>1300.3333235083555</v>
      </c>
      <c r="F23" s="158">
        <f>'FY04 step 1 results'!G23-'lastyear FY03 final results'!G23</f>
        <v>-5142.282564269728</v>
      </c>
      <c r="G23" s="158">
        <f>'FY04 step 1 results'!H23-'lastyear FY03 final results'!H23</f>
        <v>-24001.912138791755</v>
      </c>
      <c r="H23" s="158">
        <f>'FY04 step 1 results'!I23-'lastyear FY03 final results'!I23</f>
        <v>8751.652039112785</v>
      </c>
      <c r="I23" s="158">
        <f>'FY04 step 1 results'!J23-'lastyear FY03 final results'!J23</f>
        <v>5241.466621896019</v>
      </c>
      <c r="J23" s="158">
        <f>'FY04 step 1 results'!K23-'lastyear FY03 final results'!K23</f>
        <v>3838.245545343554</v>
      </c>
      <c r="K23" s="158">
        <f>'FY04 step 1 results'!L23-'lastyear FY03 final results'!L23</f>
        <v>3737.0179507634457</v>
      </c>
      <c r="L23" s="158">
        <f>'FY04 step 1 results'!M23-'lastyear FY03 final results'!M23</f>
        <v>-1816.6856533076061</v>
      </c>
      <c r="M23" s="158">
        <f>'FY04 step 1 results'!N23-'lastyear FY03 final results'!N23</f>
        <v>-7196.7718813910615</v>
      </c>
      <c r="N23" s="158">
        <f>'FY04 step 1 results'!O23-'lastyear FY03 final results'!O23</f>
        <v>10863.830899128254</v>
      </c>
      <c r="O23" s="158">
        <f>'FY04 step 1 results'!P23-'lastyear FY03 final results'!P23</f>
        <v>-2786.527697774014</v>
      </c>
      <c r="P23" s="158">
        <f>'FY04 step 1 results'!Q23-'lastyear FY03 final results'!Q23</f>
        <v>0</v>
      </c>
      <c r="Q23" s="158">
        <f>'FY04 step 1 results'!R23-'lastyear FY03 final results'!R23</f>
        <v>2213.963975377206</v>
      </c>
      <c r="R23" s="158">
        <f>'FY04 step 1 results'!S23-'lastyear FY03 final results'!S23</f>
        <v>0</v>
      </c>
      <c r="S23" s="158">
        <f>'FY04 step 1 results'!T23-'lastyear FY03 final results'!T23</f>
        <v>2683.4403896094373</v>
      </c>
      <c r="T23" s="158">
        <f>'FY04 step 1 results'!U23-'lastyear FY03 final results'!U23</f>
        <v>0</v>
      </c>
      <c r="U23" s="158">
        <f>'FY04 step 1 results'!V23-'lastyear FY03 final results'!V23</f>
        <v>0</v>
      </c>
      <c r="V23" s="158">
        <f>'FY04 step 1 results'!W23-'lastyear FY03 final results'!W23</f>
        <v>3817.0316200127927</v>
      </c>
      <c r="W23" s="158">
        <f>'FY04 step 1 results'!X23-'lastyear FY03 final results'!X23</f>
        <v>0</v>
      </c>
      <c r="X23" s="158">
        <f>'FY04 step 1 results'!Y23-'lastyear FY03 final results'!Y23</f>
        <v>1097.864217799026</v>
      </c>
      <c r="Y23" s="158">
        <f>'FY04 step 1 results'!Z23-'lastyear FY03 final results'!Z23</f>
        <v>0</v>
      </c>
      <c r="Z23" s="158">
        <f>'FY04 step 1 results'!AA23-'lastyear FY03 final results'!AA23</f>
        <v>0</v>
      </c>
      <c r="AA23" s="158">
        <f>'FY04 step 1 results'!AB23-'lastyear FY03 final results'!AB23</f>
        <v>0</v>
      </c>
      <c r="AB23" s="158">
        <f>'FY04 step 1 results'!AC23-'lastyear FY03 final results'!AC23</f>
        <v>0</v>
      </c>
      <c r="AC23" s="158"/>
    </row>
    <row r="24" spans="1:29" ht="12.75">
      <c r="A24" s="63" t="s">
        <v>34</v>
      </c>
      <c r="B24" s="22" t="s">
        <v>120</v>
      </c>
      <c r="C24" s="25" t="s">
        <v>107</v>
      </c>
      <c r="D24" s="38" t="s">
        <v>108</v>
      </c>
      <c r="E24" s="158">
        <f t="shared" si="0"/>
        <v>-44984.13164386375</v>
      </c>
      <c r="F24" s="158">
        <f>'FY04 step 1 results'!G24-'lastyear FY03 final results'!G24</f>
        <v>-3192.5476788162487</v>
      </c>
      <c r="G24" s="158">
        <f>'FY04 step 1 results'!H24-'lastyear FY03 final results'!H24</f>
        <v>-142.5977444066666</v>
      </c>
      <c r="H24" s="158">
        <f>'FY04 step 1 results'!I24-'lastyear FY03 final results'!I24</f>
        <v>1858.018791015129</v>
      </c>
      <c r="I24" s="158">
        <f>'FY04 step 1 results'!J24-'lastyear FY03 final results'!J24</f>
        <v>-6113.061758609547</v>
      </c>
      <c r="J24" s="158">
        <f>'FY04 step 1 results'!K24-'lastyear FY03 final results'!K24</f>
        <v>-10548.198152466968</v>
      </c>
      <c r="K24" s="158">
        <f>'FY04 step 1 results'!L24-'lastyear FY03 final results'!L24</f>
        <v>1965.2114114659234</v>
      </c>
      <c r="L24" s="158">
        <f>'FY04 step 1 results'!M24-'lastyear FY03 final results'!M24</f>
        <v>483.719783034423</v>
      </c>
      <c r="M24" s="158">
        <f>'FY04 step 1 results'!N24-'lastyear FY03 final results'!N24</f>
        <v>-37631.67912734684</v>
      </c>
      <c r="N24" s="158">
        <f>'FY04 step 1 results'!O24-'lastyear FY03 final results'!O24</f>
        <v>8771.748176373294</v>
      </c>
      <c r="O24" s="158">
        <f>'FY04 step 1 results'!P24-'lastyear FY03 final results'!P24</f>
        <v>-351.7101149374721</v>
      </c>
      <c r="P24" s="158">
        <f>'FY04 step 1 results'!Q24-'lastyear FY03 final results'!Q24</f>
        <v>165.64839985074923</v>
      </c>
      <c r="Q24" s="158">
        <f>'FY04 step 1 results'!R24-'lastyear FY03 final results'!R24</f>
        <v>462.2821756029289</v>
      </c>
      <c r="R24" s="158">
        <f>'FY04 step 1 results'!S24-'lastyear FY03 final results'!S24</f>
        <v>0</v>
      </c>
      <c r="S24" s="158">
        <f>'FY04 step 1 results'!T24-'lastyear FY03 final results'!T24</f>
        <v>13.781296050972742</v>
      </c>
      <c r="T24" s="158">
        <f>'FY04 step 1 results'!U24-'lastyear FY03 final results'!U24</f>
        <v>0</v>
      </c>
      <c r="U24" s="158">
        <f>'FY04 step 1 results'!V24-'lastyear FY03 final results'!V24</f>
        <v>0</v>
      </c>
      <c r="V24" s="158">
        <f>'FY04 step 1 results'!W24-'lastyear FY03 final results'!W24</f>
        <v>-1816.746676417517</v>
      </c>
      <c r="W24" s="158">
        <f>'FY04 step 1 results'!X24-'lastyear FY03 final results'!X24</f>
        <v>0</v>
      </c>
      <c r="X24" s="158">
        <f>'FY04 step 1 results'!Y24-'lastyear FY03 final results'!Y24</f>
        <v>1091.9995757440975</v>
      </c>
      <c r="Y24" s="158">
        <f>'FY04 step 1 results'!Z24-'lastyear FY03 final results'!Z24</f>
        <v>0</v>
      </c>
      <c r="Z24" s="158">
        <f>'FY04 step 1 results'!AA24-'lastyear FY03 final results'!AA24</f>
        <v>0</v>
      </c>
      <c r="AA24" s="158">
        <f>'FY04 step 1 results'!AB24-'lastyear FY03 final results'!AB24</f>
        <v>0</v>
      </c>
      <c r="AB24" s="158">
        <f>'FY04 step 1 results'!AC24-'lastyear FY03 final results'!AC24</f>
        <v>0</v>
      </c>
      <c r="AC24" s="158"/>
    </row>
    <row r="25" spans="1:29" ht="12.75">
      <c r="A25" s="64" t="s">
        <v>35</v>
      </c>
      <c r="B25" s="22" t="s">
        <v>121</v>
      </c>
      <c r="C25" s="25" t="s">
        <v>90</v>
      </c>
      <c r="D25" s="38" t="s">
        <v>91</v>
      </c>
      <c r="E25" s="158">
        <f t="shared" si="0"/>
        <v>-1323.6867537137107</v>
      </c>
      <c r="F25" s="158">
        <f>'FY04 step 1 results'!G25-'lastyear FY03 final results'!G25</f>
        <v>-1352.9634500323373</v>
      </c>
      <c r="G25" s="158">
        <f>'FY04 step 1 results'!H25-'lastyear FY03 final results'!H25</f>
        <v>-268.2442126222304</v>
      </c>
      <c r="H25" s="158">
        <f>'FY04 step 1 results'!I25-'lastyear FY03 final results'!I25</f>
        <v>-225.20636612949966</v>
      </c>
      <c r="I25" s="158">
        <f>'FY04 step 1 results'!J25-'lastyear FY03 final results'!J25</f>
        <v>-1408.1506895844068</v>
      </c>
      <c r="J25" s="158">
        <f>'FY04 step 1 results'!K25-'lastyear FY03 final results'!K25</f>
        <v>-77.21958323118452</v>
      </c>
      <c r="K25" s="158">
        <f>'FY04 step 1 results'!L25-'lastyear FY03 final results'!L25</f>
        <v>-260.4091996392099</v>
      </c>
      <c r="L25" s="158">
        <f>'FY04 step 1 results'!M25-'lastyear FY03 final results'!M25</f>
        <v>270.41510654555987</v>
      </c>
      <c r="M25" s="158">
        <f>'FY04 step 1 results'!N25-'lastyear FY03 final results'!N25</f>
        <v>1087.8742260689178</v>
      </c>
      <c r="N25" s="158">
        <f>'FY04 step 1 results'!O25-'lastyear FY03 final results'!O25</f>
        <v>256.151499184517</v>
      </c>
      <c r="O25" s="158">
        <f>'FY04 step 1 results'!P25-'lastyear FY03 final results'!P25</f>
        <v>337.79576872314465</v>
      </c>
      <c r="P25" s="158">
        <f>'FY04 step 1 results'!Q25-'lastyear FY03 final results'!Q25</f>
        <v>0.30198946407084293</v>
      </c>
      <c r="Q25" s="158">
        <f>'FY04 step 1 results'!R25-'lastyear FY03 final results'!R25</f>
        <v>-106.39397622833394</v>
      </c>
      <c r="R25" s="158">
        <f>'FY04 step 1 results'!S25-'lastyear FY03 final results'!S25</f>
        <v>534.3972777265612</v>
      </c>
      <c r="S25" s="158">
        <f>'FY04 step 1 results'!T25-'lastyear FY03 final results'!T25</f>
        <v>-195.86533589740384</v>
      </c>
      <c r="T25" s="158">
        <f>'FY04 step 1 results'!U25-'lastyear FY03 final results'!U25</f>
        <v>-1696.5458294704595</v>
      </c>
      <c r="U25" s="158">
        <f>'FY04 step 1 results'!V25-'lastyear FY03 final results'!V25</f>
        <v>-80.80663821839943</v>
      </c>
      <c r="V25" s="158">
        <f>'FY04 step 1 results'!W25-'lastyear FY03 final results'!W25</f>
        <v>43.21264694088768</v>
      </c>
      <c r="W25" s="158">
        <f>'FY04 step 1 results'!X25-'lastyear FY03 final results'!X25</f>
        <v>-364.58458920079556</v>
      </c>
      <c r="X25" s="158">
        <f>'FY04 step 1 results'!Y25-'lastyear FY03 final results'!Y25</f>
        <v>54.57070873157818</v>
      </c>
      <c r="Y25" s="158">
        <f>'FY04 step 1 results'!Z25-'lastyear FY03 final results'!Z25</f>
        <v>-162.7257976921578</v>
      </c>
      <c r="Z25" s="158">
        <f>'FY04 step 1 results'!AA25-'lastyear FY03 final results'!AA25</f>
        <v>132.5318426948361</v>
      </c>
      <c r="AA25" s="158">
        <f>'FY04 step 1 results'!AB25-'lastyear FY03 final results'!AB25</f>
        <v>2188.206091079366</v>
      </c>
      <c r="AB25" s="158">
        <f>'FY04 step 1 results'!AC25-'lastyear FY03 final results'!AC25</f>
        <v>-30.028242926731536</v>
      </c>
      <c r="AC25" s="158"/>
    </row>
    <row r="26" spans="1:37" ht="12.75">
      <c r="A26" s="63" t="s">
        <v>36</v>
      </c>
      <c r="B26" s="57" t="s">
        <v>122</v>
      </c>
      <c r="C26" s="42" t="s">
        <v>90</v>
      </c>
      <c r="D26" s="121" t="s">
        <v>91</v>
      </c>
      <c r="E26" s="158">
        <f t="shared" si="0"/>
        <v>-33342.457936968676</v>
      </c>
      <c r="F26" s="158">
        <f>'FY04 step 1 results'!G26-'lastyear FY03 final results'!G26</f>
        <v>-17624.71092350292</v>
      </c>
      <c r="G26" s="158">
        <f>'FY04 step 1 results'!H26-'lastyear FY03 final results'!H26</f>
        <v>-3731.702223763219</v>
      </c>
      <c r="H26" s="158">
        <f>'FY04 step 1 results'!I26-'lastyear FY03 final results'!I26</f>
        <v>-2922.288537504777</v>
      </c>
      <c r="I26" s="158">
        <f>'FY04 step 1 results'!J26-'lastyear FY03 final results'!J26</f>
        <v>-18521.91451646469</v>
      </c>
      <c r="J26" s="158">
        <f>'FY04 step 1 results'!K26-'lastyear FY03 final results'!K26</f>
        <v>-1711.9754902832792</v>
      </c>
      <c r="K26" s="158">
        <f>'FY04 step 1 results'!L26-'lastyear FY03 final results'!L26</f>
        <v>-2967.1353243653793</v>
      </c>
      <c r="L26" s="158">
        <f>'FY04 step 1 results'!M26-'lastyear FY03 final results'!M26</f>
        <v>2492.8360863767593</v>
      </c>
      <c r="M26" s="158">
        <f>'FY04 step 1 results'!N26-'lastyear FY03 final results'!N26</f>
        <v>7235.282341454993</v>
      </c>
      <c r="N26" s="158">
        <f>'FY04 step 1 results'!O26-'lastyear FY03 final results'!O26</f>
        <v>2322.3898660151317</v>
      </c>
      <c r="O26" s="158">
        <f>'FY04 step 1 results'!P26-'lastyear FY03 final results'!P26</f>
        <v>2547.901922852994</v>
      </c>
      <c r="P26" s="158">
        <f>'FY04 step 1 results'!Q26-'lastyear FY03 final results'!Q26</f>
        <v>-1.7058528831537387</v>
      </c>
      <c r="Q26" s="158">
        <f>'FY04 step 1 results'!R26-'lastyear FY03 final results'!R26</f>
        <v>-1263.9378130476507</v>
      </c>
      <c r="R26" s="158">
        <f>'FY04 step 1 results'!S26-'lastyear FY03 final results'!S26</f>
        <v>5321.957767697004</v>
      </c>
      <c r="S26" s="158">
        <f>'FY04 step 1 results'!T26-'lastyear FY03 final results'!T26</f>
        <v>-2112.7598698380716</v>
      </c>
      <c r="T26" s="158">
        <f>'FY04 step 1 results'!U26-'lastyear FY03 final results'!U26</f>
        <v>-17944.49922009064</v>
      </c>
      <c r="U26" s="158">
        <f>'FY04 step 1 results'!V26-'lastyear FY03 final results'!V26</f>
        <v>-860.6908405689992</v>
      </c>
      <c r="V26" s="158">
        <f>'FY04 step 1 results'!W26-'lastyear FY03 final results'!W26</f>
        <v>285.3078358986968</v>
      </c>
      <c r="W26" s="158">
        <f>'FY04 step 1 results'!X26-'lastyear FY03 final results'!X26</f>
        <v>-3933.1951690935493</v>
      </c>
      <c r="X26" s="158">
        <f>'FY04 step 1 results'!Y26-'lastyear FY03 final results'!Y26</f>
        <v>406.9260313497216</v>
      </c>
      <c r="Y26" s="158">
        <f>'FY04 step 1 results'!Z26-'lastyear FY03 final results'!Z26</f>
        <v>-1818.925436929716</v>
      </c>
      <c r="Z26" s="158">
        <f>'FY04 step 1 results'!AA26-'lastyear FY03 final results'!AA26</f>
        <v>542.4931325104844</v>
      </c>
      <c r="AA26" s="158">
        <f>'FY04 step 1 results'!AB26-'lastyear FY03 final results'!AB26</f>
        <v>21282.285675269435</v>
      </c>
      <c r="AB26" s="158">
        <f>'FY04 step 1 results'!AC26-'lastyear FY03 final results'!AC26</f>
        <v>-364.3973780578581</v>
      </c>
      <c r="AC26" s="158"/>
      <c r="AD26" s="117"/>
      <c r="AE26" s="117"/>
      <c r="AF26" s="117"/>
      <c r="AG26" s="117"/>
      <c r="AH26" s="117"/>
      <c r="AI26" s="117"/>
      <c r="AJ26" s="117"/>
      <c r="AK26" s="117"/>
    </row>
    <row r="27" spans="1:37" ht="12.75">
      <c r="A27" s="65" t="s">
        <v>240</v>
      </c>
      <c r="B27" s="22" t="s">
        <v>137</v>
      </c>
      <c r="C27" s="25" t="s">
        <v>133</v>
      </c>
      <c r="D27" s="38" t="s">
        <v>134</v>
      </c>
      <c r="E27" s="158">
        <f t="shared" si="0"/>
        <v>-3148.0349543502152</v>
      </c>
      <c r="F27" s="158">
        <f>'FY04 step 1 results'!G27-'lastyear FY03 final results'!G27</f>
        <v>-2779.7705491730594</v>
      </c>
      <c r="G27" s="158">
        <f>'FY04 step 1 results'!H27-'lastyear FY03 final results'!H27</f>
        <v>-199.13433372826785</v>
      </c>
      <c r="H27" s="158">
        <f>'FY04 step 1 results'!I27-'lastyear FY03 final results'!I27</f>
        <v>-3135.6848418625523</v>
      </c>
      <c r="I27" s="158">
        <f>'FY04 step 1 results'!J27-'lastyear FY03 final results'!J27</f>
        <v>-6074.3661455418915</v>
      </c>
      <c r="J27" s="158">
        <f>'FY04 step 1 results'!K27-'lastyear FY03 final results'!K27</f>
        <v>-226.39996282095217</v>
      </c>
      <c r="K27" s="158">
        <f>'FY04 step 1 results'!L27-'lastyear FY03 final results'!L27</f>
        <v>-1654.575373484552</v>
      </c>
      <c r="L27" s="158">
        <f>'FY04 step 1 results'!M27-'lastyear FY03 final results'!M27</f>
        <v>89.71601733551613</v>
      </c>
      <c r="M27" s="158">
        <f>'FY04 step 1 results'!N27-'lastyear FY03 final results'!N27</f>
        <v>4676.446740892308</v>
      </c>
      <c r="N27" s="158">
        <f>'FY04 step 1 results'!O27-'lastyear FY03 final results'!O27</f>
        <v>3617.7469900341403</v>
      </c>
      <c r="O27" s="158">
        <f>'FY04 step 1 results'!P27-'lastyear FY03 final results'!P27</f>
        <v>3416.4067586064957</v>
      </c>
      <c r="P27" s="158">
        <f>'FY04 step 1 results'!Q27-'lastyear FY03 final results'!Q27</f>
        <v>0</v>
      </c>
      <c r="Q27" s="158">
        <f>'FY04 step 1 results'!R27-'lastyear FY03 final results'!R27</f>
        <v>-1621.7564263894697</v>
      </c>
      <c r="R27" s="158">
        <f>'FY04 step 1 results'!S27-'lastyear FY03 final results'!S27</f>
        <v>5395.710945505095</v>
      </c>
      <c r="S27" s="158">
        <f>'FY04 step 1 results'!T27-'lastyear FY03 final results'!T27</f>
        <v>-27.580861140991942</v>
      </c>
      <c r="T27" s="158">
        <f>'FY04 step 1 results'!U27-'lastyear FY03 final results'!U27</f>
        <v>-15379.581181016947</v>
      </c>
      <c r="U27" s="158">
        <f>'FY04 step 1 results'!V27-'lastyear FY03 final results'!V27</f>
        <v>-210.7871544967486</v>
      </c>
      <c r="V27" s="158">
        <f>'FY04 step 1 results'!W27-'lastyear FY03 final results'!W27</f>
        <v>-203.2199544370069</v>
      </c>
      <c r="W27" s="158">
        <f>'FY04 step 1 results'!X27-'lastyear FY03 final results'!X27</f>
        <v>1301.8564414384205</v>
      </c>
      <c r="X27" s="158">
        <f>'FY04 step 1 results'!Y27-'lastyear FY03 final results'!Y27</f>
        <v>-1966.4902565745933</v>
      </c>
      <c r="Y27" s="158">
        <f>'FY04 step 1 results'!Z27-'lastyear FY03 final results'!Z27</f>
        <v>69.52448584706099</v>
      </c>
      <c r="Z27" s="158">
        <f>'FY04 step 1 results'!AA27-'lastyear FY03 final results'!AA27</f>
        <v>-592.3365580744871</v>
      </c>
      <c r="AA27" s="158">
        <f>'FY04 step 1 results'!AB27-'lastyear FY03 final results'!AB27</f>
        <v>12485.766619126924</v>
      </c>
      <c r="AB27" s="158">
        <f>'FY04 step 1 results'!AC27-'lastyear FY03 final results'!AC27</f>
        <v>-129.52635439465575</v>
      </c>
      <c r="AC27" s="158"/>
      <c r="AD27" s="117"/>
      <c r="AE27" s="117"/>
      <c r="AF27" s="117"/>
      <c r="AG27" s="117"/>
      <c r="AH27" s="117"/>
      <c r="AI27" s="117"/>
      <c r="AJ27" s="117"/>
      <c r="AK27" s="117"/>
    </row>
    <row r="28" spans="1:29" ht="12.75">
      <c r="A28" s="63" t="s">
        <v>42</v>
      </c>
      <c r="B28" s="22" t="s">
        <v>257</v>
      </c>
      <c r="C28" s="25" t="s">
        <v>138</v>
      </c>
      <c r="D28" s="38" t="s">
        <v>139</v>
      </c>
      <c r="E28" s="158">
        <f t="shared" si="0"/>
        <v>-3009.7984665105787</v>
      </c>
      <c r="F28" s="158">
        <f>'FY04 step 1 results'!G28-'lastyear FY03 final results'!G28</f>
        <v>-4554.38513763377</v>
      </c>
      <c r="G28" s="158">
        <f>'FY04 step 1 results'!H28-'lastyear FY03 final results'!H28</f>
        <v>4233.4972058479325</v>
      </c>
      <c r="H28" s="158">
        <f>'FY04 step 1 results'!I28-'lastyear FY03 final results'!I28</f>
        <v>2869.3390457214264</v>
      </c>
      <c r="I28" s="158">
        <f>'FY04 step 1 results'!J28-'lastyear FY03 final results'!J28</f>
        <v>-4815.9485724825645</v>
      </c>
      <c r="J28" s="158">
        <f>'FY04 step 1 results'!K28-'lastyear FY03 final results'!K28</f>
        <v>-70.66544898657594</v>
      </c>
      <c r="K28" s="158">
        <f>'FY04 step 1 results'!L28-'lastyear FY03 final results'!L28</f>
        <v>-953.492733189858</v>
      </c>
      <c r="L28" s="158">
        <f>'FY04 step 1 results'!M28-'lastyear FY03 final results'!M28</f>
        <v>-5444.804227276007</v>
      </c>
      <c r="M28" s="158">
        <f>'FY04 step 1 results'!N28-'lastyear FY03 final results'!N28</f>
        <v>731.6536731800297</v>
      </c>
      <c r="N28" s="158">
        <f>'FY04 step 1 results'!O28-'lastyear FY03 final results'!O28</f>
        <v>-4758.891729746094</v>
      </c>
      <c r="O28" s="158">
        <f>'FY04 step 1 results'!P28-'lastyear FY03 final results'!P28</f>
        <v>-11309.106607943555</v>
      </c>
      <c r="P28" s="158">
        <f>'FY04 step 1 results'!Q28-'lastyear FY03 final results'!Q28</f>
        <v>0</v>
      </c>
      <c r="Q28" s="158">
        <f>'FY04 step 1 results'!R28-'lastyear FY03 final results'!R28</f>
        <v>3315.6959993404516</v>
      </c>
      <c r="R28" s="158">
        <f>'FY04 step 1 results'!S28-'lastyear FY03 final results'!S28</f>
        <v>-35.730228263979825</v>
      </c>
      <c r="S28" s="158">
        <f>'FY04 step 1 results'!T28-'lastyear FY03 final results'!T28</f>
        <v>2091.4873941557344</v>
      </c>
      <c r="T28" s="158">
        <f>'FY04 step 1 results'!U28-'lastyear FY03 final results'!U28</f>
        <v>0</v>
      </c>
      <c r="U28" s="158">
        <f>'FY04 step 1 results'!V28-'lastyear FY03 final results'!V28</f>
        <v>0</v>
      </c>
      <c r="V28" s="158">
        <f>'FY04 step 1 results'!W28-'lastyear FY03 final results'!W28</f>
        <v>-1733.0424386651976</v>
      </c>
      <c r="W28" s="158">
        <f>'FY04 step 1 results'!X28-'lastyear FY03 final results'!X28</f>
        <v>0</v>
      </c>
      <c r="X28" s="158">
        <f>'FY04 step 1 results'!Y28-'lastyear FY03 final results'!Y28</f>
        <v>1192.6227361725068</v>
      </c>
      <c r="Y28" s="158">
        <f>'FY04 step 1 results'!Z28-'lastyear FY03 final results'!Z28</f>
        <v>0</v>
      </c>
      <c r="Z28" s="158">
        <f>'FY04 step 1 results'!AA28-'lastyear FY03 final results'!AA28</f>
        <v>14749.0417624416</v>
      </c>
      <c r="AA28" s="158">
        <f>'FY04 step 1 results'!AB28-'lastyear FY03 final results'!AB28</f>
        <v>1482.9308408173395</v>
      </c>
      <c r="AB28" s="158">
        <f>'FY04 step 1 results'!AC28-'lastyear FY03 final results'!AC28</f>
        <v>0</v>
      </c>
      <c r="AC28" s="158"/>
    </row>
    <row r="29" spans="1:29" ht="12.75">
      <c r="A29" s="65" t="s">
        <v>236</v>
      </c>
      <c r="B29" s="22" t="s">
        <v>140</v>
      </c>
      <c r="C29" s="25" t="s">
        <v>138</v>
      </c>
      <c r="D29" s="38" t="s">
        <v>139</v>
      </c>
      <c r="E29" s="158">
        <f t="shared" si="0"/>
        <v>-8993.268459303841</v>
      </c>
      <c r="F29" s="158">
        <f>'FY04 step 1 results'!G29-'lastyear FY03 final results'!G29</f>
        <v>-2067.9071159102023</v>
      </c>
      <c r="G29" s="158">
        <f>'FY04 step 1 results'!H29-'lastyear FY03 final results'!H29</f>
        <v>454.3892794581552</v>
      </c>
      <c r="H29" s="158">
        <f>'FY04 step 1 results'!I29-'lastyear FY03 final results'!I29</f>
        <v>260.66810876619274</v>
      </c>
      <c r="I29" s="158">
        <f>'FY04 step 1 results'!J29-'lastyear FY03 final results'!J29</f>
        <v>-2655.9043737371394</v>
      </c>
      <c r="J29" s="158">
        <f>'FY04 step 1 results'!K29-'lastyear FY03 final results'!K29</f>
        <v>-782.4620358155516</v>
      </c>
      <c r="K29" s="158">
        <f>'FY04 step 1 results'!L29-'lastyear FY03 final results'!L29</f>
        <v>-360.7164099222082</v>
      </c>
      <c r="L29" s="158">
        <f>'FY04 step 1 results'!M29-'lastyear FY03 final results'!M29</f>
        <v>-1394.0185479225547</v>
      </c>
      <c r="M29" s="158">
        <f>'FY04 step 1 results'!N29-'lastyear FY03 final results'!N29</f>
        <v>-2458.9790891497396</v>
      </c>
      <c r="N29" s="158">
        <f>'FY04 step 1 results'!O29-'lastyear FY03 final results'!O29</f>
        <v>-1273.419768408552</v>
      </c>
      <c r="O29" s="158">
        <f>'FY04 step 1 results'!P29-'lastyear FY03 final results'!P29</f>
        <v>-2913.852848280465</v>
      </c>
      <c r="P29" s="158">
        <f>'FY04 step 1 results'!Q29-'lastyear FY03 final results'!Q29</f>
        <v>0</v>
      </c>
      <c r="Q29" s="158">
        <f>'FY04 step 1 results'!R29-'lastyear FY03 final results'!R29</f>
        <v>738.9894991960643</v>
      </c>
      <c r="R29" s="158">
        <f>'FY04 step 1 results'!S29-'lastyear FY03 final results'!S29</f>
        <v>-16.939776800833556</v>
      </c>
      <c r="S29" s="158">
        <f>'FY04 step 1 results'!T29-'lastyear FY03 final results'!T29</f>
        <v>421.63876394264844</v>
      </c>
      <c r="T29" s="158">
        <f>'FY04 step 1 results'!U29-'lastyear FY03 final results'!U29</f>
        <v>0</v>
      </c>
      <c r="U29" s="158">
        <f>'FY04 step 1 results'!V29-'lastyear FY03 final results'!V29</f>
        <v>0</v>
      </c>
      <c r="V29" s="158">
        <f>'FY04 step 1 results'!W29-'lastyear FY03 final results'!W29</f>
        <v>-456.2930388082859</v>
      </c>
      <c r="W29" s="158">
        <f>'FY04 step 1 results'!X29-'lastyear FY03 final results'!X29</f>
        <v>0</v>
      </c>
      <c r="X29" s="158">
        <f>'FY04 step 1 results'!Y29-'lastyear FY03 final results'!Y29</f>
        <v>200.0789146956795</v>
      </c>
      <c r="Y29" s="158">
        <f>'FY04 step 1 results'!Z29-'lastyear FY03 final results'!Z29</f>
        <v>0</v>
      </c>
      <c r="Z29" s="158">
        <f>'FY04 step 1 results'!AA29-'lastyear FY03 final results'!AA29</f>
        <v>2973.7453781904987</v>
      </c>
      <c r="AA29" s="158">
        <f>'FY04 step 1 results'!AB29-'lastyear FY03 final results'!AB29</f>
        <v>337.71460120245155</v>
      </c>
      <c r="AB29" s="158">
        <f>'FY04 step 1 results'!AC29-'lastyear FY03 final results'!AC29</f>
        <v>0</v>
      </c>
      <c r="AC29" s="158"/>
    </row>
    <row r="30" spans="1:29" ht="12.75">
      <c r="A30" s="63" t="s">
        <v>37</v>
      </c>
      <c r="B30" s="22" t="s">
        <v>248</v>
      </c>
      <c r="C30" s="25" t="s">
        <v>127</v>
      </c>
      <c r="D30" s="38" t="s">
        <v>128</v>
      </c>
      <c r="E30" s="158">
        <f t="shared" si="0"/>
        <v>240567.226044368</v>
      </c>
      <c r="F30" s="158">
        <f>'FY04 step 1 results'!G30-'lastyear FY03 final results'!G30</f>
        <v>88406.22124841201</v>
      </c>
      <c r="G30" s="158">
        <f>'FY04 step 1 results'!H30-'lastyear FY03 final results'!H30</f>
        <v>0</v>
      </c>
      <c r="H30" s="158">
        <f>'FY04 step 1 results'!I30-'lastyear FY03 final results'!I30</f>
        <v>0</v>
      </c>
      <c r="I30" s="158">
        <f>'FY04 step 1 results'!J30-'lastyear FY03 final results'!J30</f>
        <v>0</v>
      </c>
      <c r="J30" s="158">
        <f>'FY04 step 1 results'!K30-'lastyear FY03 final results'!K30</f>
        <v>0</v>
      </c>
      <c r="K30" s="158">
        <f>'FY04 step 1 results'!L30-'lastyear FY03 final results'!L30</f>
        <v>0</v>
      </c>
      <c r="L30" s="158">
        <f>'FY04 step 1 results'!M30-'lastyear FY03 final results'!M30</f>
        <v>0</v>
      </c>
      <c r="M30" s="158">
        <f>'FY04 step 1 results'!N30-'lastyear FY03 final results'!N30</f>
        <v>132501.53582624055</v>
      </c>
      <c r="N30" s="158">
        <f>'FY04 step 1 results'!O30-'lastyear FY03 final results'!O30</f>
        <v>0</v>
      </c>
      <c r="O30" s="158">
        <f>'FY04 step 1 results'!P30-'lastyear FY03 final results'!P30</f>
        <v>25684.743788265056</v>
      </c>
      <c r="P30" s="158">
        <f>'FY04 step 1 results'!Q30-'lastyear FY03 final results'!Q30</f>
        <v>0</v>
      </c>
      <c r="Q30" s="158">
        <f>'FY04 step 1 results'!R30-'lastyear FY03 final results'!R30</f>
        <v>0</v>
      </c>
      <c r="R30" s="158">
        <f>'FY04 step 1 results'!S30-'lastyear FY03 final results'!S30</f>
        <v>0</v>
      </c>
      <c r="S30" s="158">
        <f>'FY04 step 1 results'!T30-'lastyear FY03 final results'!T30</f>
        <v>0</v>
      </c>
      <c r="T30" s="158">
        <f>'FY04 step 1 results'!U30-'lastyear FY03 final results'!U30</f>
        <v>-6025.274818549617</v>
      </c>
      <c r="U30" s="158">
        <f>'FY04 step 1 results'!V30-'lastyear FY03 final results'!V30</f>
        <v>0</v>
      </c>
      <c r="V30" s="158">
        <f>'FY04 step 1 results'!W30-'lastyear FY03 final results'!W30</f>
        <v>0</v>
      </c>
      <c r="W30" s="158">
        <f>'FY04 step 1 results'!X30-'lastyear FY03 final results'!X30</f>
        <v>0</v>
      </c>
      <c r="X30" s="158">
        <f>'FY04 step 1 results'!Y30-'lastyear FY03 final results'!Y30</f>
        <v>0</v>
      </c>
      <c r="Y30" s="158">
        <f>'FY04 step 1 results'!Z30-'lastyear FY03 final results'!Z30</f>
        <v>0</v>
      </c>
      <c r="Z30" s="158">
        <f>'FY04 step 1 results'!AA30-'lastyear FY03 final results'!AA30</f>
        <v>0</v>
      </c>
      <c r="AA30" s="158">
        <f>'FY04 step 1 results'!AB30-'lastyear FY03 final results'!AB30</f>
        <v>0</v>
      </c>
      <c r="AB30" s="158">
        <f>'FY04 step 1 results'!AC30-'lastyear FY03 final results'!AC30</f>
        <v>0</v>
      </c>
      <c r="AC30" s="158"/>
    </row>
    <row r="31" spans="1:29" ht="12.75">
      <c r="A31" s="63" t="s">
        <v>38</v>
      </c>
      <c r="B31" s="22" t="s">
        <v>129</v>
      </c>
      <c r="C31" s="25" t="s">
        <v>113</v>
      </c>
      <c r="D31" s="38" t="s">
        <v>114</v>
      </c>
      <c r="E31" s="158">
        <f t="shared" si="0"/>
        <v>148.1559170613574</v>
      </c>
      <c r="F31" s="158">
        <f>'FY04 step 1 results'!G31-'lastyear FY03 final results'!G31</f>
        <v>-157.50766582847245</v>
      </c>
      <c r="G31" s="158">
        <f>'FY04 step 1 results'!H31-'lastyear FY03 final results'!H31</f>
        <v>-27.49171007149789</v>
      </c>
      <c r="H31" s="158">
        <f>'FY04 step 1 results'!I31-'lastyear FY03 final results'!I31</f>
        <v>-26.397538307133118</v>
      </c>
      <c r="I31" s="158">
        <f>'FY04 step 1 results'!J31-'lastyear FY03 final results'!J31</f>
        <v>-161.12568492743776</v>
      </c>
      <c r="J31" s="158">
        <f>'FY04 step 1 results'!K31-'lastyear FY03 final results'!K31</f>
        <v>2.125098145728316</v>
      </c>
      <c r="K31" s="158">
        <f>'FY04 step 1 results'!L31-'lastyear FY03 final results'!L31</f>
        <v>-37.00871756466063</v>
      </c>
      <c r="L31" s="158">
        <f>'FY04 step 1 results'!M31-'lastyear FY03 final results'!M31</f>
        <v>47.69189649179634</v>
      </c>
      <c r="M31" s="158">
        <f>'FY04 step 1 results'!N31-'lastyear FY03 final results'!N31</f>
        <v>235.83641779675963</v>
      </c>
      <c r="N31" s="158">
        <f>'FY04 step 1 results'!O31-'lastyear FY03 final results'!O31</f>
        <v>45.78954125124358</v>
      </c>
      <c r="O31" s="158">
        <f>'FY04 step 1 results'!P31-'lastyear FY03 final results'!P31</f>
        <v>68.4868745364306</v>
      </c>
      <c r="P31" s="158">
        <f>'FY04 step 1 results'!Q31-'lastyear FY03 final results'!Q31</f>
        <v>0.12393847957888582</v>
      </c>
      <c r="Q31" s="158">
        <f>'FY04 step 1 results'!R31-'lastyear FY03 final results'!R31</f>
        <v>-14.307038057716852</v>
      </c>
      <c r="R31" s="158">
        <f>'FY04 step 1 results'!S31-'lastyear FY03 final results'!S31</f>
        <v>88.02188443347268</v>
      </c>
      <c r="S31" s="158">
        <f>'FY04 step 1 results'!T31-'lastyear FY03 final results'!T31</f>
        <v>-29.708488283721778</v>
      </c>
      <c r="T31" s="158">
        <f>'FY04 step 1 results'!U31-'lastyear FY03 final results'!U31</f>
        <v>-262.92989480692086</v>
      </c>
      <c r="U31" s="158">
        <f>'FY04 step 1 results'!V31-'lastyear FY03 final results'!V31</f>
        <v>-12.429039271099825</v>
      </c>
      <c r="V31" s="158">
        <f>'FY04 step 1 results'!W31-'lastyear FY03 final results'!W31</f>
        <v>9.400861684498011</v>
      </c>
      <c r="W31" s="158">
        <f>'FY04 step 1 results'!X31-'lastyear FY03 final results'!X31</f>
        <v>0</v>
      </c>
      <c r="X31" s="158">
        <f>'FY04 step 1 results'!Y31-'lastyear FY03 final results'!Y31</f>
        <v>11.13778220848019</v>
      </c>
      <c r="Y31" s="158">
        <f>'FY04 step 1 results'!Z31-'lastyear FY03 final results'!Z31</f>
        <v>0</v>
      </c>
      <c r="Z31" s="158">
        <f>'FY04 step 1 results'!AA31-'lastyear FY03 final results'!AA31</f>
        <v>0</v>
      </c>
      <c r="AA31" s="158">
        <f>'FY04 step 1 results'!AB31-'lastyear FY03 final results'!AB31</f>
        <v>368.44739915203036</v>
      </c>
      <c r="AB31" s="158">
        <f>'FY04 step 1 results'!AC31-'lastyear FY03 final results'!AC31</f>
        <v>0</v>
      </c>
      <c r="AC31" s="158"/>
    </row>
    <row r="32" spans="1:29" ht="12.75">
      <c r="A32" s="65" t="s">
        <v>270</v>
      </c>
      <c r="B32" s="22" t="s">
        <v>272</v>
      </c>
      <c r="C32" s="25"/>
      <c r="D32" s="38" t="s">
        <v>132</v>
      </c>
      <c r="E32" s="158">
        <f t="shared" si="0"/>
        <v>19202.519336043686</v>
      </c>
      <c r="F32" s="158">
        <f>'FY04 step 1 results'!G32-'lastyear FY03 final results'!G32</f>
        <v>7311.5641220511825</v>
      </c>
      <c r="G32" s="158">
        <f>'FY04 step 1 results'!H32-'lastyear FY03 final results'!H32</f>
        <v>0</v>
      </c>
      <c r="H32" s="158">
        <f>'FY04 step 1 results'!I32-'lastyear FY03 final results'!I32</f>
        <v>0</v>
      </c>
      <c r="I32" s="158">
        <f>'FY04 step 1 results'!J32-'lastyear FY03 final results'!J32</f>
        <v>0</v>
      </c>
      <c r="J32" s="158">
        <f>'FY04 step 1 results'!K32-'lastyear FY03 final results'!K32</f>
        <v>0</v>
      </c>
      <c r="K32" s="158">
        <f>'FY04 step 1 results'!L32-'lastyear FY03 final results'!L32</f>
        <v>0</v>
      </c>
      <c r="L32" s="158">
        <f>'FY04 step 1 results'!M32-'lastyear FY03 final results'!M32</f>
        <v>0</v>
      </c>
      <c r="M32" s="158">
        <f>'FY04 step 1 results'!N32-'lastyear FY03 final results'!N32</f>
        <v>9732.758214366819</v>
      </c>
      <c r="N32" s="158">
        <f>'FY04 step 1 results'!O32-'lastyear FY03 final results'!O32</f>
        <v>0</v>
      </c>
      <c r="O32" s="158">
        <f>'FY04 step 1 results'!P32-'lastyear FY03 final results'!P32</f>
        <v>2344.0176479695183</v>
      </c>
      <c r="P32" s="158">
        <f>'FY04 step 1 results'!Q32-'lastyear FY03 final results'!Q32</f>
        <v>0</v>
      </c>
      <c r="Q32" s="158">
        <f>'FY04 step 1 results'!R32-'lastyear FY03 final results'!R32</f>
        <v>0</v>
      </c>
      <c r="R32" s="158">
        <f>'FY04 step 1 results'!S32-'lastyear FY03 final results'!S32</f>
        <v>0</v>
      </c>
      <c r="S32" s="158">
        <f>'FY04 step 1 results'!T32-'lastyear FY03 final results'!T32</f>
        <v>0</v>
      </c>
      <c r="T32" s="158">
        <f>'FY04 step 1 results'!U32-'lastyear FY03 final results'!U32</f>
        <v>-185.82064834383345</v>
      </c>
      <c r="U32" s="158">
        <f>'FY04 step 1 results'!V32-'lastyear FY03 final results'!V32</f>
        <v>0</v>
      </c>
      <c r="V32" s="158">
        <f>'FY04 step 1 results'!W32-'lastyear FY03 final results'!W32</f>
        <v>0</v>
      </c>
      <c r="W32" s="158">
        <f>'FY04 step 1 results'!X32-'lastyear FY03 final results'!X32</f>
        <v>0</v>
      </c>
      <c r="X32" s="158">
        <f>'FY04 step 1 results'!Y32-'lastyear FY03 final results'!Y32</f>
        <v>0</v>
      </c>
      <c r="Y32" s="158">
        <f>'FY04 step 1 results'!Z32-'lastyear FY03 final results'!Z32</f>
        <v>0</v>
      </c>
      <c r="Z32" s="158">
        <f>'FY04 step 1 results'!AA32-'lastyear FY03 final results'!AA32</f>
        <v>0</v>
      </c>
      <c r="AA32" s="158">
        <f>'FY04 step 1 results'!AB32-'lastyear FY03 final results'!AB32</f>
        <v>0</v>
      </c>
      <c r="AB32" s="158">
        <f>'FY04 step 1 results'!AC32-'lastyear FY03 final results'!AC32</f>
        <v>0</v>
      </c>
      <c r="AC32" s="158"/>
    </row>
    <row r="33" spans="1:29" ht="12.75">
      <c r="A33" s="63" t="s">
        <v>39</v>
      </c>
      <c r="B33" s="22" t="s">
        <v>130</v>
      </c>
      <c r="C33" s="25" t="s">
        <v>131</v>
      </c>
      <c r="D33" s="38" t="s">
        <v>132</v>
      </c>
      <c r="E33" s="158">
        <f t="shared" si="0"/>
        <v>1195.6171228904277</v>
      </c>
      <c r="F33" s="158">
        <f>'FY04 step 1 results'!G33-'lastyear FY03 final results'!G33</f>
        <v>-3864.898973909032</v>
      </c>
      <c r="G33" s="158">
        <f>'FY04 step 1 results'!H33-'lastyear FY03 final results'!H33</f>
        <v>0</v>
      </c>
      <c r="H33" s="158">
        <f>'FY04 step 1 results'!I33-'lastyear FY03 final results'!I33</f>
        <v>0</v>
      </c>
      <c r="I33" s="158">
        <f>'FY04 step 1 results'!J33-'lastyear FY03 final results'!J33</f>
        <v>0</v>
      </c>
      <c r="J33" s="158">
        <f>'FY04 step 1 results'!K33-'lastyear FY03 final results'!K33</f>
        <v>0</v>
      </c>
      <c r="K33" s="158">
        <f>'FY04 step 1 results'!L33-'lastyear FY03 final results'!L33</f>
        <v>0</v>
      </c>
      <c r="L33" s="158">
        <f>'FY04 step 1 results'!M33-'lastyear FY03 final results'!M33</f>
        <v>0</v>
      </c>
      <c r="M33" s="158">
        <f>'FY04 step 1 results'!N33-'lastyear FY03 final results'!N33</f>
        <v>11842.917287370772</v>
      </c>
      <c r="N33" s="158">
        <f>'FY04 step 1 results'!O33-'lastyear FY03 final results'!O33</f>
        <v>0</v>
      </c>
      <c r="O33" s="158">
        <f>'FY04 step 1 results'!P33-'lastyear FY03 final results'!P33</f>
        <v>3297.9245284772624</v>
      </c>
      <c r="P33" s="158">
        <f>'FY04 step 1 results'!Q33-'lastyear FY03 final results'!Q33</f>
        <v>0</v>
      </c>
      <c r="Q33" s="158">
        <f>'FY04 step 1 results'!R33-'lastyear FY03 final results'!R33</f>
        <v>0</v>
      </c>
      <c r="R33" s="158">
        <f>'FY04 step 1 results'!S33-'lastyear FY03 final results'!S33</f>
        <v>0</v>
      </c>
      <c r="S33" s="158">
        <f>'FY04 step 1 results'!T33-'lastyear FY03 final results'!T33</f>
        <v>0</v>
      </c>
      <c r="T33" s="158">
        <f>'FY04 step 1 results'!U33-'lastyear FY03 final results'!U33</f>
        <v>-10080.325719048575</v>
      </c>
      <c r="U33" s="158">
        <f>'FY04 step 1 results'!V33-'lastyear FY03 final results'!V33</f>
        <v>0</v>
      </c>
      <c r="V33" s="158">
        <f>'FY04 step 1 results'!W33-'lastyear FY03 final results'!W33</f>
        <v>0</v>
      </c>
      <c r="W33" s="158">
        <f>'FY04 step 1 results'!X33-'lastyear FY03 final results'!X33</f>
        <v>0</v>
      </c>
      <c r="X33" s="158">
        <f>'FY04 step 1 results'!Y33-'lastyear FY03 final results'!Y33</f>
        <v>0</v>
      </c>
      <c r="Y33" s="158">
        <f>'FY04 step 1 results'!Z33-'lastyear FY03 final results'!Z33</f>
        <v>0</v>
      </c>
      <c r="Z33" s="158">
        <f>'FY04 step 1 results'!AA33-'lastyear FY03 final results'!AA33</f>
        <v>0</v>
      </c>
      <c r="AA33" s="158">
        <f>'FY04 step 1 results'!AB33-'lastyear FY03 final results'!AB33</f>
        <v>0</v>
      </c>
      <c r="AB33" s="158">
        <f>'FY04 step 1 results'!AC33-'lastyear FY03 final results'!AC33</f>
        <v>0</v>
      </c>
      <c r="AC33" s="158"/>
    </row>
    <row r="34" spans="1:29" ht="12.75">
      <c r="A34" s="17" t="s">
        <v>40</v>
      </c>
      <c r="B34" s="22" t="s">
        <v>258</v>
      </c>
      <c r="C34" s="25" t="s">
        <v>133</v>
      </c>
      <c r="D34" s="38" t="s">
        <v>134</v>
      </c>
      <c r="E34" s="158">
        <f t="shared" si="0"/>
        <v>106123.29046358741</v>
      </c>
      <c r="F34" s="158">
        <f>'FY04 step 1 results'!G34-'lastyear FY03 final results'!G34</f>
        <v>15384.428641126795</v>
      </c>
      <c r="G34" s="158">
        <f>'FY04 step 1 results'!H34-'lastyear FY03 final results'!H34</f>
        <v>506.8283891094025</v>
      </c>
      <c r="H34" s="158">
        <f>'FY04 step 1 results'!I34-'lastyear FY03 final results'!I34</f>
        <v>3227.126624970695</v>
      </c>
      <c r="I34" s="158">
        <f>'FY04 step 1 results'!J34-'lastyear FY03 final results'!J34</f>
        <v>31617.88060582918</v>
      </c>
      <c r="J34" s="158">
        <f>'FY04 step 1 results'!K34-'lastyear FY03 final results'!K34</f>
        <v>760.7153660872085</v>
      </c>
      <c r="K34" s="158">
        <f>'FY04 step 1 results'!L34-'lastyear FY03 final results'!L34</f>
        <v>679.7502558691215</v>
      </c>
      <c r="L34" s="158">
        <f>'FY04 step 1 results'!M34-'lastyear FY03 final results'!M34</f>
        <v>20.44984279302901</v>
      </c>
      <c r="M34" s="158">
        <f>'FY04 step 1 results'!N34-'lastyear FY03 final results'!N34</f>
        <v>20817.727929332745</v>
      </c>
      <c r="N34" s="158">
        <f>'FY04 step 1 results'!O34-'lastyear FY03 final results'!O34</f>
        <v>1965.8228165995008</v>
      </c>
      <c r="O34" s="158">
        <f>'FY04 step 1 results'!P34-'lastyear FY03 final results'!P34</f>
        <v>3399.5674900373874</v>
      </c>
      <c r="P34" s="158">
        <f>'FY04 step 1 results'!Q34-'lastyear FY03 final results'!Q34</f>
        <v>0</v>
      </c>
      <c r="Q34" s="158">
        <f>'FY04 step 1 results'!R34-'lastyear FY03 final results'!R34</f>
        <v>242.75885417278857</v>
      </c>
      <c r="R34" s="158">
        <f>'FY04 step 1 results'!S34-'lastyear FY03 final results'!S34</f>
        <v>1635.1328786188478</v>
      </c>
      <c r="S34" s="158">
        <f>'FY04 step 1 results'!T34-'lastyear FY03 final results'!T34</f>
        <v>62.59379402528899</v>
      </c>
      <c r="T34" s="158">
        <f>'FY04 step 1 results'!U34-'lastyear FY03 final results'!U34</f>
        <v>2895.642893585235</v>
      </c>
      <c r="U34" s="158">
        <f>'FY04 step 1 results'!V34-'lastyear FY03 final results'!V34</f>
        <v>145.43651135616554</v>
      </c>
      <c r="V34" s="158">
        <f>'FY04 step 1 results'!W34-'lastyear FY03 final results'!W34</f>
        <v>1766.2788266721157</v>
      </c>
      <c r="W34" s="158">
        <f>'FY04 step 1 results'!X34-'lastyear FY03 final results'!X34</f>
        <v>304.598510257253</v>
      </c>
      <c r="X34" s="158">
        <f>'FY04 step 1 results'!Y34-'lastyear FY03 final results'!Y34</f>
        <v>428.71911371947476</v>
      </c>
      <c r="Y34" s="158">
        <f>'FY04 step 1 results'!Z34-'lastyear FY03 final results'!Z34</f>
        <v>209.39591320709422</v>
      </c>
      <c r="Z34" s="158">
        <f>'FY04 step 1 results'!AA34-'lastyear FY03 final results'!AA34</f>
        <v>274.3732277799296</v>
      </c>
      <c r="AA34" s="158">
        <f>'FY04 step 1 results'!AB34-'lastyear FY03 final results'!AB34</f>
        <v>19172.11020055746</v>
      </c>
      <c r="AB34" s="158">
        <f>'FY04 step 1 results'!AC34-'lastyear FY03 final results'!AC34</f>
        <v>605.9517778806919</v>
      </c>
      <c r="AC34" s="158"/>
    </row>
    <row r="35" spans="1:29" ht="12.75">
      <c r="A35" s="65" t="s">
        <v>239</v>
      </c>
      <c r="B35" s="22" t="s">
        <v>141</v>
      </c>
      <c r="C35" s="25" t="s">
        <v>113</v>
      </c>
      <c r="D35" s="38" t="s">
        <v>114</v>
      </c>
      <c r="E35" s="158">
        <f t="shared" si="0"/>
        <v>-277.9274458486524</v>
      </c>
      <c r="F35" s="158">
        <f>'FY04 step 1 results'!G35-'lastyear FY03 final results'!G35</f>
        <v>-155.78382286831857</v>
      </c>
      <c r="G35" s="158">
        <f>'FY04 step 1 results'!H35-'lastyear FY03 final results'!H35</f>
        <v>-33.464419492498564</v>
      </c>
      <c r="H35" s="158">
        <f>'FY04 step 1 results'!I35-'lastyear FY03 final results'!I35</f>
        <v>-25.806847819796758</v>
      </c>
      <c r="I35" s="158">
        <f>'FY04 step 1 results'!J35-'lastyear FY03 final results'!J35</f>
        <v>-164.0748043156509</v>
      </c>
      <c r="J35" s="158">
        <f>'FY04 step 1 results'!K35-'lastyear FY03 final results'!K35</f>
        <v>-16.560254480777076</v>
      </c>
      <c r="K35" s="158">
        <f>'FY04 step 1 results'!L35-'lastyear FY03 final results'!L35</f>
        <v>-25.366355262616537</v>
      </c>
      <c r="L35" s="158">
        <f>'FY04 step 1 results'!M35-'lastyear FY03 final results'!M35</f>
        <v>19.950985949592223</v>
      </c>
      <c r="M35" s="158">
        <f>'FY04 step 1 results'!N35-'lastyear FY03 final results'!N35</f>
        <v>49.92184074939814</v>
      </c>
      <c r="N35" s="158">
        <f>'FY04 step 1 results'!O35-'lastyear FY03 final results'!O35</f>
        <v>18.47549583756188</v>
      </c>
      <c r="O35" s="158">
        <f>'FY04 step 1 results'!P35-'lastyear FY03 final results'!P35</f>
        <v>18.773593568788783</v>
      </c>
      <c r="P35" s="158">
        <f>'FY04 step 1 results'!Q35-'lastyear FY03 final results'!Q35</f>
        <v>-0.026486035669456065</v>
      </c>
      <c r="Q35" s="158">
        <f>'FY04 step 1 results'!R35-'lastyear FY03 final results'!R35</f>
        <v>-10.925035234047925</v>
      </c>
      <c r="R35" s="158">
        <f>'FY04 step 1 results'!S35-'lastyear FY03 final results'!S35</f>
        <v>43.7241252767094</v>
      </c>
      <c r="S35" s="158">
        <f>'FY04 step 1 results'!T35-'lastyear FY03 final results'!T35</f>
        <v>-17.78711163030104</v>
      </c>
      <c r="T35" s="158">
        <f>'FY04 step 1 results'!U35-'lastyear FY03 final results'!U35</f>
        <v>-150.20376821282844</v>
      </c>
      <c r="U35" s="158">
        <f>'FY04 step 1 results'!V35-'lastyear FY03 final results'!V35</f>
        <v>-7.219310187895964</v>
      </c>
      <c r="V35" s="158">
        <f>'FY04 step 1 results'!W35-'lastyear FY03 final results'!W35</f>
        <v>1.9602692657491616</v>
      </c>
      <c r="W35" s="158">
        <f>'FY04 step 1 results'!X35-'lastyear FY03 final results'!X35</f>
        <v>0</v>
      </c>
      <c r="X35" s="158">
        <f>'FY04 step 1 results'!Y35-'lastyear FY03 final results'!Y35</f>
        <v>2.981964626401833</v>
      </c>
      <c r="Y35" s="158">
        <f>'FY04 step 1 results'!Z35-'lastyear FY03 final results'!Z35</f>
        <v>0</v>
      </c>
      <c r="Z35" s="158">
        <f>'FY04 step 1 results'!AA35-'lastyear FY03 final results'!AA35</f>
        <v>0</v>
      </c>
      <c r="AA35" s="158">
        <f>'FY04 step 1 results'!AB35-'lastyear FY03 final results'!AB35</f>
        <v>173.5024944175475</v>
      </c>
      <c r="AB35" s="158">
        <f>'FY04 step 1 results'!AC35-'lastyear FY03 final results'!AC35</f>
        <v>0</v>
      </c>
      <c r="AC35" s="158"/>
    </row>
    <row r="36" spans="1:29" ht="12.75">
      <c r="A36" s="94" t="s">
        <v>237</v>
      </c>
      <c r="B36" s="17" t="s">
        <v>238</v>
      </c>
      <c r="C36" s="25" t="s">
        <v>133</v>
      </c>
      <c r="D36" s="38" t="s">
        <v>134</v>
      </c>
      <c r="E36" s="158">
        <f t="shared" si="0"/>
        <v>11686.300845899994</v>
      </c>
      <c r="F36" s="158">
        <f>'FY04 step 1 results'!G36-'lastyear FY03 final results'!G36</f>
        <v>1693.2165864908677</v>
      </c>
      <c r="G36" s="158">
        <f>'FY04 step 1 results'!H36-'lastyear FY03 final results'!H36</f>
        <v>55.73927851640037</v>
      </c>
      <c r="H36" s="158">
        <f>'FY04 step 1 results'!I36-'lastyear FY03 final results'!I36</f>
        <v>354.17112310865184</v>
      </c>
      <c r="I36" s="158">
        <f>'FY04 step 1 results'!J36-'lastyear FY03 final results'!J36</f>
        <v>3479.734342652386</v>
      </c>
      <c r="J36" s="158">
        <f>'FY04 step 1 results'!K36-'lastyear FY03 final results'!K36</f>
        <v>83.68953104044652</v>
      </c>
      <c r="K36" s="158">
        <f>'FY04 step 1 results'!L36-'lastyear FY03 final results'!L36</f>
        <v>74.20885290911889</v>
      </c>
      <c r="L36" s="158">
        <f>'FY04 step 1 results'!M36-'lastyear FY03 final results'!M36</f>
        <v>2.287597185463136</v>
      </c>
      <c r="M36" s="158">
        <f>'FY04 step 1 results'!N36-'lastyear FY03 final results'!N36</f>
        <v>2294.5390874515806</v>
      </c>
      <c r="N36" s="158">
        <f>'FY04 step 1 results'!O36-'lastyear FY03 final results'!O36</f>
        <v>217.92780678767787</v>
      </c>
      <c r="O36" s="158">
        <f>'FY04 step 1 results'!P36-'lastyear FY03 final results'!P36</f>
        <v>375.7491269657341</v>
      </c>
      <c r="P36" s="158">
        <f>'FY04 step 1 results'!Q36-'lastyear FY03 final results'!Q36</f>
        <v>0</v>
      </c>
      <c r="Q36" s="158">
        <f>'FY04 step 1 results'!R36-'lastyear FY03 final results'!R36</f>
        <v>26.09518211608289</v>
      </c>
      <c r="R36" s="158">
        <f>'FY04 step 1 results'!S36-'lastyear FY03 final results'!S36</f>
        <v>182.2102918274627</v>
      </c>
      <c r="S36" s="158">
        <f>'FY04 step 1 results'!T36-'lastyear FY03 final results'!T36</f>
        <v>6.882675054963394</v>
      </c>
      <c r="T36" s="158">
        <f>'FY04 step 1 results'!U36-'lastyear FY03 final results'!U36</f>
        <v>312.8303048272585</v>
      </c>
      <c r="U36" s="158">
        <f>'FY04 step 1 results'!V36-'lastyear FY03 final results'!V36</f>
        <v>15.933957983632721</v>
      </c>
      <c r="V36" s="158">
        <f>'FY04 step 1 results'!W36-'lastyear FY03 final results'!W36</f>
        <v>194.44314630908985</v>
      </c>
      <c r="W36" s="158">
        <f>'FY04 step 1 results'!X36-'lastyear FY03 final results'!X36</f>
        <v>34.059944662254196</v>
      </c>
      <c r="X36" s="158">
        <f>'FY04 step 1 results'!Y36-'lastyear FY03 final results'!Y36</f>
        <v>46.439208772245024</v>
      </c>
      <c r="Y36" s="158">
        <f>'FY04 step 1 results'!Z36-'lastyear FY03 final results'!Z36</f>
        <v>23.088586898223213</v>
      </c>
      <c r="Z36" s="158">
        <f>'FY04 step 1 results'!AA36-'lastyear FY03 final results'!AA36</f>
        <v>29.98334711835079</v>
      </c>
      <c r="AA36" s="158">
        <f>'FY04 step 1 results'!AB36-'lastyear FY03 final results'!AB36</f>
        <v>2116.3874749442975</v>
      </c>
      <c r="AB36" s="158">
        <f>'FY04 step 1 results'!AC36-'lastyear FY03 final results'!AC36</f>
        <v>66.6833922778064</v>
      </c>
      <c r="AC36" s="158"/>
    </row>
    <row r="37" spans="1:29" ht="12.75">
      <c r="A37" s="62" t="s">
        <v>41</v>
      </c>
      <c r="B37" s="57" t="s">
        <v>205</v>
      </c>
      <c r="C37" s="42" t="s">
        <v>135</v>
      </c>
      <c r="D37" s="121" t="s">
        <v>136</v>
      </c>
      <c r="E37" s="158">
        <f t="shared" si="0"/>
        <v>8265.514548100255</v>
      </c>
      <c r="F37" s="158">
        <f>'FY04 step 1 results'!G37-'lastyear FY03 final results'!G37</f>
        <v>-444.3951220859308</v>
      </c>
      <c r="G37" s="158">
        <f>'FY04 step 1 results'!H37-'lastyear FY03 final results'!H37</f>
        <v>-5830.291008448679</v>
      </c>
      <c r="H37" s="158">
        <f>'FY04 step 1 results'!I37-'lastyear FY03 final results'!I37</f>
        <v>1838.390884498811</v>
      </c>
      <c r="I37" s="158">
        <f>'FY04 step 1 results'!J37-'lastyear FY03 final results'!J37</f>
        <v>6272.628743003501</v>
      </c>
      <c r="J37" s="158">
        <f>'FY04 step 1 results'!K37-'lastyear FY03 final results'!K37</f>
        <v>151.48290774231282</v>
      </c>
      <c r="K37" s="158">
        <f>'FY04 step 1 results'!L37-'lastyear FY03 final results'!L37</f>
        <v>782.9434125364005</v>
      </c>
      <c r="L37" s="158">
        <f>'FY04 step 1 results'!M37-'lastyear FY03 final results'!M37</f>
        <v>-1817.7738605600825</v>
      </c>
      <c r="M37" s="158">
        <f>'FY04 step 1 results'!N37-'lastyear FY03 final results'!N37</f>
        <v>1559.7234063977958</v>
      </c>
      <c r="N37" s="158">
        <f>'FY04 step 1 results'!O37-'lastyear FY03 final results'!O37</f>
        <v>955.6033313395201</v>
      </c>
      <c r="O37" s="158">
        <f>'FY04 step 1 results'!P37-'lastyear FY03 final results'!P37</f>
        <v>-2416.5643895252215</v>
      </c>
      <c r="P37" s="158">
        <f>'FY04 step 1 results'!Q37-'lastyear FY03 final results'!Q37</f>
        <v>0</v>
      </c>
      <c r="Q37" s="158">
        <f>'FY04 step 1 results'!R37-'lastyear FY03 final results'!R37</f>
        <v>-2.3904541874717324</v>
      </c>
      <c r="R37" s="158">
        <f>'FY04 step 1 results'!S37-'lastyear FY03 final results'!S37</f>
        <v>59.57890886896166</v>
      </c>
      <c r="S37" s="158">
        <f>'FY04 step 1 results'!T37-'lastyear FY03 final results'!T37</f>
        <v>863.3409176014811</v>
      </c>
      <c r="T37" s="158">
        <f>'FY04 step 1 results'!U37-'lastyear FY03 final results'!U37</f>
        <v>739.0623566320837</v>
      </c>
      <c r="U37" s="158">
        <f>'FY04 step 1 results'!V37-'lastyear FY03 final results'!V37</f>
        <v>-245.85887839692373</v>
      </c>
      <c r="V37" s="158">
        <f>'FY04 step 1 results'!W37-'lastyear FY03 final results'!W37</f>
        <v>1683.7316096513423</v>
      </c>
      <c r="W37" s="158">
        <f>'FY04 step 1 results'!X37-'lastyear FY03 final results'!X37</f>
        <v>360.0114155175056</v>
      </c>
      <c r="X37" s="158">
        <f>'FY04 step 1 results'!Y37-'lastyear FY03 final results'!Y37</f>
        <v>-44.61538562116402</v>
      </c>
      <c r="Y37" s="158">
        <f>'FY04 step 1 results'!Z37-'lastyear FY03 final results'!Z37</f>
        <v>406.8027080527711</v>
      </c>
      <c r="Z37" s="158">
        <f>'FY04 step 1 results'!AA37-'lastyear FY03 final results'!AA37</f>
        <v>770.8845530858653</v>
      </c>
      <c r="AA37" s="158">
        <f>'FY04 step 1 results'!AB37-'lastyear FY03 final results'!AB37</f>
        <v>2601.0362150412057</v>
      </c>
      <c r="AB37" s="158">
        <f>'FY04 step 1 results'!AC37-'lastyear FY03 final results'!AC37</f>
        <v>22.182276956169062</v>
      </c>
      <c r="AC37" s="158"/>
    </row>
    <row r="38" spans="1:29" ht="12.75">
      <c r="A38" s="63">
        <v>2629</v>
      </c>
      <c r="B38" s="22" t="s">
        <v>203</v>
      </c>
      <c r="C38" s="25" t="s">
        <v>142</v>
      </c>
      <c r="D38" s="38" t="s">
        <v>143</v>
      </c>
      <c r="E38" s="158">
        <f t="shared" si="0"/>
        <v>0</v>
      </c>
      <c r="F38" s="158">
        <f>'FY04 step 1 results'!G38-'lastyear FY03 final results'!G38</f>
        <v>0</v>
      </c>
      <c r="G38" s="158">
        <f>'FY04 step 1 results'!H38-'lastyear FY03 final results'!H38</f>
        <v>0</v>
      </c>
      <c r="H38" s="158">
        <f>'FY04 step 1 results'!I38-'lastyear FY03 final results'!I38</f>
        <v>0</v>
      </c>
      <c r="I38" s="158">
        <f>'FY04 step 1 results'!J38-'lastyear FY03 final results'!J38</f>
        <v>0</v>
      </c>
      <c r="J38" s="158">
        <f>'FY04 step 1 results'!K38-'lastyear FY03 final results'!K38</f>
        <v>0</v>
      </c>
      <c r="K38" s="158">
        <f>'FY04 step 1 results'!L38-'lastyear FY03 final results'!L38</f>
        <v>0</v>
      </c>
      <c r="L38" s="158">
        <f>'FY04 step 1 results'!M38-'lastyear FY03 final results'!M38</f>
        <v>0</v>
      </c>
      <c r="M38" s="158">
        <f>'FY04 step 1 results'!N38-'lastyear FY03 final results'!N38</f>
        <v>0</v>
      </c>
      <c r="N38" s="158">
        <f>'FY04 step 1 results'!O38-'lastyear FY03 final results'!O38</f>
        <v>0</v>
      </c>
      <c r="O38" s="158">
        <f>'FY04 step 1 results'!P38-'lastyear FY03 final results'!P38</f>
        <v>0</v>
      </c>
      <c r="P38" s="158">
        <f>'FY04 step 1 results'!Q38-'lastyear FY03 final results'!Q38</f>
        <v>0</v>
      </c>
      <c r="Q38" s="158">
        <f>'FY04 step 1 results'!R38-'lastyear FY03 final results'!R38</f>
        <v>0</v>
      </c>
      <c r="R38" s="158">
        <f>'FY04 step 1 results'!S38-'lastyear FY03 final results'!S38</f>
        <v>0</v>
      </c>
      <c r="S38" s="158">
        <f>'FY04 step 1 results'!T38-'lastyear FY03 final results'!T38</f>
        <v>0</v>
      </c>
      <c r="T38" s="158">
        <f>'FY04 step 1 results'!U38-'lastyear FY03 final results'!U38</f>
        <v>0</v>
      </c>
      <c r="U38" s="158">
        <f>'FY04 step 1 results'!V38-'lastyear FY03 final results'!V38</f>
        <v>0</v>
      </c>
      <c r="V38" s="158">
        <f>'FY04 step 1 results'!W38-'lastyear FY03 final results'!W38</f>
        <v>0</v>
      </c>
      <c r="W38" s="158">
        <f>'FY04 step 1 results'!X38-'lastyear FY03 final results'!X38</f>
        <v>0</v>
      </c>
      <c r="X38" s="158">
        <f>'FY04 step 1 results'!Y38-'lastyear FY03 final results'!Y38</f>
        <v>0</v>
      </c>
      <c r="Y38" s="158">
        <f>'FY04 step 1 results'!Z38-'lastyear FY03 final results'!Z38</f>
        <v>0</v>
      </c>
      <c r="Z38" s="158">
        <f>'FY04 step 1 results'!AA38-'lastyear FY03 final results'!AA38</f>
        <v>0</v>
      </c>
      <c r="AA38" s="158">
        <f>'FY04 step 1 results'!AB38-'lastyear FY03 final results'!AB38</f>
        <v>0</v>
      </c>
      <c r="AB38" s="158">
        <f>'FY04 step 1 results'!AC38-'lastyear FY03 final results'!AC38</f>
        <v>0</v>
      </c>
      <c r="AC38" s="158"/>
    </row>
    <row r="39" spans="1:29" ht="12.75">
      <c r="A39" s="63">
        <v>2635</v>
      </c>
      <c r="B39" s="22" t="s">
        <v>204</v>
      </c>
      <c r="C39" s="25" t="s">
        <v>142</v>
      </c>
      <c r="D39" s="38" t="s">
        <v>143</v>
      </c>
      <c r="E39" s="158">
        <f t="shared" si="0"/>
        <v>1249.29702711056</v>
      </c>
      <c r="F39" s="158">
        <f>'FY04 step 1 results'!G39-'lastyear FY03 final results'!G39</f>
        <v>50.19345015382828</v>
      </c>
      <c r="G39" s="158">
        <f>'FY04 step 1 results'!H39-'lastyear FY03 final results'!H39</f>
        <v>-50.72230849220068</v>
      </c>
      <c r="H39" s="158">
        <f>'FY04 step 1 results'!I39-'lastyear FY03 final results'!I39</f>
        <v>116.87786307171541</v>
      </c>
      <c r="I39" s="158">
        <f>'FY04 step 1 results'!J39-'lastyear FY03 final results'!J39</f>
        <v>444.0728702028696</v>
      </c>
      <c r="J39" s="158">
        <f>'FY04 step 1 results'!K39-'lastyear FY03 final results'!K39</f>
        <v>120.08320178673807</v>
      </c>
      <c r="K39" s="158">
        <f>'FY04 step 1 results'!L39-'lastyear FY03 final results'!L39</f>
        <v>40.3290793662959</v>
      </c>
      <c r="L39" s="158">
        <f>'FY04 step 1 results'!M39-'lastyear FY03 final results'!M39</f>
        <v>29.18911932045853</v>
      </c>
      <c r="M39" s="158">
        <f>'FY04 step 1 results'!N39-'lastyear FY03 final results'!N39</f>
        <v>279.80304817147953</v>
      </c>
      <c r="N39" s="158">
        <f>'FY04 step 1 results'!O39-'lastyear FY03 final results'!O39</f>
        <v>65.83717324618965</v>
      </c>
      <c r="O39" s="158">
        <f>'FY04 step 1 results'!P39-'lastyear FY03 final results'!P39</f>
        <v>2.656291313536258</v>
      </c>
      <c r="P39" s="158">
        <f>'FY04 step 1 results'!Q39-'lastyear FY03 final results'!Q39</f>
        <v>0</v>
      </c>
      <c r="Q39" s="158">
        <f>'FY04 step 1 results'!R39-'lastyear FY03 final results'!R39</f>
        <v>0</v>
      </c>
      <c r="R39" s="158">
        <f>'FY04 step 1 results'!S39-'lastyear FY03 final results'!S39</f>
        <v>0</v>
      </c>
      <c r="S39" s="158">
        <f>'FY04 step 1 results'!T39-'lastyear FY03 final results'!T39</f>
        <v>44.98583480241328</v>
      </c>
      <c r="T39" s="158">
        <f>'FY04 step 1 results'!U39-'lastyear FY03 final results'!U39</f>
        <v>0</v>
      </c>
      <c r="U39" s="158">
        <f>'FY04 step 1 results'!V39-'lastyear FY03 final results'!V39</f>
        <v>0</v>
      </c>
      <c r="V39" s="158">
        <f>'FY04 step 1 results'!W39-'lastyear FY03 final results'!W39</f>
        <v>67.5316525895841</v>
      </c>
      <c r="W39" s="158">
        <f>'FY04 step 1 results'!X39-'lastyear FY03 final results'!X39</f>
        <v>0</v>
      </c>
      <c r="X39" s="158">
        <f>'FY04 step 1 results'!Y39-'lastyear FY03 final results'!Y39</f>
        <v>38.459751577652014</v>
      </c>
      <c r="Y39" s="158">
        <f>'FY04 step 1 results'!Z39-'lastyear FY03 final results'!Z39</f>
        <v>0</v>
      </c>
      <c r="Z39" s="158">
        <f>'FY04 step 1 results'!AA39-'lastyear FY03 final results'!AA39</f>
        <v>0</v>
      </c>
      <c r="AA39" s="158">
        <f>'FY04 step 1 results'!AB39-'lastyear FY03 final results'!AB39</f>
        <v>0</v>
      </c>
      <c r="AB39" s="158">
        <f>'FY04 step 1 results'!AC39-'lastyear FY03 final results'!AC39</f>
        <v>0</v>
      </c>
      <c r="AC39" s="158"/>
    </row>
    <row r="40" spans="1:29" ht="12.75">
      <c r="A40" s="64" t="s">
        <v>43</v>
      </c>
      <c r="B40" s="23" t="s">
        <v>88</v>
      </c>
      <c r="C40" s="24" t="s">
        <v>142</v>
      </c>
      <c r="D40" s="103" t="s">
        <v>143</v>
      </c>
      <c r="E40" s="158">
        <f t="shared" si="0"/>
        <v>-2178.3243233544417</v>
      </c>
      <c r="F40" s="158">
        <f>'FY04 step 1 results'!G40-'lastyear FY03 final results'!G40</f>
        <v>-2983.0230091854464</v>
      </c>
      <c r="G40" s="158">
        <f>'FY04 step 1 results'!H40-'lastyear FY03 final results'!H40</f>
        <v>-30237.479375697614</v>
      </c>
      <c r="H40" s="158">
        <f>'FY04 step 1 results'!I40-'lastyear FY03 final results'!I40</f>
        <v>2564.3052169753937</v>
      </c>
      <c r="I40" s="158">
        <f>'FY04 step 1 results'!J40-'lastyear FY03 final results'!J40</f>
        <v>25516.258806266822</v>
      </c>
      <c r="J40" s="158">
        <f>'FY04 step 1 results'!K40-'lastyear FY03 final results'!K40</f>
        <v>3868.4454195282597</v>
      </c>
      <c r="K40" s="158">
        <f>'FY04 step 1 results'!L40-'lastyear FY03 final results'!L40</f>
        <v>4523.925105317881</v>
      </c>
      <c r="L40" s="158">
        <f>'FY04 step 1 results'!M40-'lastyear FY03 final results'!M40</f>
        <v>-9641.985893803707</v>
      </c>
      <c r="M40" s="158">
        <f>'FY04 step 1 results'!N40-'lastyear FY03 final results'!N40</f>
        <v>-335.8384973204229</v>
      </c>
      <c r="N40" s="158">
        <f>'FY04 step 1 results'!O40-'lastyear FY03 final results'!O40</f>
        <v>5765.3949596242965</v>
      </c>
      <c r="O40" s="158">
        <f>'FY04 step 1 results'!P40-'lastyear FY03 final results'!P40</f>
        <v>-9909.989241055227</v>
      </c>
      <c r="P40" s="158">
        <f>'FY04 step 1 results'!Q40-'lastyear FY03 final results'!Q40</f>
        <v>0</v>
      </c>
      <c r="Q40" s="158">
        <f>'FY04 step 1 results'!R40-'lastyear FY03 final results'!R40</f>
        <v>0</v>
      </c>
      <c r="R40" s="158">
        <f>'FY04 step 1 results'!S40-'lastyear FY03 final results'!S40</f>
        <v>0</v>
      </c>
      <c r="S40" s="158">
        <f>'FY04 step 1 results'!T40-'lastyear FY03 final results'!T40</f>
        <v>4035.061752676447</v>
      </c>
      <c r="T40" s="158">
        <f>'FY04 step 1 results'!U40-'lastyear FY03 final results'!U40</f>
        <v>0</v>
      </c>
      <c r="U40" s="158">
        <f>'FY04 step 1 results'!V40-'lastyear FY03 final results'!V40</f>
        <v>0</v>
      </c>
      <c r="V40" s="158">
        <f>'FY04 step 1 results'!W40-'lastyear FY03 final results'!W40</f>
        <v>5329.261492697333</v>
      </c>
      <c r="W40" s="158">
        <f>'FY04 step 1 results'!X40-'lastyear FY03 final results'!X40</f>
        <v>0</v>
      </c>
      <c r="X40" s="158">
        <f>'FY04 step 1 results'!Y40-'lastyear FY03 final results'!Y40</f>
        <v>-672.6610593784571</v>
      </c>
      <c r="Y40" s="158">
        <f>'FY04 step 1 results'!Z40-'lastyear FY03 final results'!Z40</f>
        <v>0</v>
      </c>
      <c r="Z40" s="158">
        <f>'FY04 step 1 results'!AA40-'lastyear FY03 final results'!AA40</f>
        <v>0</v>
      </c>
      <c r="AA40" s="158">
        <f>'FY04 step 1 results'!AB40-'lastyear FY03 final results'!AB40</f>
        <v>0</v>
      </c>
      <c r="AB40" s="158">
        <f>'FY04 step 1 results'!AC40-'lastyear FY03 final results'!AC40</f>
        <v>0</v>
      </c>
      <c r="AC40" s="158"/>
    </row>
    <row r="41" spans="1:29" ht="12.75">
      <c r="A41" s="62" t="s">
        <v>44</v>
      </c>
      <c r="B41" s="57" t="s">
        <v>144</v>
      </c>
      <c r="C41" s="42" t="s">
        <v>90</v>
      </c>
      <c r="D41" s="121" t="s">
        <v>91</v>
      </c>
      <c r="E41" s="158">
        <f t="shared" si="0"/>
        <v>-17459.539969582427</v>
      </c>
      <c r="F41" s="158">
        <f>'FY04 step 1 results'!G41-'lastyear FY03 final results'!G41</f>
        <v>-9688.159832254809</v>
      </c>
      <c r="G41" s="158">
        <f>'FY04 step 1 results'!H41-'lastyear FY03 final results'!H41</f>
        <v>-2038.4812340103963</v>
      </c>
      <c r="H41" s="158">
        <f>'FY04 step 1 results'!I41-'lastyear FY03 final results'!I41</f>
        <v>-1606.974141239567</v>
      </c>
      <c r="I41" s="158">
        <f>'FY04 step 1 results'!J41-'lastyear FY03 final results'!J41</f>
        <v>-10171.72651587153</v>
      </c>
      <c r="J41" s="158">
        <f>'FY04 step 1 results'!K41-'lastyear FY03 final results'!K41</f>
        <v>-902.9677325809316</v>
      </c>
      <c r="K41" s="158">
        <f>'FY04 step 1 results'!L41-'lastyear FY03 final results'!L41</f>
        <v>-1653.9465972582511</v>
      </c>
      <c r="L41" s="158">
        <f>'FY04 step 1 results'!M41-'lastyear FY03 final results'!M41</f>
        <v>1425.8482969523247</v>
      </c>
      <c r="M41" s="158">
        <f>'FY04 step 1 results'!N41-'lastyear FY03 final results'!N41</f>
        <v>4351.37790617696</v>
      </c>
      <c r="N41" s="158">
        <f>'FY04 step 1 results'!O41-'lastyear FY03 final results'!O41</f>
        <v>1331.3266212581693</v>
      </c>
      <c r="O41" s="158">
        <f>'FY04 step 1 results'!P41-'lastyear FY03 final results'!P41</f>
        <v>1500.500841853558</v>
      </c>
      <c r="P41" s="158">
        <f>'FY04 step 1 results'!Q41-'lastyear FY03 final results'!Q41</f>
        <v>-0.6334303453400594</v>
      </c>
      <c r="Q41" s="158">
        <f>'FY04 step 1 results'!R41-'lastyear FY03 final results'!R41</f>
        <v>-701.3597146499524</v>
      </c>
      <c r="R41" s="158">
        <f>'FY04 step 1 results'!S41-'lastyear FY03 final results'!S41</f>
        <v>3013.8866927142917</v>
      </c>
      <c r="S41" s="158">
        <f>'FY04 step 1 results'!T41-'lastyear FY03 final results'!T41</f>
        <v>-1185.035954210538</v>
      </c>
      <c r="T41" s="158">
        <f>'FY04 step 1 results'!U41-'lastyear FY03 final results'!U41</f>
        <v>-10088.156773846298</v>
      </c>
      <c r="U41" s="158">
        <f>'FY04 step 1 results'!V41-'lastyear FY03 final results'!V41</f>
        <v>-483.4706703345846</v>
      </c>
      <c r="V41" s="158">
        <f>'FY04 step 1 results'!W41-'lastyear FY03 final results'!W41</f>
        <v>171.8083905868225</v>
      </c>
      <c r="W41" s="158">
        <f>'FY04 step 1 results'!X41-'lastyear FY03 final results'!X41</f>
        <v>-2206.076352752334</v>
      </c>
      <c r="X41" s="158">
        <f>'FY04 step 1 results'!Y41-'lastyear FY03 final results'!Y41</f>
        <v>240.08196700635744</v>
      </c>
      <c r="Y41" s="158">
        <f>'FY04 step 1 results'!Z41-'lastyear FY03 final results'!Z41</f>
        <v>-1016.079789323072</v>
      </c>
      <c r="Z41" s="158">
        <f>'FY04 step 1 results'!AA41-'lastyear FY03 final results'!AA41</f>
        <v>362.07819989242125</v>
      </c>
      <c r="AA41" s="158">
        <f>'FY04 step 1 results'!AB41-'lastyear FY03 final results'!AB41</f>
        <v>12088.370499648168</v>
      </c>
      <c r="AB41" s="158">
        <f>'FY04 step 1 results'!AC41-'lastyear FY03 final results'!AC41</f>
        <v>-201.7506469938935</v>
      </c>
      <c r="AC41" s="158"/>
    </row>
    <row r="42" spans="1:29" ht="12.75">
      <c r="A42" s="63" t="s">
        <v>45</v>
      </c>
      <c r="B42" s="22" t="s">
        <v>254</v>
      </c>
      <c r="C42" s="25" t="s">
        <v>100</v>
      </c>
      <c r="D42" s="38" t="s">
        <v>101</v>
      </c>
      <c r="E42" s="158">
        <f t="shared" si="0"/>
        <v>-88681.2242349768</v>
      </c>
      <c r="F42" s="158">
        <f>'FY04 step 1 results'!G42-'lastyear FY03 final results'!G42</f>
        <v>-6469.710736959038</v>
      </c>
      <c r="G42" s="158">
        <f>'FY04 step 1 results'!H42-'lastyear FY03 final results'!H42</f>
        <v>-233.29707642436188</v>
      </c>
      <c r="H42" s="158">
        <f>'FY04 step 1 results'!I42-'lastyear FY03 final results'!I42</f>
        <v>-1997.8218736020317</v>
      </c>
      <c r="I42" s="158">
        <f>'FY04 step 1 results'!J42-'lastyear FY03 final results'!J42</f>
        <v>-13757.289502674714</v>
      </c>
      <c r="J42" s="158">
        <f>'FY04 step 1 results'!K42-'lastyear FY03 final results'!K42</f>
        <v>-10644.721999476576</v>
      </c>
      <c r="K42" s="158">
        <f>'FY04 step 1 results'!L42-'lastyear FY03 final results'!L42</f>
        <v>-303.36467160524444</v>
      </c>
      <c r="L42" s="158">
        <f>'FY04 step 1 results'!M42-'lastyear FY03 final results'!M42</f>
        <v>-841.4247335573364</v>
      </c>
      <c r="M42" s="158">
        <f>'FY04 step 1 results'!N42-'lastyear FY03 final results'!N42</f>
        <v>-21559.33633288642</v>
      </c>
      <c r="N42" s="158">
        <f>'FY04 step 1 results'!O42-'lastyear FY03 final results'!O42</f>
        <v>-2618.3394001112174</v>
      </c>
      <c r="O42" s="158">
        <f>'FY04 step 1 results'!P42-'lastyear FY03 final results'!P42</f>
        <v>-6537.311481298631</v>
      </c>
      <c r="P42" s="158">
        <f>'FY04 step 1 results'!Q42-'lastyear FY03 final results'!Q42</f>
        <v>-311.6282132688102</v>
      </c>
      <c r="Q42" s="158">
        <f>'FY04 step 1 results'!R42-'lastyear FY03 final results'!R42</f>
        <v>-1.3004764634156878</v>
      </c>
      <c r="R42" s="158">
        <f>'FY04 step 1 results'!S42-'lastyear FY03 final results'!S42</f>
        <v>-634.9791460132019</v>
      </c>
      <c r="S42" s="158">
        <f>'FY04 step 1 results'!T42-'lastyear FY03 final results'!T42</f>
        <v>11.800383514104396</v>
      </c>
      <c r="T42" s="158">
        <f>'FY04 step 1 results'!U42-'lastyear FY03 final results'!U42</f>
        <v>-3283.1762134680685</v>
      </c>
      <c r="U42" s="158">
        <f>'FY04 step 1 results'!V42-'lastyear FY03 final results'!V42</f>
        <v>-4688.461069679121</v>
      </c>
      <c r="V42" s="158">
        <f>'FY04 step 1 results'!W42-'lastyear FY03 final results'!W42</f>
        <v>-648.987354231157</v>
      </c>
      <c r="W42" s="158">
        <f>'FY04 step 1 results'!X42-'lastyear FY03 final results'!X42</f>
        <v>1016.4533865680801</v>
      </c>
      <c r="X42" s="158">
        <f>'FY04 step 1 results'!Y42-'lastyear FY03 final results'!Y42</f>
        <v>-559.5294695537973</v>
      </c>
      <c r="Y42" s="158">
        <f>'FY04 step 1 results'!Z42-'lastyear FY03 final results'!Z42</f>
        <v>-101.420636710498</v>
      </c>
      <c r="Z42" s="158">
        <f>'FY04 step 1 results'!AA42-'lastyear FY03 final results'!AA42</f>
        <v>-15150.816372163245</v>
      </c>
      <c r="AA42" s="158">
        <f>'FY04 step 1 results'!AB42-'lastyear FY03 final results'!AB42</f>
        <v>1138.5538610214353</v>
      </c>
      <c r="AB42" s="158">
        <f>'FY04 step 1 results'!AC42-'lastyear FY03 final results'!AC42</f>
        <v>-505.11510593353705</v>
      </c>
      <c r="AC42" s="158"/>
    </row>
    <row r="43" spans="1:29" ht="12.75">
      <c r="A43" s="63" t="s">
        <v>46</v>
      </c>
      <c r="B43" s="22" t="s">
        <v>145</v>
      </c>
      <c r="C43" s="25" t="s">
        <v>146</v>
      </c>
      <c r="D43" s="38" t="s">
        <v>147</v>
      </c>
      <c r="E43" s="158">
        <f t="shared" si="0"/>
        <v>-4643.582953359975</v>
      </c>
      <c r="F43" s="158">
        <f>'FY04 step 1 results'!G43-'lastyear FY03 final results'!G43</f>
        <v>-6675.463737007696</v>
      </c>
      <c r="G43" s="158">
        <f>'FY04 step 1 results'!H43-'lastyear FY03 final results'!H43</f>
        <v>-858.180363857311</v>
      </c>
      <c r="H43" s="158">
        <f>'FY04 step 1 results'!I43-'lastyear FY03 final results'!I43</f>
        <v>-4400.342650479637</v>
      </c>
      <c r="I43" s="158">
        <f>'FY04 step 1 results'!J43-'lastyear FY03 final results'!J43</f>
        <v>-10822.012173432042</v>
      </c>
      <c r="J43" s="158">
        <f>'FY04 step 1 results'!K43-'lastyear FY03 final results'!K43</f>
        <v>-361.90135828624625</v>
      </c>
      <c r="K43" s="158">
        <f>'FY04 step 1 results'!L43-'lastyear FY03 final results'!L43</f>
        <v>-2725.6779996405603</v>
      </c>
      <c r="L43" s="158">
        <f>'FY04 step 1 results'!M43-'lastyear FY03 final results'!M43</f>
        <v>913.2824690161397</v>
      </c>
      <c r="M43" s="158">
        <f>'FY04 step 1 results'!N43-'lastyear FY03 final results'!N43</f>
        <v>9405.797698101727</v>
      </c>
      <c r="N43" s="158">
        <f>'FY04 step 1 results'!O43-'lastyear FY03 final results'!O43</f>
        <v>5218.124968437369</v>
      </c>
      <c r="O43" s="158">
        <f>'FY04 step 1 results'!P43-'lastyear FY03 final results'!P43</f>
        <v>5290.6203543891315</v>
      </c>
      <c r="P43" s="158">
        <f>'FY04 step 1 results'!Q43-'lastyear FY03 final results'!Q43</f>
        <v>1.5486428136447898</v>
      </c>
      <c r="Q43" s="158">
        <f>'FY04 step 1 results'!R43-'lastyear FY03 final results'!R43</f>
        <v>-2269.5339071351827</v>
      </c>
      <c r="R43" s="158">
        <f>'FY04 step 1 results'!S43-'lastyear FY03 final results'!S43</f>
        <v>8168.006609885084</v>
      </c>
      <c r="S43" s="158">
        <f>'FY04 step 1 results'!T43-'lastyear FY03 final results'!T43</f>
        <v>-570.8236994487434</v>
      </c>
      <c r="T43" s="158">
        <f>'FY04 step 1 results'!U43-'lastyear FY03 final results'!U43</f>
        <v>-23618.900347039824</v>
      </c>
      <c r="U43" s="158">
        <f>'FY04 step 1 results'!V43-'lastyear FY03 final results'!V43</f>
        <v>-482.2865894930028</v>
      </c>
      <c r="V43" s="158">
        <f>'FY04 step 1 results'!W43-'lastyear FY03 final results'!W43</f>
        <v>-103.77817433781092</v>
      </c>
      <c r="W43" s="158">
        <f>'FY04 step 1 results'!X43-'lastyear FY03 final results'!X43</f>
        <v>602.2889063341299</v>
      </c>
      <c r="X43" s="158">
        <f>'FY04 step 1 results'!Y43-'lastyear FY03 final results'!Y43</f>
        <v>-2242.668634298523</v>
      </c>
      <c r="Y43" s="158">
        <f>'FY04 step 1 results'!Z43-'lastyear FY03 final results'!Z43</f>
        <v>-351.1588766691384</v>
      </c>
      <c r="Z43" s="158">
        <f>'FY04 step 1 results'!AA43-'lastyear FY03 final results'!AA43</f>
        <v>-236.26693269627867</v>
      </c>
      <c r="AA43" s="158">
        <f>'FY04 step 1 results'!AB43-'lastyear FY03 final results'!AB43</f>
        <v>21711.006617818202</v>
      </c>
      <c r="AB43" s="158">
        <f>'FY04 step 1 results'!AC43-'lastyear FY03 final results'!AC43</f>
        <v>-235.26377633340599</v>
      </c>
      <c r="AC43" s="158"/>
    </row>
    <row r="44" spans="1:29" ht="12.75">
      <c r="A44" s="63" t="s">
        <v>47</v>
      </c>
      <c r="B44" s="22" t="s">
        <v>148</v>
      </c>
      <c r="C44" s="25" t="s">
        <v>90</v>
      </c>
      <c r="D44" s="38" t="s">
        <v>91</v>
      </c>
      <c r="E44" s="158">
        <f t="shared" si="0"/>
        <v>1529.993275758156</v>
      </c>
      <c r="F44" s="158">
        <f>'FY04 step 1 results'!G44-'lastyear FY03 final results'!G44</f>
        <v>-39.76515579520128</v>
      </c>
      <c r="G44" s="158">
        <f>'FY04 step 1 results'!H44-'lastyear FY03 final results'!H44</f>
        <v>15.246609240634825</v>
      </c>
      <c r="H44" s="158">
        <f>'FY04 step 1 results'!I44-'lastyear FY03 final results'!I44</f>
        <v>-7.731741377852359</v>
      </c>
      <c r="I44" s="158">
        <f>'FY04 step 1 results'!J44-'lastyear FY03 final results'!J44</f>
        <v>-24.012054376762535</v>
      </c>
      <c r="J44" s="158">
        <f>'FY04 step 1 results'!K44-'lastyear FY03 final results'!K44</f>
        <v>66.53721402987776</v>
      </c>
      <c r="K44" s="158">
        <f>'FY04 step 1 results'!L44-'lastyear FY03 final results'!L44</f>
        <v>-49.08551243857278</v>
      </c>
      <c r="L44" s="158">
        <f>'FY04 step 1 results'!M44-'lastyear FY03 final results'!M44</f>
        <v>108.30354860396164</v>
      </c>
      <c r="M44" s="158">
        <f>'FY04 step 1 results'!N44-'lastyear FY03 final results'!N44</f>
        <v>707.9208681117998</v>
      </c>
      <c r="N44" s="158">
        <f>'FY04 step 1 results'!O44-'lastyear FY03 final results'!O44</f>
        <v>106.38724530809145</v>
      </c>
      <c r="O44" s="158">
        <f>'FY04 step 1 results'!P44-'lastyear FY03 final results'!P44</f>
        <v>190.45653236831185</v>
      </c>
      <c r="P44" s="158">
        <f>'FY04 step 1 results'!Q44-'lastyear FY03 final results'!Q44</f>
        <v>0.5584869521429248</v>
      </c>
      <c r="Q44" s="158">
        <f>'FY04 step 1 results'!R44-'lastyear FY03 final results'!R44</f>
        <v>-15.019101542405906</v>
      </c>
      <c r="R44" s="158">
        <f>'FY04 step 1 results'!S44-'lastyear FY03 final results'!S44</f>
        <v>175.47967167890738</v>
      </c>
      <c r="S44" s="158">
        <f>'FY04 step 1 results'!T44-'lastyear FY03 final results'!T44</f>
        <v>-48.511794551482296</v>
      </c>
      <c r="T44" s="158">
        <f>'FY04 step 1 results'!U44-'lastyear FY03 final results'!U44</f>
        <v>-454.872726108621</v>
      </c>
      <c r="U44" s="158">
        <f>'FY04 step 1 results'!V44-'lastyear FY03 final results'!V44</f>
        <v>-21.081633379434436</v>
      </c>
      <c r="V44" s="158">
        <f>'FY04 step 1 results'!W44-'lastyear FY03 final results'!W44</f>
        <v>28.324046757957376</v>
      </c>
      <c r="W44" s="158">
        <f>'FY04 step 1 results'!X44-'lastyear FY03 final results'!X44</f>
        <v>-90.25185140910719</v>
      </c>
      <c r="X44" s="158">
        <f>'FY04 step 1 results'!Y44-'lastyear FY03 final results'!Y44</f>
        <v>31.224806320573407</v>
      </c>
      <c r="Y44" s="158">
        <f>'FY04 step 1 results'!Z44-'lastyear FY03 final results'!Z44</f>
        <v>-34.10242710425155</v>
      </c>
      <c r="Z44" s="158">
        <f>'FY04 step 1 results'!AA44-'lastyear FY03 final results'!AA44</f>
        <v>119.27549687467126</v>
      </c>
      <c r="AA44" s="158">
        <f>'FY04 step 1 results'!AB44-'lastyear FY03 final results'!AB44</f>
        <v>768.2043954876508</v>
      </c>
      <c r="AB44" s="158">
        <f>'FY04 step 1 results'!AC44-'lastyear FY03 final results'!AC44</f>
        <v>-3.4916478927331127</v>
      </c>
      <c r="AC44" s="158"/>
    </row>
    <row r="45" spans="1:29" ht="12.75">
      <c r="A45" s="63" t="s">
        <v>48</v>
      </c>
      <c r="B45" s="22" t="s">
        <v>149</v>
      </c>
      <c r="C45" s="25" t="s">
        <v>90</v>
      </c>
      <c r="D45" s="38" t="s">
        <v>91</v>
      </c>
      <c r="E45" s="158">
        <f t="shared" si="0"/>
        <v>-92158.76599311078</v>
      </c>
      <c r="F45" s="158">
        <f>'FY04 step 1 results'!G45-'lastyear FY03 final results'!G45</f>
        <v>-21288.149006896303</v>
      </c>
      <c r="G45" s="158">
        <f>'FY04 step 1 results'!H45-'lastyear FY03 final results'!H45</f>
        <v>-5272.330758577329</v>
      </c>
      <c r="H45" s="158">
        <f>'FY04 step 1 results'!I45-'lastyear FY03 final results'!I45</f>
        <v>-3492.9121864813496</v>
      </c>
      <c r="I45" s="158">
        <f>'FY04 step 1 results'!J45-'lastyear FY03 final results'!J45</f>
        <v>-22946.4648173037</v>
      </c>
      <c r="J45" s="158">
        <f>'FY04 step 1 results'!K45-'lastyear FY03 final results'!K45</f>
        <v>-4343.367066474522</v>
      </c>
      <c r="K45" s="158">
        <f>'FY04 step 1 results'!L45-'lastyear FY03 final results'!L45</f>
        <v>-2213.6669642196284</v>
      </c>
      <c r="L45" s="158">
        <f>'FY04 step 1 results'!M45-'lastyear FY03 final results'!M45</f>
        <v>-307.92267158874165</v>
      </c>
      <c r="M45" s="158">
        <f>'FY04 step 1 results'!N45-'lastyear FY03 final results'!N45</f>
        <v>-13615.387262336764</v>
      </c>
      <c r="N45" s="158">
        <f>'FY04 step 1 results'!O45-'lastyear FY03 final results'!O45</f>
        <v>-464.2868480692996</v>
      </c>
      <c r="O45" s="158">
        <f>'FY04 step 1 results'!P45-'lastyear FY03 final results'!P45</f>
        <v>-2892.838763880376</v>
      </c>
      <c r="P45" s="158">
        <f>'FY04 step 1 results'!Q45-'lastyear FY03 final results'!Q45</f>
        <v>-20.2368930788154</v>
      </c>
      <c r="Q45" s="158">
        <f>'FY04 step 1 results'!R45-'lastyear FY03 final results'!R45</f>
        <v>-1133.3691985827681</v>
      </c>
      <c r="R45" s="158">
        <f>'FY04 step 1 results'!S45-'lastyear FY03 final results'!S45</f>
        <v>1144.232724336136</v>
      </c>
      <c r="S45" s="158">
        <f>'FY04 step 1 results'!T45-'lastyear FY03 final results'!T45</f>
        <v>-1137.9391523199374</v>
      </c>
      <c r="T45" s="158">
        <f>'FY04 step 1 results'!U45-'lastyear FY03 final results'!U45</f>
        <v>-8280.14296140206</v>
      </c>
      <c r="U45" s="158">
        <f>'FY04 step 1 results'!V45-'lastyear FY03 final results'!V45</f>
        <v>-420.93593399563974</v>
      </c>
      <c r="V45" s="158">
        <f>'FY04 step 1 results'!W45-'lastyear FY03 final results'!W45</f>
        <v>-550.1042577256667</v>
      </c>
      <c r="W45" s="158">
        <f>'FY04 step 1 results'!X45-'lastyear FY03 final results'!X45</f>
        <v>-2120.3569943311977</v>
      </c>
      <c r="X45" s="158">
        <f>'FY04 step 1 results'!Y45-'lastyear FY03 final results'!Y45</f>
        <v>-488.09906832882916</v>
      </c>
      <c r="Y45" s="158">
        <f>'FY04 step 1 results'!Z45-'lastyear FY03 final results'!Z45</f>
        <v>-1227.356323662938</v>
      </c>
      <c r="Z45" s="158">
        <f>'FY04 step 1 results'!AA45-'lastyear FY03 final results'!AA45</f>
        <v>-3160.5427540714736</v>
      </c>
      <c r="AA45" s="158">
        <f>'FY04 step 1 results'!AB45-'lastyear FY03 final results'!AB45</f>
        <v>2427.2651762162423</v>
      </c>
      <c r="AB45" s="158">
        <f>'FY04 step 1 results'!AC45-'lastyear FY03 final results'!AC45</f>
        <v>-353.8540103358273</v>
      </c>
      <c r="AC45" s="158"/>
    </row>
    <row r="46" spans="1:29" ht="12.75">
      <c r="A46" s="63" t="s">
        <v>49</v>
      </c>
      <c r="B46" s="22" t="s">
        <v>150</v>
      </c>
      <c r="C46" s="25" t="s">
        <v>90</v>
      </c>
      <c r="D46" s="38" t="s">
        <v>91</v>
      </c>
      <c r="E46" s="158">
        <f t="shared" si="0"/>
        <v>-2941.3578036663225</v>
      </c>
      <c r="F46" s="158">
        <f>'FY04 step 1 results'!G46-'lastyear FY03 final results'!G46</f>
        <v>-1203.9221003040293</v>
      </c>
      <c r="G46" s="158">
        <f>'FY04 step 1 results'!H46-'lastyear FY03 final results'!H46</f>
        <v>-264.69413954306583</v>
      </c>
      <c r="H46" s="158">
        <f>'FY04 step 1 results'!I46-'lastyear FY03 final results'!I46</f>
        <v>-199.14714669767181</v>
      </c>
      <c r="I46" s="158">
        <f>'FY04 step 1 results'!J46-'lastyear FY03 final results'!J46</f>
        <v>-1272.5601006748548</v>
      </c>
      <c r="J46" s="158">
        <f>'FY04 step 1 results'!K46-'lastyear FY03 final results'!K46</f>
        <v>-146.05398253923704</v>
      </c>
      <c r="K46" s="158">
        <f>'FY04 step 1 results'!L46-'lastyear FY03 final results'!L46</f>
        <v>-185.1521926495666</v>
      </c>
      <c r="L46" s="158">
        <f>'FY04 step 1 results'!M46-'lastyear FY03 final results'!M46</f>
        <v>127.82360839798412</v>
      </c>
      <c r="M46" s="158">
        <f>'FY04 step 1 results'!N46-'lastyear FY03 final results'!N46</f>
        <v>208.25065295655804</v>
      </c>
      <c r="N46" s="158">
        <f>'FY04 step 1 results'!O46-'lastyear FY03 final results'!O46</f>
        <v>116.814029558936</v>
      </c>
      <c r="O46" s="158">
        <f>'FY04 step 1 results'!P46-'lastyear FY03 final results'!P46</f>
        <v>97.66533175211589</v>
      </c>
      <c r="P46" s="158">
        <f>'FY04 step 1 results'!Q46-'lastyear FY03 final results'!Q46</f>
        <v>-0.3490564777909029</v>
      </c>
      <c r="Q46" s="158">
        <f>'FY04 step 1 results'!R46-'lastyear FY03 final results'!R46</f>
        <v>-81.30667860432754</v>
      </c>
      <c r="R46" s="158">
        <f>'FY04 step 1 results'!S46-'lastyear FY03 final results'!S46</f>
        <v>295.93883872058996</v>
      </c>
      <c r="S46" s="158">
        <f>'FY04 step 1 results'!T46-'lastyear FY03 final results'!T46</f>
        <v>-126.23099950027722</v>
      </c>
      <c r="T46" s="158">
        <f>'FY04 step 1 results'!U46-'lastyear FY03 final results'!U46</f>
        <v>-1054.4134104454743</v>
      </c>
      <c r="U46" s="158">
        <f>'FY04 step 1 results'!V46-'lastyear FY03 final results'!V46</f>
        <v>-50.8782407856898</v>
      </c>
      <c r="V46" s="158">
        <f>'FY04 step 1 results'!W46-'lastyear FY03 final results'!W46</f>
        <v>8.042913365878121</v>
      </c>
      <c r="W46" s="158">
        <f>'FY04 step 1 results'!X46-'lastyear FY03 final results'!X46</f>
        <v>-235.0211263931692</v>
      </c>
      <c r="X46" s="158">
        <f>'FY04 step 1 results'!Y46-'lastyear FY03 final results'!Y46</f>
        <v>15.26447234770967</v>
      </c>
      <c r="Y46" s="158">
        <f>'FY04 step 1 results'!Z46-'lastyear FY03 final results'!Z46</f>
        <v>-111.8438223389453</v>
      </c>
      <c r="Z46" s="158">
        <f>'FY04 step 1 results'!AA46-'lastyear FY03 final results'!AA46</f>
        <v>-11.758522061443728</v>
      </c>
      <c r="AA46" s="158">
        <f>'FY04 step 1 results'!AB46-'lastyear FY03 final results'!AB46</f>
        <v>1155.9615384095214</v>
      </c>
      <c r="AB46" s="158">
        <f>'FY04 step 1 results'!AC46-'lastyear FY03 final results'!AC46</f>
        <v>-23.787670160073162</v>
      </c>
      <c r="AC46" s="158"/>
    </row>
    <row r="47" spans="1:29" ht="12.75">
      <c r="A47" s="63" t="s">
        <v>50</v>
      </c>
      <c r="B47" s="22" t="s">
        <v>151</v>
      </c>
      <c r="C47" s="25" t="s">
        <v>90</v>
      </c>
      <c r="D47" s="38" t="s">
        <v>91</v>
      </c>
      <c r="E47" s="158">
        <f t="shared" si="0"/>
        <v>-3410.4358497807225</v>
      </c>
      <c r="F47" s="158">
        <f>'FY04 step 1 results'!G47-'lastyear FY03 final results'!G47</f>
        <v>-10935.208644081256</v>
      </c>
      <c r="G47" s="158">
        <f>'FY04 step 1 results'!H47-'lastyear FY03 final results'!H47</f>
        <v>-2060.6095811072737</v>
      </c>
      <c r="H47" s="158">
        <f>'FY04 step 1 results'!I47-'lastyear FY03 final results'!I47</f>
        <v>-1825.379512160871</v>
      </c>
      <c r="I47" s="158">
        <f>'FY04 step 1 results'!J47-'lastyear FY03 final results'!J47</f>
        <v>-11300.540437367512</v>
      </c>
      <c r="J47" s="158">
        <f>'FY04 step 1 results'!K47-'lastyear FY03 final results'!K47</f>
        <v>-304.48600582487416</v>
      </c>
      <c r="K47" s="158">
        <f>'FY04 step 1 results'!L47-'lastyear FY03 final results'!L47</f>
        <v>-2297.2014575254434</v>
      </c>
      <c r="L47" s="158">
        <f>'FY04 step 1 results'!M47-'lastyear FY03 final results'!M47</f>
        <v>2651.798191648435</v>
      </c>
      <c r="M47" s="158">
        <f>'FY04 step 1 results'!N47-'lastyear FY03 final results'!N47</f>
        <v>11932.68713137519</v>
      </c>
      <c r="N47" s="158">
        <f>'FY04 step 1 results'!O47-'lastyear FY03 final results'!O47</f>
        <v>2529.559312583522</v>
      </c>
      <c r="O47" s="158">
        <f>'FY04 step 1 results'!P47-'lastyear FY03 final results'!P47</f>
        <v>3568.829618747579</v>
      </c>
      <c r="P47" s="158">
        <f>'FY04 step 1 results'!Q47-'lastyear FY03 final results'!Q47</f>
        <v>4.993962726375798</v>
      </c>
      <c r="Q47" s="158">
        <f>'FY04 step 1 results'!R47-'lastyear FY03 final results'!R47</f>
        <v>-915.1632822901083</v>
      </c>
      <c r="R47" s="158">
        <f>'FY04 step 1 results'!S47-'lastyear FY03 final results'!S47</f>
        <v>5061.428031876807</v>
      </c>
      <c r="S47" s="158">
        <f>'FY04 step 1 results'!T47-'lastyear FY03 final results'!T47</f>
        <v>-1781.6785799266763</v>
      </c>
      <c r="T47" s="158">
        <f>'FY04 step 1 results'!U47-'lastyear FY03 final results'!U47</f>
        <v>-15593.610169997046</v>
      </c>
      <c r="U47" s="158">
        <f>'FY04 step 1 results'!V47-'lastyear FY03 final results'!V47</f>
        <v>-740.0122285722873</v>
      </c>
      <c r="V47" s="158">
        <f>'FY04 step 1 results'!W47-'lastyear FY03 final results'!W47</f>
        <v>474.93877313236953</v>
      </c>
      <c r="W47" s="158">
        <f>'FY04 step 1 results'!X47-'lastyear FY03 final results'!X47</f>
        <v>-3316.200293581409</v>
      </c>
      <c r="X47" s="158">
        <f>'FY04 step 1 results'!Y47-'lastyear FY03 final results'!Y47</f>
        <v>578.6637241466196</v>
      </c>
      <c r="Y47" s="158">
        <f>'FY04 step 1 results'!Z47-'lastyear FY03 final results'!Z47</f>
        <v>-1451.4186541081326</v>
      </c>
      <c r="Z47" s="158">
        <f>'FY04 step 1 results'!AA47-'lastyear FY03 final results'!AA47</f>
        <v>1607.1634616781957</v>
      </c>
      <c r="AA47" s="158">
        <f>'FY04 step 1 results'!AB47-'lastyear FY03 final results'!AB47</f>
        <v>20955.831648590858</v>
      </c>
      <c r="AB47" s="158">
        <f>'FY04 step 1 results'!AC47-'lastyear FY03 final results'!AC47</f>
        <v>-254.82085974378788</v>
      </c>
      <c r="AC47" s="158"/>
    </row>
    <row r="48" spans="1:29" ht="12.75">
      <c r="A48" s="63" t="s">
        <v>51</v>
      </c>
      <c r="B48" s="22" t="s">
        <v>152</v>
      </c>
      <c r="C48" s="25" t="s">
        <v>92</v>
      </c>
      <c r="D48" s="38" t="s">
        <v>93</v>
      </c>
      <c r="E48" s="158">
        <f t="shared" si="0"/>
        <v>823.0340732708746</v>
      </c>
      <c r="F48" s="158">
        <f>'FY04 step 1 results'!G48-'lastyear FY03 final results'!G48</f>
        <v>1197.8157443934288</v>
      </c>
      <c r="G48" s="158">
        <f>'FY04 step 1 results'!H48-'lastyear FY03 final results'!H48</f>
        <v>-63.5510108184435</v>
      </c>
      <c r="H48" s="158">
        <f>'FY04 step 1 results'!I48-'lastyear FY03 final results'!I48</f>
        <v>294.1977909030902</v>
      </c>
      <c r="I48" s="158">
        <f>'FY04 step 1 results'!J48-'lastyear FY03 final results'!J48</f>
        <v>509.68498432784327</v>
      </c>
      <c r="J48" s="158">
        <f>'FY04 step 1 results'!K48-'lastyear FY03 final results'!K48</f>
        <v>-88.7314987852169</v>
      </c>
      <c r="K48" s="158">
        <f>'FY04 step 1 results'!L48-'lastyear FY03 final results'!L48</f>
        <v>7.873423989460662</v>
      </c>
      <c r="L48" s="158">
        <f>'FY04 step 1 results'!M48-'lastyear FY03 final results'!M48</f>
        <v>-49.155599278409</v>
      </c>
      <c r="M48" s="158">
        <f>'FY04 step 1 results'!N48-'lastyear FY03 final results'!N48</f>
        <v>813.7456825068184</v>
      </c>
      <c r="N48" s="158">
        <f>'FY04 step 1 results'!O48-'lastyear FY03 final results'!O48</f>
        <v>15.512352178886886</v>
      </c>
      <c r="O48" s="158">
        <f>'FY04 step 1 results'!P48-'lastyear FY03 final results'!P48</f>
        <v>-3328.2277289410954</v>
      </c>
      <c r="P48" s="158">
        <f>'FY04 step 1 results'!Q48-'lastyear FY03 final results'!Q48</f>
        <v>1.710854793245062</v>
      </c>
      <c r="Q48" s="158">
        <f>'FY04 step 1 results'!R48-'lastyear FY03 final results'!R48</f>
        <v>32.888375461347096</v>
      </c>
      <c r="R48" s="158">
        <f>'FY04 step 1 results'!S48-'lastyear FY03 final results'!S48</f>
        <v>30.058029608499282</v>
      </c>
      <c r="S48" s="158">
        <f>'FY04 step 1 results'!T48-'lastyear FY03 final results'!T48</f>
        <v>5.734076172296</v>
      </c>
      <c r="T48" s="158">
        <f>'FY04 step 1 results'!U48-'lastyear FY03 final results'!U48</f>
        <v>185.00834877531952</v>
      </c>
      <c r="U48" s="158">
        <f>'FY04 step 1 results'!V48-'lastyear FY03 final results'!V48</f>
        <v>-63.727947965669074</v>
      </c>
      <c r="V48" s="158">
        <f>'FY04 step 1 results'!W48-'lastyear FY03 final results'!W48</f>
        <v>219.20085048985493</v>
      </c>
      <c r="W48" s="158">
        <f>'FY04 step 1 results'!X48-'lastyear FY03 final results'!X48</f>
        <v>25.72065313988287</v>
      </c>
      <c r="X48" s="158">
        <f>'FY04 step 1 results'!Y48-'lastyear FY03 final results'!Y48</f>
        <v>22.230509361663053</v>
      </c>
      <c r="Y48" s="158">
        <f>'FY04 step 1 results'!Z48-'lastyear FY03 final results'!Z48</f>
        <v>162.74533819299484</v>
      </c>
      <c r="Z48" s="158">
        <f>'FY04 step 1 results'!AA48-'lastyear FY03 final results'!AA48</f>
        <v>170.90879971814502</v>
      </c>
      <c r="AA48" s="158">
        <f>'FY04 step 1 results'!AB48-'lastyear FY03 final results'!AB48</f>
        <v>694.1416569291473</v>
      </c>
      <c r="AB48" s="158">
        <f>'FY04 step 1 results'!AC48-'lastyear FY03 final results'!AC48</f>
        <v>27.25038811778552</v>
      </c>
      <c r="AC48" s="158"/>
    </row>
    <row r="49" spans="1:29" ht="12.75">
      <c r="A49" s="63" t="s">
        <v>52</v>
      </c>
      <c r="B49" s="22" t="s">
        <v>153</v>
      </c>
      <c r="C49" s="25" t="s">
        <v>100</v>
      </c>
      <c r="D49" s="38" t="s">
        <v>101</v>
      </c>
      <c r="E49" s="158">
        <f t="shared" si="0"/>
        <v>-269271.44034979533</v>
      </c>
      <c r="F49" s="158">
        <f>'FY04 step 1 results'!G49-'lastyear FY03 final results'!G49</f>
        <v>193008.61980936024</v>
      </c>
      <c r="G49" s="158">
        <f>'FY04 step 1 results'!H49-'lastyear FY03 final results'!H49</f>
        <v>31478.19699913892</v>
      </c>
      <c r="H49" s="158">
        <f>'FY04 step 1 results'!I49-'lastyear FY03 final results'!I49</f>
        <v>-23354.688788183033</v>
      </c>
      <c r="I49" s="158">
        <f>'FY04 step 1 results'!J49-'lastyear FY03 final results'!J49</f>
        <v>98746.24168067798</v>
      </c>
      <c r="J49" s="158">
        <f>'FY04 step 1 results'!K49-'lastyear FY03 final results'!K49</f>
        <v>-81973.71970652882</v>
      </c>
      <c r="K49" s="158">
        <f>'FY04 step 1 results'!L49-'lastyear FY03 final results'!L49</f>
        <v>18029.216393988754</v>
      </c>
      <c r="L49" s="158">
        <f>'FY04 step 1 results'!M49-'lastyear FY03 final results'!M49</f>
        <v>-2114.038209552702</v>
      </c>
      <c r="M49" s="158">
        <f>'FY04 step 1 results'!N49-'lastyear FY03 final results'!N49</f>
        <v>-145789.4052732885</v>
      </c>
      <c r="N49" s="158">
        <f>'FY04 step 1 results'!O49-'lastyear FY03 final results'!O49</f>
        <v>-21622.305799703114</v>
      </c>
      <c r="O49" s="158">
        <f>'FY04 step 1 results'!P49-'lastyear FY03 final results'!P49</f>
        <v>-142204.55478056404</v>
      </c>
      <c r="P49" s="158">
        <f>'FY04 step 1 results'!Q49-'lastyear FY03 final results'!Q49</f>
        <v>-791.8945697399322</v>
      </c>
      <c r="Q49" s="158">
        <f>'FY04 step 1 results'!R49-'lastyear FY03 final results'!R49</f>
        <v>-3.267383076156534</v>
      </c>
      <c r="R49" s="158">
        <f>'FY04 step 1 results'!S49-'lastyear FY03 final results'!S49</f>
        <v>-3715.088739449624</v>
      </c>
      <c r="S49" s="158">
        <f>'FY04 step 1 results'!T49-'lastyear FY03 final results'!T49</f>
        <v>5771.714581200518</v>
      </c>
      <c r="T49" s="158">
        <f>'FY04 step 1 results'!U49-'lastyear FY03 final results'!U49</f>
        <v>-26476.74992405786</v>
      </c>
      <c r="U49" s="158">
        <f>'FY04 step 1 results'!V49-'lastyear FY03 final results'!V49</f>
        <v>-156798.0158119951</v>
      </c>
      <c r="V49" s="158">
        <f>'FY04 step 1 results'!W49-'lastyear FY03 final results'!W49</f>
        <v>-13445.61124505836</v>
      </c>
      <c r="W49" s="158">
        <f>'FY04 step 1 results'!X49-'lastyear FY03 final results'!X49</f>
        <v>37167.18179790957</v>
      </c>
      <c r="X49" s="158">
        <f>'FY04 step 1 results'!Y49-'lastyear FY03 final results'!Y49</f>
        <v>-14016.87130708636</v>
      </c>
      <c r="Y49" s="158">
        <f>'FY04 step 1 results'!Z49-'lastyear FY03 final results'!Z49</f>
        <v>1310.3907414255082</v>
      </c>
      <c r="Z49" s="158">
        <f>'FY04 step 1 results'!AA49-'lastyear FY03 final results'!AA49</f>
        <v>-114778.6178883342</v>
      </c>
      <c r="AA49" s="158">
        <f>'FY04 step 1 results'!AB49-'lastyear FY03 final results'!AB49</f>
        <v>88669.57594297547</v>
      </c>
      <c r="AB49" s="158">
        <f>'FY04 step 1 results'!AC49-'lastyear FY03 final results'!AC49</f>
        <v>3632.251130145509</v>
      </c>
      <c r="AC49" s="158"/>
    </row>
    <row r="50" spans="1:29" ht="12.75">
      <c r="A50" s="124" t="s">
        <v>194</v>
      </c>
      <c r="B50" s="23" t="s">
        <v>154</v>
      </c>
      <c r="C50" s="24" t="s">
        <v>155</v>
      </c>
      <c r="D50" s="103" t="s">
        <v>156</v>
      </c>
      <c r="E50" s="158">
        <f t="shared" si="0"/>
        <v>0</v>
      </c>
      <c r="F50" s="158">
        <f>'FY04 step 1 results'!G50-'lastyear FY03 final results'!G50</f>
        <v>0</v>
      </c>
      <c r="G50" s="158">
        <f>'FY04 step 1 results'!H50-'lastyear FY03 final results'!H50</f>
        <v>0</v>
      </c>
      <c r="H50" s="158">
        <f>'FY04 step 1 results'!I50-'lastyear FY03 final results'!I50</f>
        <v>0</v>
      </c>
      <c r="I50" s="158">
        <f>'FY04 step 1 results'!J50-'lastyear FY03 final results'!J50</f>
        <v>0</v>
      </c>
      <c r="J50" s="158">
        <f>'FY04 step 1 results'!K50-'lastyear FY03 final results'!K50</f>
        <v>0</v>
      </c>
      <c r="K50" s="158">
        <f>'FY04 step 1 results'!L50-'lastyear FY03 final results'!L50</f>
        <v>0</v>
      </c>
      <c r="L50" s="158">
        <f>'FY04 step 1 results'!M50-'lastyear FY03 final results'!M50</f>
        <v>0</v>
      </c>
      <c r="M50" s="158">
        <f>'FY04 step 1 results'!N50-'lastyear FY03 final results'!N50</f>
        <v>0</v>
      </c>
      <c r="N50" s="158">
        <f>'FY04 step 1 results'!O50-'lastyear FY03 final results'!O50</f>
        <v>0</v>
      </c>
      <c r="O50" s="158">
        <f>'FY04 step 1 results'!P50-'lastyear FY03 final results'!P50</f>
        <v>0</v>
      </c>
      <c r="P50" s="158">
        <f>'FY04 step 1 results'!Q50-'lastyear FY03 final results'!Q50</f>
        <v>0</v>
      </c>
      <c r="Q50" s="158">
        <f>'FY04 step 1 results'!R50-'lastyear FY03 final results'!R50</f>
        <v>0</v>
      </c>
      <c r="R50" s="158">
        <f>'FY04 step 1 results'!S50-'lastyear FY03 final results'!S50</f>
        <v>0</v>
      </c>
      <c r="S50" s="158">
        <f>'FY04 step 1 results'!T50-'lastyear FY03 final results'!T50</f>
        <v>0</v>
      </c>
      <c r="T50" s="158">
        <f>'FY04 step 1 results'!U50-'lastyear FY03 final results'!U50</f>
        <v>0</v>
      </c>
      <c r="U50" s="158">
        <f>'FY04 step 1 results'!V50-'lastyear FY03 final results'!V50</f>
        <v>0</v>
      </c>
      <c r="V50" s="158">
        <f>'FY04 step 1 results'!W50-'lastyear FY03 final results'!W50</f>
        <v>0</v>
      </c>
      <c r="W50" s="158">
        <f>'FY04 step 1 results'!X50-'lastyear FY03 final results'!X50</f>
        <v>0</v>
      </c>
      <c r="X50" s="158">
        <f>'FY04 step 1 results'!Y50-'lastyear FY03 final results'!Y50</f>
        <v>0</v>
      </c>
      <c r="Y50" s="158">
        <f>'FY04 step 1 results'!Z50-'lastyear FY03 final results'!Z50</f>
        <v>0</v>
      </c>
      <c r="Z50" s="158">
        <f>'FY04 step 1 results'!AA50-'lastyear FY03 final results'!AA50</f>
        <v>0</v>
      </c>
      <c r="AA50" s="158">
        <f>'FY04 step 1 results'!AB50-'lastyear FY03 final results'!AB50</f>
        <v>0</v>
      </c>
      <c r="AB50" s="158">
        <f>'FY04 step 1 results'!AC50-'lastyear FY03 final results'!AC50</f>
        <v>0</v>
      </c>
      <c r="AC50" s="158"/>
    </row>
    <row r="51" spans="1:29" ht="12.75">
      <c r="A51" s="62" t="s">
        <v>53</v>
      </c>
      <c r="B51" s="57" t="s">
        <v>157</v>
      </c>
      <c r="C51" s="42" t="s">
        <v>118</v>
      </c>
      <c r="D51" s="121" t="s">
        <v>119</v>
      </c>
      <c r="E51" s="158">
        <f t="shared" si="0"/>
        <v>6236.763752150086</v>
      </c>
      <c r="F51" s="158">
        <f>'FY04 step 1 results'!G51-'lastyear FY03 final results'!G51</f>
        <v>-409.21674012990843</v>
      </c>
      <c r="G51" s="158">
        <f>'FY04 step 1 results'!H51-'lastyear FY03 final results'!H51</f>
        <v>-3281.231185351993</v>
      </c>
      <c r="H51" s="158">
        <f>'FY04 step 1 results'!I51-'lastyear FY03 final results'!I51</f>
        <v>1677.8325880015764</v>
      </c>
      <c r="I51" s="158">
        <f>'FY04 step 1 results'!J51-'lastyear FY03 final results'!J51</f>
        <v>2014.6628773199045</v>
      </c>
      <c r="J51" s="158">
        <f>'FY04 step 1 results'!K51-'lastyear FY03 final results'!K51</f>
        <v>1045.5004967552159</v>
      </c>
      <c r="K51" s="158">
        <f>'FY04 step 1 results'!L51-'lastyear FY03 final results'!L51</f>
        <v>719.3796941193486</v>
      </c>
      <c r="L51" s="158">
        <f>'FY04 step 1 results'!M51-'lastyear FY03 final results'!M51</f>
        <v>-191.2360345126599</v>
      </c>
      <c r="M51" s="158">
        <f>'FY04 step 1 results'!N51-'lastyear FY03 final results'!N51</f>
        <v>1229.190467541106</v>
      </c>
      <c r="N51" s="158">
        <f>'FY04 step 1 results'!O51-'lastyear FY03 final results'!O51</f>
        <v>2032.4816449688733</v>
      </c>
      <c r="O51" s="158">
        <f>'FY04 step 1 results'!P51-'lastyear FY03 final results'!P51</f>
        <v>-382.1365125080374</v>
      </c>
      <c r="P51" s="158">
        <f>'FY04 step 1 results'!Q51-'lastyear FY03 final results'!Q51</f>
        <v>0</v>
      </c>
      <c r="Q51" s="158">
        <f>'FY04 step 1 results'!R51-'lastyear FY03 final results'!R51</f>
        <v>405.8839039506129</v>
      </c>
      <c r="R51" s="158">
        <f>'FY04 step 1 results'!S51-'lastyear FY03 final results'!S51</f>
        <v>0</v>
      </c>
      <c r="S51" s="158">
        <f>'FY04 step 1 results'!T51-'lastyear FY03 final results'!T51</f>
        <v>468.254781604895</v>
      </c>
      <c r="T51" s="158">
        <f>'FY04 step 1 results'!U51-'lastyear FY03 final results'!U51</f>
        <v>0</v>
      </c>
      <c r="U51" s="158">
        <f>'FY04 step 1 results'!V51-'lastyear FY03 final results'!V51</f>
        <v>0</v>
      </c>
      <c r="V51" s="158">
        <f>'FY04 step 1 results'!W51-'lastyear FY03 final results'!W51</f>
        <v>673.5331389792927</v>
      </c>
      <c r="W51" s="158">
        <f>'FY04 step 1 results'!X51-'lastyear FY03 final results'!X51</f>
        <v>0</v>
      </c>
      <c r="X51" s="158">
        <f>'FY04 step 1 results'!Y51-'lastyear FY03 final results'!Y51</f>
        <v>233.86463141185868</v>
      </c>
      <c r="Y51" s="158">
        <f>'FY04 step 1 results'!Z51-'lastyear FY03 final results'!Z51</f>
        <v>0</v>
      </c>
      <c r="Z51" s="158">
        <f>'FY04 step 1 results'!AA51-'lastyear FY03 final results'!AA51</f>
        <v>0</v>
      </c>
      <c r="AA51" s="158">
        <f>'FY04 step 1 results'!AB51-'lastyear FY03 final results'!AB51</f>
        <v>0</v>
      </c>
      <c r="AB51" s="158">
        <f>'FY04 step 1 results'!AC51-'lastyear FY03 final results'!AC51</f>
        <v>0</v>
      </c>
      <c r="AC51" s="158"/>
    </row>
    <row r="52" spans="1:29" ht="12.75">
      <c r="A52" s="63" t="s">
        <v>54</v>
      </c>
      <c r="B52" s="22" t="s">
        <v>158</v>
      </c>
      <c r="C52" s="25" t="s">
        <v>118</v>
      </c>
      <c r="D52" s="38" t="s">
        <v>119</v>
      </c>
      <c r="E52" s="158">
        <f t="shared" si="0"/>
        <v>-3095.8907842654</v>
      </c>
      <c r="F52" s="158">
        <f>'FY04 step 1 results'!G52-'lastyear FY03 final results'!G52</f>
        <v>-1676.2867260504136</v>
      </c>
      <c r="G52" s="158">
        <f>'FY04 step 1 results'!H52-'lastyear FY03 final results'!H52</f>
        <v>-7037.270493065123</v>
      </c>
      <c r="H52" s="158">
        <f>'FY04 step 1 results'!I52-'lastyear FY03 final results'!I52</f>
        <v>2289.673868745769</v>
      </c>
      <c r="I52" s="158">
        <f>'FY04 step 1 results'!J52-'lastyear FY03 final results'!J52</f>
        <v>791.8136317920289</v>
      </c>
      <c r="J52" s="158">
        <f>'FY04 step 1 results'!K52-'lastyear FY03 final results'!K52</f>
        <v>826.4905255213962</v>
      </c>
      <c r="K52" s="158">
        <f>'FY04 step 1 results'!L52-'lastyear FY03 final results'!L52</f>
        <v>976.0237993195478</v>
      </c>
      <c r="L52" s="158">
        <f>'FY04 step 1 results'!M52-'lastyear FY03 final results'!M52</f>
        <v>-565.4241924379057</v>
      </c>
      <c r="M52" s="158">
        <f>'FY04 step 1 results'!N52-'lastyear FY03 final results'!N52</f>
        <v>-3380.0878689785022</v>
      </c>
      <c r="N52" s="158">
        <f>'FY04 step 1 results'!O52-'lastyear FY03 final results'!O52</f>
        <v>2871.1384500416825</v>
      </c>
      <c r="O52" s="158">
        <f>'FY04 step 1 results'!P52-'lastyear FY03 final results'!P52</f>
        <v>-816.3116800637436</v>
      </c>
      <c r="P52" s="158">
        <f>'FY04 step 1 results'!Q52-'lastyear FY03 final results'!Q52</f>
        <v>0</v>
      </c>
      <c r="Q52" s="158">
        <f>'FY04 step 1 results'!R52-'lastyear FY03 final results'!R52</f>
        <v>589.8903023030725</v>
      </c>
      <c r="R52" s="158">
        <f>'FY04 step 1 results'!S52-'lastyear FY03 final results'!S52</f>
        <v>0</v>
      </c>
      <c r="S52" s="158">
        <f>'FY04 step 1 results'!T52-'lastyear FY03 final results'!T52</f>
        <v>728.5776731201795</v>
      </c>
      <c r="T52" s="158">
        <f>'FY04 step 1 results'!U52-'lastyear FY03 final results'!U52</f>
        <v>0</v>
      </c>
      <c r="U52" s="158">
        <f>'FY04 step 1 results'!V52-'lastyear FY03 final results'!V52</f>
        <v>0</v>
      </c>
      <c r="V52" s="158">
        <f>'FY04 step 1 results'!W52-'lastyear FY03 final results'!W52</f>
        <v>1032.0713261498386</v>
      </c>
      <c r="W52" s="158">
        <f>'FY04 step 1 results'!X52-'lastyear FY03 final results'!X52</f>
        <v>0</v>
      </c>
      <c r="X52" s="158">
        <f>'FY04 step 1 results'!Y52-'lastyear FY03 final results'!Y52</f>
        <v>273.8105993367735</v>
      </c>
      <c r="Y52" s="158">
        <f>'FY04 step 1 results'!Z52-'lastyear FY03 final results'!Z52</f>
        <v>0</v>
      </c>
      <c r="Z52" s="158">
        <f>'FY04 step 1 results'!AA52-'lastyear FY03 final results'!AA52</f>
        <v>0</v>
      </c>
      <c r="AA52" s="158">
        <f>'FY04 step 1 results'!AB52-'lastyear FY03 final results'!AB52</f>
        <v>0</v>
      </c>
      <c r="AB52" s="158">
        <f>'FY04 step 1 results'!AC52-'lastyear FY03 final results'!AC52</f>
        <v>0</v>
      </c>
      <c r="AC52" s="158"/>
    </row>
    <row r="53" spans="1:29" ht="12.75">
      <c r="A53" s="63" t="s">
        <v>55</v>
      </c>
      <c r="B53" s="22" t="s">
        <v>159</v>
      </c>
      <c r="C53" s="25" t="s">
        <v>118</v>
      </c>
      <c r="D53" s="38" t="s">
        <v>119</v>
      </c>
      <c r="E53" s="158">
        <f t="shared" si="0"/>
        <v>-21687.974237883285</v>
      </c>
      <c r="F53" s="158">
        <f>'FY04 step 1 results'!G53-'lastyear FY03 final results'!G53</f>
        <v>-2889.941781512418</v>
      </c>
      <c r="G53" s="158">
        <f>'FY04 step 1 results'!H53-'lastyear FY03 final results'!H53</f>
        <v>-8476.928333030024</v>
      </c>
      <c r="H53" s="158">
        <f>'FY04 step 1 results'!I53-'lastyear FY03 final results'!I53</f>
        <v>1331.1688923725233</v>
      </c>
      <c r="I53" s="158">
        <f>'FY04 step 1 results'!J53-'lastyear FY03 final results'!J53</f>
        <v>-2893.790948760463</v>
      </c>
      <c r="J53" s="158">
        <f>'FY04 step 1 results'!K53-'lastyear FY03 final results'!K53</f>
        <v>-548.0248705397535</v>
      </c>
      <c r="K53" s="158">
        <f>'FY04 step 1 results'!L53-'lastyear FY03 final results'!L53</f>
        <v>557.6970495960559</v>
      </c>
      <c r="L53" s="158">
        <f>'FY04 step 1 results'!M53-'lastyear FY03 final results'!M53</f>
        <v>-850.3922341044927</v>
      </c>
      <c r="M53" s="158">
        <f>'FY04 step 1 results'!N53-'lastyear FY03 final results'!N53</f>
        <v>-10630.974823368597</v>
      </c>
      <c r="N53" s="158">
        <f>'FY04 step 1 results'!O53-'lastyear FY03 final results'!O53</f>
        <v>1836.2633183445723</v>
      </c>
      <c r="O53" s="158">
        <f>'FY04 step 1 results'!P53-'lastyear FY03 final results'!P53</f>
        <v>-979.7573772127907</v>
      </c>
      <c r="P53" s="158">
        <f>'FY04 step 1 results'!Q53-'lastyear FY03 final results'!Q53</f>
        <v>0</v>
      </c>
      <c r="Q53" s="158">
        <f>'FY04 step 1 results'!R53-'lastyear FY03 final results'!R53</f>
        <v>404.62789906478974</v>
      </c>
      <c r="R53" s="158">
        <f>'FY04 step 1 results'!S53-'lastyear FY03 final results'!S53</f>
        <v>0</v>
      </c>
      <c r="S53" s="158">
        <f>'FY04 step 1 results'!T53-'lastyear FY03 final results'!T53</f>
        <v>577.0518134280001</v>
      </c>
      <c r="T53" s="158">
        <f>'FY04 step 1 results'!U53-'lastyear FY03 final results'!U53</f>
        <v>0</v>
      </c>
      <c r="U53" s="158">
        <f>'FY04 step 1 results'!V53-'lastyear FY03 final results'!V53</f>
        <v>0</v>
      </c>
      <c r="V53" s="158">
        <f>'FY04 step 1 results'!W53-'lastyear FY03 final results'!W53</f>
        <v>793.5200089829814</v>
      </c>
      <c r="W53" s="158">
        <f>'FY04 step 1 results'!X53-'lastyear FY03 final results'!X53</f>
        <v>0</v>
      </c>
      <c r="X53" s="158">
        <f>'FY04 step 1 results'!Y53-'lastyear FY03 final results'!Y53</f>
        <v>81.50714885632988</v>
      </c>
      <c r="Y53" s="158">
        <f>'FY04 step 1 results'!Z53-'lastyear FY03 final results'!Z53</f>
        <v>0</v>
      </c>
      <c r="Z53" s="158">
        <f>'FY04 step 1 results'!AA53-'lastyear FY03 final results'!AA53</f>
        <v>0</v>
      </c>
      <c r="AA53" s="158">
        <f>'FY04 step 1 results'!AB53-'lastyear FY03 final results'!AB53</f>
        <v>0</v>
      </c>
      <c r="AB53" s="158">
        <f>'FY04 step 1 results'!AC53-'lastyear FY03 final results'!AC53</f>
        <v>0</v>
      </c>
      <c r="AC53" s="158"/>
    </row>
    <row r="54" spans="1:29" ht="12.75">
      <c r="A54" s="63" t="s">
        <v>56</v>
      </c>
      <c r="B54" s="22" t="s">
        <v>160</v>
      </c>
      <c r="C54" s="25" t="s">
        <v>118</v>
      </c>
      <c r="D54" s="38" t="s">
        <v>119</v>
      </c>
      <c r="E54" s="158">
        <f t="shared" si="0"/>
        <v>-0.9002616842720675</v>
      </c>
      <c r="F54" s="158">
        <f>'FY04 step 1 results'!G54-'lastyear FY03 final results'!G54</f>
        <v>-0.14011363291992307</v>
      </c>
      <c r="G54" s="158">
        <f>'FY04 step 1 results'!H54-'lastyear FY03 final results'!H54</f>
        <v>-0.4448007682994657</v>
      </c>
      <c r="H54" s="158">
        <f>'FY04 step 1 results'!I54-'lastyear FY03 final results'!I54</f>
        <v>0.08873935640831832</v>
      </c>
      <c r="I54" s="158">
        <f>'FY04 step 1 results'!J54-'lastyear FY03 final results'!J54</f>
        <v>-0.1009061638887161</v>
      </c>
      <c r="J54" s="158">
        <f>'FY04 step 1 results'!K54-'lastyear FY03 final results'!K54</f>
        <v>-0.008320912029871508</v>
      </c>
      <c r="K54" s="158">
        <f>'FY04 step 1 results'!L54-'lastyear FY03 final results'!L54</f>
        <v>0.037444852360998704</v>
      </c>
      <c r="L54" s="158">
        <f>'FY04 step 1 results'!M54-'lastyear FY03 final results'!M54</f>
        <v>-0.04238048517391624</v>
      </c>
      <c r="M54" s="158">
        <f>'FY04 step 1 results'!N54-'lastyear FY03 final results'!N54</f>
        <v>-0.4709906007199294</v>
      </c>
      <c r="N54" s="158">
        <f>'FY04 step 1 results'!O54-'lastyear FY03 final results'!O54</f>
        <v>0.11782844554630989</v>
      </c>
      <c r="O54" s="158">
        <f>'FY04 step 1 results'!P54-'lastyear FY03 final results'!P54</f>
        <v>-0.05145678432100442</v>
      </c>
      <c r="P54" s="158">
        <f>'FY04 step 1 results'!Q54-'lastyear FY03 final results'!Q54</f>
        <v>0</v>
      </c>
      <c r="Q54" s="158">
        <f>'FY04 step 1 results'!R54-'lastyear FY03 final results'!R54</f>
        <v>0.025281814537255864</v>
      </c>
      <c r="R54" s="158">
        <f>'FY04 step 1 results'!S54-'lastyear FY03 final results'!S54</f>
        <v>0</v>
      </c>
      <c r="S54" s="158">
        <f>'FY04 step 1 results'!T54-'lastyear FY03 final results'!T54</f>
        <v>0.03425821247352856</v>
      </c>
      <c r="T54" s="158">
        <f>'FY04 step 1 results'!U54-'lastyear FY03 final results'!U54</f>
        <v>0</v>
      </c>
      <c r="U54" s="158">
        <f>'FY04 step 1 results'!V54-'lastyear FY03 final results'!V54</f>
        <v>0</v>
      </c>
      <c r="V54" s="158">
        <f>'FY04 step 1 results'!W54-'lastyear FY03 final results'!W54</f>
        <v>0.04759076012394775</v>
      </c>
      <c r="W54" s="158">
        <f>'FY04 step 1 results'!X54-'lastyear FY03 final results'!X54</f>
        <v>0</v>
      </c>
      <c r="X54" s="158">
        <f>'FY04 step 1 results'!Y54-'lastyear FY03 final results'!Y54</f>
        <v>0.0075642216303996035</v>
      </c>
      <c r="Y54" s="158">
        <f>'FY04 step 1 results'!Z54-'lastyear FY03 final results'!Z54</f>
        <v>0</v>
      </c>
      <c r="Z54" s="158">
        <f>'FY04 step 1 results'!AA54-'lastyear FY03 final results'!AA54</f>
        <v>0</v>
      </c>
      <c r="AA54" s="158">
        <f>'FY04 step 1 results'!AB54-'lastyear FY03 final results'!AB54</f>
        <v>0</v>
      </c>
      <c r="AB54" s="158">
        <f>'FY04 step 1 results'!AC54-'lastyear FY03 final results'!AC54</f>
        <v>0</v>
      </c>
      <c r="AC54" s="158"/>
    </row>
    <row r="55" spans="1:29" ht="12.75">
      <c r="A55" s="63" t="s">
        <v>57</v>
      </c>
      <c r="B55" s="22" t="s">
        <v>161</v>
      </c>
      <c r="C55" s="25" t="s">
        <v>118</v>
      </c>
      <c r="D55" s="38" t="s">
        <v>119</v>
      </c>
      <c r="E55" s="158">
        <f t="shared" si="0"/>
        <v>511.1139460317384</v>
      </c>
      <c r="F55" s="158">
        <f>'FY04 step 1 results'!G55-'lastyear FY03 final results'!G55</f>
        <v>-75.92282983948462</v>
      </c>
      <c r="G55" s="158">
        <f>'FY04 step 1 results'!H55-'lastyear FY03 final results'!H55</f>
        <v>-464.34937509389965</v>
      </c>
      <c r="H55" s="158">
        <f>'FY04 step 1 results'!I55-'lastyear FY03 final results'!I55</f>
        <v>207.92441638151013</v>
      </c>
      <c r="I55" s="158">
        <f>'FY04 step 1 results'!J55-'lastyear FY03 final results'!J55</f>
        <v>205.51772073963002</v>
      </c>
      <c r="J55" s="158">
        <f>'FY04 step 1 results'!K55-'lastyear FY03 final results'!K55</f>
        <v>116.02520402423579</v>
      </c>
      <c r="K55" s="158">
        <f>'FY04 step 1 results'!L55-'lastyear FY03 final results'!L55</f>
        <v>89.02046567980256</v>
      </c>
      <c r="L55" s="158">
        <f>'FY04 step 1 results'!M55-'lastyear FY03 final results'!M55</f>
        <v>-30.565151291779557</v>
      </c>
      <c r="M55" s="158">
        <f>'FY04 step 1 results'!N55-'lastyear FY03 final results'!N55</f>
        <v>38.26387613354018</v>
      </c>
      <c r="N55" s="158">
        <f>'FY04 step 1 results'!O55-'lastyear FY03 final results'!O55</f>
        <v>254.07276494192865</v>
      </c>
      <c r="O55" s="158">
        <f>'FY04 step 1 results'!P55-'lastyear FY03 final results'!P55</f>
        <v>-54.00525988542881</v>
      </c>
      <c r="P55" s="158">
        <f>'FY04 step 1 results'!Q55-'lastyear FY03 final results'!Q55</f>
        <v>0</v>
      </c>
      <c r="Q55" s="158">
        <f>'FY04 step 1 results'!R55-'lastyear FY03 final results'!R55</f>
        <v>51.11074832176723</v>
      </c>
      <c r="R55" s="158">
        <f>'FY04 step 1 results'!S55-'lastyear FY03 final results'!S55</f>
        <v>0</v>
      </c>
      <c r="S55" s="158">
        <f>'FY04 step 1 results'!T55-'lastyear FY03 final results'!T55</f>
        <v>60.04824385168837</v>
      </c>
      <c r="T55" s="158">
        <f>'FY04 step 1 results'!U55-'lastyear FY03 final results'!U55</f>
        <v>0</v>
      </c>
      <c r="U55" s="158">
        <f>'FY04 step 1 results'!V55-'lastyear FY03 final results'!V55</f>
        <v>0</v>
      </c>
      <c r="V55" s="158">
        <f>'FY04 step 1 results'!W55-'lastyear FY03 final results'!W55</f>
        <v>86.01404267487135</v>
      </c>
      <c r="W55" s="158">
        <f>'FY04 step 1 results'!X55-'lastyear FY03 final results'!X55</f>
        <v>0</v>
      </c>
      <c r="X55" s="158">
        <f>'FY04 step 1 results'!Y55-'lastyear FY03 final results'!Y55</f>
        <v>27.959079393356774</v>
      </c>
      <c r="Y55" s="158">
        <f>'FY04 step 1 results'!Z55-'lastyear FY03 final results'!Z55</f>
        <v>0</v>
      </c>
      <c r="Z55" s="158">
        <f>'FY04 step 1 results'!AA55-'lastyear FY03 final results'!AA55</f>
        <v>0</v>
      </c>
      <c r="AA55" s="158">
        <f>'FY04 step 1 results'!AB55-'lastyear FY03 final results'!AB55</f>
        <v>0</v>
      </c>
      <c r="AB55" s="158">
        <f>'FY04 step 1 results'!AC55-'lastyear FY03 final results'!AC55</f>
        <v>0</v>
      </c>
      <c r="AC55" s="158"/>
    </row>
    <row r="56" spans="1:29" ht="12.75">
      <c r="A56" s="63" t="s">
        <v>58</v>
      </c>
      <c r="B56" s="22" t="s">
        <v>162</v>
      </c>
      <c r="C56" s="25" t="s">
        <v>118</v>
      </c>
      <c r="D56" s="38" t="s">
        <v>119</v>
      </c>
      <c r="E56" s="158">
        <f t="shared" si="0"/>
        <v>65293.80491898893</v>
      </c>
      <c r="F56" s="158">
        <f>'FY04 step 1 results'!G56-'lastyear FY03 final results'!G56</f>
        <v>2520.144497783622</v>
      </c>
      <c r="G56" s="158">
        <f>'FY04 step 1 results'!H56-'lastyear FY03 final results'!H56</f>
        <v>-2976.952355890011</v>
      </c>
      <c r="H56" s="158">
        <f>'FY04 step 1 results'!I56-'lastyear FY03 final results'!I56</f>
        <v>6260.592750043375</v>
      </c>
      <c r="I56" s="158">
        <f>'FY04 step 1 results'!J56-'lastyear FY03 final results'!J56</f>
        <v>14604.491865463613</v>
      </c>
      <c r="J56" s="158">
        <f>'FY04 step 1 results'!K56-'lastyear FY03 final results'!K56</f>
        <v>6074.3501424028655</v>
      </c>
      <c r="K56" s="158">
        <f>'FY04 step 1 results'!L56-'lastyear FY03 final results'!L56</f>
        <v>2704.8488094573986</v>
      </c>
      <c r="L56" s="158">
        <f>'FY04 step 1 results'!M56-'lastyear FY03 final results'!M56</f>
        <v>388.6764514986644</v>
      </c>
      <c r="M56" s="158">
        <f>'FY04 step 1 results'!N56-'lastyear FY03 final results'!N56</f>
        <v>22896.940713595483</v>
      </c>
      <c r="N56" s="158">
        <f>'FY04 step 1 results'!O56-'lastyear FY03 final results'!O56</f>
        <v>7230.964321402644</v>
      </c>
      <c r="O56" s="158">
        <f>'FY04 step 1 results'!P56-'lastyear FY03 final results'!P56</f>
        <v>-358.49561667923626</v>
      </c>
      <c r="P56" s="158">
        <f>'FY04 step 1 results'!Q56-'lastyear FY03 final results'!Q56</f>
        <v>0</v>
      </c>
      <c r="Q56" s="158">
        <f>'FY04 step 1 results'!R56-'lastyear FY03 final results'!R56</f>
        <v>1384.176492618768</v>
      </c>
      <c r="R56" s="158">
        <f>'FY04 step 1 results'!S56-'lastyear FY03 final results'!S56</f>
        <v>0</v>
      </c>
      <c r="S56" s="158">
        <f>'FY04 step 1 results'!T56-'lastyear FY03 final results'!T56</f>
        <v>1422.9499745603007</v>
      </c>
      <c r="T56" s="158">
        <f>'FY04 step 1 results'!U56-'lastyear FY03 final results'!U56</f>
        <v>0</v>
      </c>
      <c r="U56" s="158">
        <f>'FY04 step 1 results'!V56-'lastyear FY03 final results'!V56</f>
        <v>0</v>
      </c>
      <c r="V56" s="158">
        <f>'FY04 step 1 results'!W56-'lastyear FY03 final results'!W56</f>
        <v>2104.350315134003</v>
      </c>
      <c r="W56" s="158">
        <f>'FY04 step 1 results'!X56-'lastyear FY03 final results'!X56</f>
        <v>0</v>
      </c>
      <c r="X56" s="158">
        <f>'FY04 step 1 results'!Y56-'lastyear FY03 final results'!Y56</f>
        <v>1036.766557597428</v>
      </c>
      <c r="Y56" s="158">
        <f>'FY04 step 1 results'!Z56-'lastyear FY03 final results'!Z56</f>
        <v>0</v>
      </c>
      <c r="Z56" s="158">
        <f>'FY04 step 1 results'!AA56-'lastyear FY03 final results'!AA56</f>
        <v>0</v>
      </c>
      <c r="AA56" s="158">
        <f>'FY04 step 1 results'!AB56-'lastyear FY03 final results'!AB56</f>
        <v>0</v>
      </c>
      <c r="AB56" s="158">
        <f>'FY04 step 1 results'!AC56-'lastyear FY03 final results'!AC56</f>
        <v>0</v>
      </c>
      <c r="AC56" s="158"/>
    </row>
    <row r="57" spans="1:29" ht="12.75">
      <c r="A57" s="63" t="s">
        <v>59</v>
      </c>
      <c r="B57" s="22" t="s">
        <v>163</v>
      </c>
      <c r="C57" s="25" t="s">
        <v>118</v>
      </c>
      <c r="D57" s="38" t="s">
        <v>119</v>
      </c>
      <c r="E57" s="158">
        <f t="shared" si="0"/>
        <v>655.3256895638667</v>
      </c>
      <c r="F57" s="158">
        <f>'FY04 step 1 results'!G57-'lastyear FY03 final results'!G57</f>
        <v>-313.90788114343013</v>
      </c>
      <c r="G57" s="158">
        <f>'FY04 step 1 results'!H57-'lastyear FY03 final results'!H57</f>
        <v>-1593.9455377347185</v>
      </c>
      <c r="H57" s="158">
        <f>'FY04 step 1 results'!I57-'lastyear FY03 final results'!I57</f>
        <v>626.397234500253</v>
      </c>
      <c r="I57" s="158">
        <f>'FY04 step 1 results'!J57-'lastyear FY03 final results'!J57</f>
        <v>469.9811240597628</v>
      </c>
      <c r="J57" s="158">
        <f>'FY04 step 1 results'!K57-'lastyear FY03 final results'!K57</f>
        <v>303.7989107241301</v>
      </c>
      <c r="K57" s="158">
        <f>'FY04 step 1 results'!L57-'lastyear FY03 final results'!L57</f>
        <v>267.75153669295287</v>
      </c>
      <c r="L57" s="158">
        <f>'FY04 step 1 results'!M57-'lastyear FY03 final results'!M57</f>
        <v>-115.2808156154806</v>
      </c>
      <c r="M57" s="158">
        <f>'FY04 step 1 results'!N57-'lastyear FY03 final results'!N57</f>
        <v>-270.1151426200813</v>
      </c>
      <c r="N57" s="158">
        <f>'FY04 step 1 results'!O57-'lastyear FY03 final results'!O57</f>
        <v>772.8534310586329</v>
      </c>
      <c r="O57" s="158">
        <f>'FY04 step 1 results'!P57-'lastyear FY03 final results'!P57</f>
        <v>-185.16335645213258</v>
      </c>
      <c r="P57" s="158">
        <f>'FY04 step 1 results'!Q57-'lastyear FY03 final results'!Q57</f>
        <v>0</v>
      </c>
      <c r="Q57" s="158">
        <f>'FY04 step 1 results'!R57-'lastyear FY03 final results'!R57</f>
        <v>156.7202079824524</v>
      </c>
      <c r="R57" s="158">
        <f>'FY04 step 1 results'!S57-'lastyear FY03 final results'!S57</f>
        <v>0</v>
      </c>
      <c r="S57" s="158">
        <f>'FY04 step 1 results'!T57-'lastyear FY03 final results'!T57</f>
        <v>187.72776093494463</v>
      </c>
      <c r="T57" s="158">
        <f>'FY04 step 1 results'!U57-'lastyear FY03 final results'!U57</f>
        <v>0</v>
      </c>
      <c r="U57" s="158">
        <f>'FY04 step 1 results'!V57-'lastyear FY03 final results'!V57</f>
        <v>0</v>
      </c>
      <c r="V57" s="158">
        <f>'FY04 step 1 results'!W57-'lastyear FY03 final results'!W57</f>
        <v>267.7327652397448</v>
      </c>
      <c r="W57" s="158">
        <f>'FY04 step 1 results'!X57-'lastyear FY03 final results'!X57</f>
        <v>0</v>
      </c>
      <c r="X57" s="158">
        <f>'FY04 step 1 results'!Y57-'lastyear FY03 final results'!Y57</f>
        <v>80.77545193683636</v>
      </c>
      <c r="Y57" s="158">
        <f>'FY04 step 1 results'!Z57-'lastyear FY03 final results'!Z57</f>
        <v>0</v>
      </c>
      <c r="Z57" s="158">
        <f>'FY04 step 1 results'!AA57-'lastyear FY03 final results'!AA57</f>
        <v>0</v>
      </c>
      <c r="AA57" s="158">
        <f>'FY04 step 1 results'!AB57-'lastyear FY03 final results'!AB57</f>
        <v>0</v>
      </c>
      <c r="AB57" s="158">
        <f>'FY04 step 1 results'!AC57-'lastyear FY03 final results'!AC57</f>
        <v>0</v>
      </c>
      <c r="AC57" s="158"/>
    </row>
    <row r="58" spans="1:29" ht="12.75">
      <c r="A58" s="63" t="s">
        <v>60</v>
      </c>
      <c r="B58" s="22" t="s">
        <v>164</v>
      </c>
      <c r="C58" s="25" t="s">
        <v>92</v>
      </c>
      <c r="D58" s="38" t="s">
        <v>93</v>
      </c>
      <c r="E58" s="158">
        <f t="shared" si="0"/>
        <v>-353.02636898538935</v>
      </c>
      <c r="F58" s="158">
        <f>'FY04 step 1 results'!G58-'lastyear FY03 final results'!G58</f>
        <v>1172.304099353707</v>
      </c>
      <c r="G58" s="158">
        <f>'FY04 step 1 results'!H58-'lastyear FY03 final results'!H58</f>
        <v>-137.58268351179504</v>
      </c>
      <c r="H58" s="158">
        <f>'FY04 step 1 results'!I58-'lastyear FY03 final results'!I58</f>
        <v>319.3790581970334</v>
      </c>
      <c r="I58" s="158">
        <f>'FY04 step 1 results'!J58-'lastyear FY03 final results'!J58</f>
        <v>439.6593911188502</v>
      </c>
      <c r="J58" s="158">
        <f>'FY04 step 1 results'!K58-'lastyear FY03 final results'!K58</f>
        <v>-195.53990262708794</v>
      </c>
      <c r="K58" s="158">
        <f>'FY04 step 1 results'!L58-'lastyear FY03 final results'!L58</f>
        <v>-17.150295850371094</v>
      </c>
      <c r="L58" s="158">
        <f>'FY04 step 1 results'!M58-'lastyear FY03 final results'!M58</f>
        <v>-80.66518721973625</v>
      </c>
      <c r="M58" s="158">
        <f>'FY04 step 1 results'!N58-'lastyear FY03 final results'!N58</f>
        <v>710.4450279918165</v>
      </c>
      <c r="N58" s="158">
        <f>'FY04 step 1 results'!O58-'lastyear FY03 final results'!O58</f>
        <v>-6.474289480092921</v>
      </c>
      <c r="O58" s="158">
        <f>'FY04 step 1 results'!P58-'lastyear FY03 final results'!P58</f>
        <v>-4224.325700376841</v>
      </c>
      <c r="P58" s="158">
        <f>'FY04 step 1 results'!Q58-'lastyear FY03 final results'!Q58</f>
        <v>1.0559885451995115</v>
      </c>
      <c r="Q58" s="158">
        <f>'FY04 step 1 results'!R58-'lastyear FY03 final results'!R58</f>
        <v>29.011937707829247</v>
      </c>
      <c r="R58" s="158">
        <f>'FY04 step 1 results'!S58-'lastyear FY03 final results'!S58</f>
        <v>30.016217049896795</v>
      </c>
      <c r="S58" s="158">
        <f>'FY04 step 1 results'!T58-'lastyear FY03 final results'!T58</f>
        <v>0.32944448441548957</v>
      </c>
      <c r="T58" s="158">
        <f>'FY04 step 1 results'!U58-'lastyear FY03 final results'!U58</f>
        <v>205.2129625987227</v>
      </c>
      <c r="U58" s="158">
        <f>'FY04 step 1 results'!V58-'lastyear FY03 final results'!V58</f>
        <v>-81.40590847692462</v>
      </c>
      <c r="V58" s="158">
        <f>'FY04 step 1 results'!W58-'lastyear FY03 final results'!W58</f>
        <v>260.02036346771024</v>
      </c>
      <c r="W58" s="158">
        <f>'FY04 step 1 results'!X58-'lastyear FY03 final results'!X58</f>
        <v>18.168231450677695</v>
      </c>
      <c r="X58" s="158">
        <f>'FY04 step 1 results'!Y58-'lastyear FY03 final results'!Y58</f>
        <v>16.01401481847097</v>
      </c>
      <c r="Y58" s="158">
        <f>'FY04 step 1 results'!Z58-'lastyear FY03 final results'!Z58</f>
        <v>196.7448240754851</v>
      </c>
      <c r="Z58" s="158">
        <f>'FY04 step 1 results'!AA58-'lastyear FY03 final results'!AA58</f>
        <v>145.03901883592698</v>
      </c>
      <c r="AA58" s="158">
        <f>'FY04 step 1 results'!AB58-'lastyear FY03 final results'!AB58</f>
        <v>820.7264666735182</v>
      </c>
      <c r="AB58" s="158">
        <f>'FY04 step 1 results'!AC58-'lastyear FY03 final results'!AC58</f>
        <v>25.9905521881999</v>
      </c>
      <c r="AC58" s="158"/>
    </row>
    <row r="59" spans="1:29" ht="12.75">
      <c r="A59" s="124" t="s">
        <v>195</v>
      </c>
      <c r="B59" s="23" t="s">
        <v>165</v>
      </c>
      <c r="C59" s="24" t="s">
        <v>118</v>
      </c>
      <c r="D59" s="103" t="s">
        <v>119</v>
      </c>
      <c r="E59" s="158">
        <f t="shared" si="0"/>
        <v>-19764.144177126764</v>
      </c>
      <c r="F59" s="158">
        <f>'FY04 step 1 results'!G59-'lastyear FY03 final results'!G59</f>
        <v>-1968.2748153637658</v>
      </c>
      <c r="G59" s="158">
        <f>'FY04 step 1 results'!H59-'lastyear FY03 final results'!H59</f>
        <v>-4657.198144654889</v>
      </c>
      <c r="H59" s="158">
        <f>'FY04 step 1 results'!I59-'lastyear FY03 final results'!I59</f>
        <v>107.70791756256949</v>
      </c>
      <c r="I59" s="158">
        <f>'FY04 step 1 results'!J59-'lastyear FY03 final results'!J59</f>
        <v>-3271.4233139186545</v>
      </c>
      <c r="J59" s="158">
        <f>'FY04 step 1 results'!K59-'lastyear FY03 final results'!K59</f>
        <v>-975.7092368418525</v>
      </c>
      <c r="K59" s="158">
        <f>'FY04 step 1 results'!L59-'lastyear FY03 final results'!L59</f>
        <v>36.30198732211102</v>
      </c>
      <c r="L59" s="158">
        <f>'FY04 step 1 results'!M59-'lastyear FY03 final results'!M59</f>
        <v>-541.1932895600658</v>
      </c>
      <c r="M59" s="158">
        <f>'FY04 step 1 results'!N59-'lastyear FY03 final results'!N59</f>
        <v>-8707.40079582337</v>
      </c>
      <c r="N59" s="158">
        <f>'FY04 step 1 results'!O59-'lastyear FY03 final results'!O59</f>
        <v>299.83920121421033</v>
      </c>
      <c r="O59" s="158">
        <f>'FY04 step 1 results'!P59-'lastyear FY03 final results'!P59</f>
        <v>-536.7231735334035</v>
      </c>
      <c r="P59" s="158">
        <f>'FY04 step 1 results'!Q59-'lastyear FY03 final results'!Q59</f>
        <v>0</v>
      </c>
      <c r="Q59" s="158">
        <f>'FY04 step 1 results'!R59-'lastyear FY03 final results'!R59</f>
        <v>88.59075730181075</v>
      </c>
      <c r="R59" s="158">
        <f>'FY04 step 1 results'!S59-'lastyear FY03 final results'!S59</f>
        <v>0</v>
      </c>
      <c r="S59" s="158">
        <f>'FY04 step 1 results'!T59-'lastyear FY03 final results'!T59</f>
        <v>185.6644293741033</v>
      </c>
      <c r="T59" s="158">
        <f>'FY04 step 1 results'!U59-'lastyear FY03 final results'!U59</f>
        <v>0</v>
      </c>
      <c r="U59" s="158">
        <f>'FY04 step 1 results'!V59-'lastyear FY03 final results'!V59</f>
        <v>0</v>
      </c>
      <c r="V59" s="158">
        <f>'FY04 step 1 results'!W59-'lastyear FY03 final results'!W59</f>
        <v>239.42176967886508</v>
      </c>
      <c r="W59" s="158">
        <f>'FY04 step 1 results'!X59-'lastyear FY03 final results'!X59</f>
        <v>0</v>
      </c>
      <c r="X59" s="158">
        <f>'FY04 step 1 results'!Y59-'lastyear FY03 final results'!Y59</f>
        <v>-63.747469884432576</v>
      </c>
      <c r="Y59" s="158">
        <f>'FY04 step 1 results'!Z59-'lastyear FY03 final results'!Z59</f>
        <v>0</v>
      </c>
      <c r="Z59" s="158">
        <f>'FY04 step 1 results'!AA59-'lastyear FY03 final results'!AA59</f>
        <v>0</v>
      </c>
      <c r="AA59" s="158">
        <f>'FY04 step 1 results'!AB59-'lastyear FY03 final results'!AB59</f>
        <v>0</v>
      </c>
      <c r="AB59" s="158">
        <f>'FY04 step 1 results'!AC59-'lastyear FY03 final results'!AC59</f>
        <v>0</v>
      </c>
      <c r="AC59" s="158"/>
    </row>
    <row r="60" spans="1:29" ht="12.75">
      <c r="A60" s="123" t="s">
        <v>241</v>
      </c>
      <c r="B60" s="41" t="s">
        <v>244</v>
      </c>
      <c r="C60" s="42" t="s">
        <v>103</v>
      </c>
      <c r="D60" s="121" t="s">
        <v>104</v>
      </c>
      <c r="E60" s="158">
        <f t="shared" si="0"/>
        <v>-1.8189894035458565E-12</v>
      </c>
      <c r="F60" s="158">
        <f>'FY04 step 1 results'!G60-'lastyear FY03 final results'!G60</f>
        <v>-10.841654778894736</v>
      </c>
      <c r="G60" s="158">
        <f>'FY04 step 1 results'!H60-'lastyear FY03 final results'!H60</f>
        <v>-13165.447320154883</v>
      </c>
      <c r="H60" s="158">
        <f>'FY04 step 1 results'!I60-'lastyear FY03 final results'!I60</f>
        <v>2066.69044222539</v>
      </c>
      <c r="I60" s="158">
        <f>'FY04 step 1 results'!J60-'lastyear FY03 final results'!J60</f>
        <v>-31782.310984308133</v>
      </c>
      <c r="J60" s="158">
        <f>'FY04 step 1 results'!K60-'lastyear FY03 final results'!K60</f>
        <v>7144.263297330348</v>
      </c>
      <c r="K60" s="158">
        <f>'FY04 step 1 results'!L60-'lastyear FY03 final results'!L60</f>
        <v>0</v>
      </c>
      <c r="L60" s="158">
        <f>'FY04 step 1 results'!M60-'lastyear FY03 final results'!M60</f>
        <v>0</v>
      </c>
      <c r="M60" s="158">
        <f>'FY04 step 1 results'!N60-'lastyear FY03 final results'!N60</f>
        <v>35551.915630731615</v>
      </c>
      <c r="N60" s="158">
        <f>'FY04 step 1 results'!O60-'lastyear FY03 final results'!O60</f>
        <v>856.877929488488</v>
      </c>
      <c r="O60" s="158">
        <f>'FY04 step 1 results'!P60-'lastyear FY03 final results'!P60</f>
        <v>0</v>
      </c>
      <c r="P60" s="158">
        <f>'FY04 step 1 results'!Q60-'lastyear FY03 final results'!Q60</f>
        <v>0</v>
      </c>
      <c r="Q60" s="158">
        <f>'FY04 step 1 results'!R60-'lastyear FY03 final results'!R60</f>
        <v>-661.1473405339293</v>
      </c>
      <c r="R60" s="158">
        <f>'FY04 step 1 results'!S60-'lastyear FY03 final results'!S60</f>
        <v>0</v>
      </c>
      <c r="S60" s="158">
        <f>'FY04 step 1 results'!T60-'lastyear FY03 final results'!T60</f>
        <v>0</v>
      </c>
      <c r="T60" s="158">
        <f>'FY04 step 1 results'!U60-'lastyear FY03 final results'!U60</f>
        <v>0</v>
      </c>
      <c r="U60" s="158">
        <f>'FY04 step 1 results'!V60-'lastyear FY03 final results'!V60</f>
        <v>0</v>
      </c>
      <c r="V60" s="158">
        <f>'FY04 step 1 results'!W60-'lastyear FY03 final results'!W60</f>
        <v>0</v>
      </c>
      <c r="W60" s="158">
        <f>'FY04 step 1 results'!X60-'lastyear FY03 final results'!X60</f>
        <v>0</v>
      </c>
      <c r="X60" s="158">
        <f>'FY04 step 1 results'!Y60-'lastyear FY03 final results'!Y60</f>
        <v>0</v>
      </c>
      <c r="Y60" s="158">
        <f>'FY04 step 1 results'!Z60-'lastyear FY03 final results'!Z60</f>
        <v>0</v>
      </c>
      <c r="Z60" s="158">
        <f>'FY04 step 1 results'!AA60-'lastyear FY03 final results'!AA60</f>
        <v>0</v>
      </c>
      <c r="AA60" s="158">
        <f>'FY04 step 1 results'!AB60-'lastyear FY03 final results'!AB60</f>
        <v>0</v>
      </c>
      <c r="AB60" s="158">
        <f>'FY04 step 1 results'!AC60-'lastyear FY03 final results'!AC60</f>
        <v>0</v>
      </c>
      <c r="AC60" s="158"/>
    </row>
    <row r="61" spans="1:29" ht="12.75">
      <c r="A61" s="65" t="s">
        <v>242</v>
      </c>
      <c r="B61" s="22" t="s">
        <v>245</v>
      </c>
      <c r="C61" s="25" t="s">
        <v>105</v>
      </c>
      <c r="D61" s="38" t="s">
        <v>106</v>
      </c>
      <c r="E61" s="158">
        <f t="shared" si="0"/>
        <v>-1.1368683772161603E-12</v>
      </c>
      <c r="F61" s="158">
        <f>'FY04 step 1 results'!G61-'lastyear FY03 final results'!G61</f>
        <v>-55.255257355026515</v>
      </c>
      <c r="G61" s="158">
        <f>'FY04 step 1 results'!H61-'lastyear FY03 final results'!H61</f>
        <v>-176.984953214911</v>
      </c>
      <c r="H61" s="158">
        <f>'FY04 step 1 results'!I61-'lastyear FY03 final results'!I61</f>
        <v>100.53224928794384</v>
      </c>
      <c r="I61" s="158">
        <f>'FY04 step 1 results'!J61-'lastyear FY03 final results'!J61</f>
        <v>-198.74350866669738</v>
      </c>
      <c r="J61" s="158">
        <f>'FY04 step 1 results'!K61-'lastyear FY03 final results'!K61</f>
        <v>26.009063958647857</v>
      </c>
      <c r="K61" s="158">
        <f>'FY04 step 1 results'!L61-'lastyear FY03 final results'!L61</f>
        <v>36.78390100501065</v>
      </c>
      <c r="L61" s="158">
        <f>'FY04 step 1 results'!M61-'lastyear FY03 final results'!M61</f>
        <v>0</v>
      </c>
      <c r="M61" s="158">
        <f>'FY04 step 1 results'!N61-'lastyear FY03 final results'!N61</f>
        <v>41.36430866896262</v>
      </c>
      <c r="N61" s="158">
        <f>'FY04 step 1 results'!O61-'lastyear FY03 final results'!O61</f>
        <v>174.96196480039043</v>
      </c>
      <c r="O61" s="158">
        <f>'FY04 step 1 results'!P61-'lastyear FY03 final results'!P61</f>
        <v>0</v>
      </c>
      <c r="P61" s="158">
        <f>'FY04 step 1 results'!Q61-'lastyear FY03 final results'!Q61</f>
        <v>0</v>
      </c>
      <c r="Q61" s="158">
        <f>'FY04 step 1 results'!R61-'lastyear FY03 final results'!R61</f>
        <v>51.33223151567836</v>
      </c>
      <c r="R61" s="158">
        <f>'FY04 step 1 results'!S61-'lastyear FY03 final results'!S61</f>
        <v>0</v>
      </c>
      <c r="S61" s="158">
        <f>'FY04 step 1 results'!T61-'lastyear FY03 final results'!T61</f>
        <v>0</v>
      </c>
      <c r="T61" s="158">
        <f>'FY04 step 1 results'!U61-'lastyear FY03 final results'!U61</f>
        <v>0</v>
      </c>
      <c r="U61" s="158">
        <f>'FY04 step 1 results'!V61-'lastyear FY03 final results'!V61</f>
        <v>0</v>
      </c>
      <c r="V61" s="158">
        <f>'FY04 step 1 results'!W61-'lastyear FY03 final results'!W61</f>
        <v>0</v>
      </c>
      <c r="W61" s="158">
        <f>'FY04 step 1 results'!X61-'lastyear FY03 final results'!X61</f>
        <v>0</v>
      </c>
      <c r="X61" s="158">
        <f>'FY04 step 1 results'!Y61-'lastyear FY03 final results'!Y61</f>
        <v>0</v>
      </c>
      <c r="Y61" s="158">
        <f>'FY04 step 1 results'!Z61-'lastyear FY03 final results'!Z61</f>
        <v>0</v>
      </c>
      <c r="Z61" s="158">
        <f>'FY04 step 1 results'!AA61-'lastyear FY03 final results'!AA61</f>
        <v>0</v>
      </c>
      <c r="AA61" s="158">
        <f>'FY04 step 1 results'!AB61-'lastyear FY03 final results'!AB61</f>
        <v>0</v>
      </c>
      <c r="AB61" s="158">
        <f>'FY04 step 1 results'!AC61-'lastyear FY03 final results'!AC61</f>
        <v>0</v>
      </c>
      <c r="AC61" s="158"/>
    </row>
    <row r="62" spans="1:29" ht="12.75">
      <c r="A62" s="65" t="s">
        <v>243</v>
      </c>
      <c r="B62" s="22" t="s">
        <v>246</v>
      </c>
      <c r="C62" s="25" t="s">
        <v>107</v>
      </c>
      <c r="D62" s="38" t="s">
        <v>108</v>
      </c>
      <c r="E62" s="158">
        <f t="shared" si="0"/>
        <v>0</v>
      </c>
      <c r="F62" s="158">
        <f>'FY04 step 1 results'!G62-'lastyear FY03 final results'!G62</f>
        <v>0</v>
      </c>
      <c r="G62" s="158">
        <f>'FY04 step 1 results'!H62-'lastyear FY03 final results'!H62</f>
        <v>0</v>
      </c>
      <c r="H62" s="158">
        <f>'FY04 step 1 results'!I62-'lastyear FY03 final results'!I62</f>
        <v>0</v>
      </c>
      <c r="I62" s="158">
        <f>'FY04 step 1 results'!J62-'lastyear FY03 final results'!J62</f>
        <v>0</v>
      </c>
      <c r="J62" s="158">
        <f>'FY04 step 1 results'!K62-'lastyear FY03 final results'!K62</f>
        <v>0</v>
      </c>
      <c r="K62" s="158">
        <f>'FY04 step 1 results'!L62-'lastyear FY03 final results'!L62</f>
        <v>0</v>
      </c>
      <c r="L62" s="158">
        <f>'FY04 step 1 results'!M62-'lastyear FY03 final results'!M62</f>
        <v>0</v>
      </c>
      <c r="M62" s="158">
        <f>'FY04 step 1 results'!N62-'lastyear FY03 final results'!N62</f>
        <v>0</v>
      </c>
      <c r="N62" s="158">
        <f>'FY04 step 1 results'!O62-'lastyear FY03 final results'!O62</f>
        <v>0</v>
      </c>
      <c r="O62" s="158">
        <f>'FY04 step 1 results'!P62-'lastyear FY03 final results'!P62</f>
        <v>0</v>
      </c>
      <c r="P62" s="158">
        <f>'FY04 step 1 results'!Q62-'lastyear FY03 final results'!Q62</f>
        <v>0</v>
      </c>
      <c r="Q62" s="158">
        <f>'FY04 step 1 results'!R62-'lastyear FY03 final results'!R62</f>
        <v>0</v>
      </c>
      <c r="R62" s="158">
        <f>'FY04 step 1 results'!S62-'lastyear FY03 final results'!S62</f>
        <v>0</v>
      </c>
      <c r="S62" s="158">
        <f>'FY04 step 1 results'!T62-'lastyear FY03 final results'!T62</f>
        <v>0</v>
      </c>
      <c r="T62" s="158">
        <f>'FY04 step 1 results'!U62-'lastyear FY03 final results'!U62</f>
        <v>0</v>
      </c>
      <c r="U62" s="158">
        <f>'FY04 step 1 results'!V62-'lastyear FY03 final results'!V62</f>
        <v>0</v>
      </c>
      <c r="V62" s="158">
        <f>'FY04 step 1 results'!W62-'lastyear FY03 final results'!W62</f>
        <v>0</v>
      </c>
      <c r="W62" s="158">
        <f>'FY04 step 1 results'!X62-'lastyear FY03 final results'!X62</f>
        <v>0</v>
      </c>
      <c r="X62" s="158">
        <f>'FY04 step 1 results'!Y62-'lastyear FY03 final results'!Y62</f>
        <v>0</v>
      </c>
      <c r="Y62" s="158">
        <f>'FY04 step 1 results'!Z62-'lastyear FY03 final results'!Z62</f>
        <v>0</v>
      </c>
      <c r="Z62" s="158">
        <f>'FY04 step 1 results'!AA62-'lastyear FY03 final results'!AA62</f>
        <v>0</v>
      </c>
      <c r="AA62" s="158">
        <f>'FY04 step 1 results'!AB62-'lastyear FY03 final results'!AB62</f>
        <v>0</v>
      </c>
      <c r="AB62" s="158">
        <f>'FY04 step 1 results'!AC62-'lastyear FY03 final results'!AC62</f>
        <v>0</v>
      </c>
      <c r="AC62" s="158"/>
    </row>
    <row r="63" spans="1:29" ht="12.75">
      <c r="A63" s="63" t="s">
        <v>61</v>
      </c>
      <c r="B63" s="22" t="s">
        <v>166</v>
      </c>
      <c r="C63" s="25" t="s">
        <v>90</v>
      </c>
      <c r="D63" s="38" t="s">
        <v>91</v>
      </c>
      <c r="E63" s="158">
        <f t="shared" si="0"/>
        <v>2562.407243810907</v>
      </c>
      <c r="F63" s="158">
        <f>'FY04 step 1 results'!G63-'lastyear FY03 final results'!G63</f>
        <v>28.259043778165506</v>
      </c>
      <c r="G63" s="158">
        <f>'FY04 step 1 results'!H63-'lastyear FY03 final results'!H63</f>
        <v>42.973289764015135</v>
      </c>
      <c r="H63" s="158">
        <f>'FY04 step 1 results'!I63-'lastyear FY03 final results'!I63</f>
        <v>2.9061764723373926</v>
      </c>
      <c r="I63" s="158">
        <f>'FY04 step 1 results'!J63-'lastyear FY03 final results'!J63</f>
        <v>57.48350127682352</v>
      </c>
      <c r="J63" s="158">
        <f>'FY04 step 1 results'!K63-'lastyear FY03 final results'!K63</f>
        <v>112.77922463437699</v>
      </c>
      <c r="K63" s="158">
        <f>'FY04 step 1 results'!L63-'lastyear FY03 final results'!L63</f>
        <v>-61.49935644707398</v>
      </c>
      <c r="L63" s="158">
        <f>'FY04 step 1 results'!M63-'lastyear FY03 final results'!M63</f>
        <v>156.48970930988366</v>
      </c>
      <c r="M63" s="158">
        <f>'FY04 step 1 results'!N63-'lastyear FY03 final results'!N63</f>
        <v>1069.3585215296735</v>
      </c>
      <c r="N63" s="158">
        <f>'FY04 step 1 results'!O63-'lastyear FY03 final results'!O63</f>
        <v>154.36890259402344</v>
      </c>
      <c r="O63" s="158">
        <f>'FY04 step 1 results'!P63-'lastyear FY03 final results'!P63</f>
        <v>284.61163934942124</v>
      </c>
      <c r="P63" s="158">
        <f>'FY04 step 1 results'!Q63-'lastyear FY03 final results'!Q63</f>
        <v>0.8816610320680667</v>
      </c>
      <c r="Q63" s="158">
        <f>'FY04 step 1 results'!R63-'lastyear FY03 final results'!R63</f>
        <v>-16.99094992992991</v>
      </c>
      <c r="R63" s="158">
        <f>'FY04 step 1 results'!S63-'lastyear FY03 final results'!S63</f>
        <v>246.9725203094274</v>
      </c>
      <c r="S63" s="158">
        <f>'FY04 step 1 results'!T63-'lastyear FY03 final results'!T63</f>
        <v>-64.98543484871846</v>
      </c>
      <c r="T63" s="158">
        <f>'FY04 step 1 results'!U63-'lastyear FY03 final results'!U63</f>
        <v>-618.9100660323647</v>
      </c>
      <c r="U63" s="158">
        <f>'FY04 step 1 results'!V63-'lastyear FY03 final results'!V63</f>
        <v>-28.53522056056738</v>
      </c>
      <c r="V63" s="158">
        <f>'FY04 step 1 results'!W63-'lastyear FY03 final results'!W63</f>
        <v>42.80666321801027</v>
      </c>
      <c r="W63" s="158">
        <f>'FY04 step 1 results'!X63-'lastyear FY03 final results'!X63</f>
        <v>-120.88627503846692</v>
      </c>
      <c r="X63" s="158">
        <f>'FY04 step 1 results'!Y63-'lastyear FY03 final results'!Y63</f>
        <v>46.716645729928814</v>
      </c>
      <c r="Y63" s="158">
        <f>'FY04 step 1 results'!Z63-'lastyear FY03 final results'!Z63</f>
        <v>-43.97103581061583</v>
      </c>
      <c r="Z63" s="158">
        <f>'FY04 step 1 results'!AA63-'lastyear FY03 final results'!AA63</f>
        <v>183.6436836181174</v>
      </c>
      <c r="AA63" s="158">
        <f>'FY04 step 1 results'!AB63-'lastyear FY03 final results'!AB63</f>
        <v>1091.522521616842</v>
      </c>
      <c r="AB63" s="158">
        <f>'FY04 step 1 results'!AC63-'lastyear FY03 final results'!AC63</f>
        <v>-3.5881217544704214</v>
      </c>
      <c r="AC63" s="158"/>
    </row>
    <row r="64" spans="1:29" ht="12.75">
      <c r="A64" s="63" t="s">
        <v>62</v>
      </c>
      <c r="B64" s="22" t="s">
        <v>167</v>
      </c>
      <c r="C64" s="25" t="s">
        <v>95</v>
      </c>
      <c r="D64" s="38" t="s">
        <v>96</v>
      </c>
      <c r="E64" s="158">
        <f t="shared" si="0"/>
        <v>7305.384338570824</v>
      </c>
      <c r="F64" s="158">
        <f>'FY04 step 1 results'!G64-'lastyear FY03 final results'!G64</f>
        <v>15433.439195253595</v>
      </c>
      <c r="G64" s="158">
        <f>'FY04 step 1 results'!H64-'lastyear FY03 final results'!H64</f>
        <v>-16351.370614058636</v>
      </c>
      <c r="H64" s="158">
        <f>'FY04 step 1 results'!I64-'lastyear FY03 final results'!I64</f>
        <v>-271.2948431923569</v>
      </c>
      <c r="I64" s="158">
        <f>'FY04 step 1 results'!J64-'lastyear FY03 final results'!J64</f>
        <v>-5612.749486924295</v>
      </c>
      <c r="J64" s="158">
        <f>'FY04 step 1 results'!K64-'lastyear FY03 final results'!K64</f>
        <v>17927.208766329873</v>
      </c>
      <c r="K64" s="158">
        <f>'FY04 step 1 results'!L64-'lastyear FY03 final results'!L64</f>
        <v>4078.6985692559174</v>
      </c>
      <c r="L64" s="158">
        <f>'FY04 step 1 results'!M64-'lastyear FY03 final results'!M64</f>
        <v>-310.04551248646203</v>
      </c>
      <c r="M64" s="158">
        <f>'FY04 step 1 results'!N64-'lastyear FY03 final results'!N64</f>
        <v>2396.3502748963074</v>
      </c>
      <c r="N64" s="158">
        <f>'FY04 step 1 results'!O64-'lastyear FY03 final results'!O64</f>
        <v>1324.3591663390944</v>
      </c>
      <c r="O64" s="158">
        <f>'FY04 step 1 results'!P64-'lastyear FY03 final results'!P64</f>
        <v>-1092.8111443080616</v>
      </c>
      <c r="P64" s="158">
        <f>'FY04 step 1 results'!Q64-'lastyear FY03 final results'!Q64</f>
        <v>154.2930500379441</v>
      </c>
      <c r="Q64" s="158">
        <f>'FY04 step 1 results'!R64-'lastyear FY03 final results'!R64</f>
        <v>2.827773033822268</v>
      </c>
      <c r="R64" s="158">
        <f>'FY04 step 1 results'!S64-'lastyear FY03 final results'!S64</f>
        <v>1671.6959357090889</v>
      </c>
      <c r="S64" s="158">
        <f>'FY04 step 1 results'!T64-'lastyear FY03 final results'!T64</f>
        <v>-2560.4173722717314</v>
      </c>
      <c r="T64" s="158">
        <f>'FY04 step 1 results'!U64-'lastyear FY03 final results'!U64</f>
        <v>-3361.22345156737</v>
      </c>
      <c r="U64" s="158">
        <f>'FY04 step 1 results'!V64-'lastyear FY03 final results'!V64</f>
        <v>0.08836790730694588</v>
      </c>
      <c r="V64" s="158">
        <f>'FY04 step 1 results'!W64-'lastyear FY03 final results'!W64</f>
        <v>-53.87229194700308</v>
      </c>
      <c r="W64" s="158">
        <f>'FY04 step 1 results'!X64-'lastyear FY03 final results'!X64</f>
        <v>1065.4508273761548</v>
      </c>
      <c r="X64" s="158">
        <f>'FY04 step 1 results'!Y64-'lastyear FY03 final results'!Y64</f>
        <v>-1868.4403966446189</v>
      </c>
      <c r="Y64" s="158">
        <f>'FY04 step 1 results'!Z64-'lastyear FY03 final results'!Z64</f>
        <v>447.86731637506296</v>
      </c>
      <c r="Z64" s="158">
        <f>'FY04 step 1 results'!AA64-'lastyear FY03 final results'!AA64</f>
        <v>-1387.8555335591627</v>
      </c>
      <c r="AA64" s="158">
        <f>'FY04 step 1 results'!AB64-'lastyear FY03 final results'!AB64</f>
        <v>-3864.0556062873584</v>
      </c>
      <c r="AB64" s="158">
        <f>'FY04 step 1 results'!AC64-'lastyear FY03 final results'!AC64</f>
        <v>-462.7586506962907</v>
      </c>
      <c r="AC64" s="158"/>
    </row>
    <row r="65" spans="1:29" ht="12.75">
      <c r="A65" s="63" t="s">
        <v>63</v>
      </c>
      <c r="B65" s="22" t="s">
        <v>168</v>
      </c>
      <c r="C65" s="25" t="s">
        <v>169</v>
      </c>
      <c r="D65" s="38" t="s">
        <v>170</v>
      </c>
      <c r="E65" s="158">
        <f t="shared" si="0"/>
        <v>-17748.545114366134</v>
      </c>
      <c r="F65" s="158">
        <f>'FY04 step 1 results'!G65-'lastyear FY03 final results'!G65</f>
        <v>-17371.02743840753</v>
      </c>
      <c r="G65" s="158">
        <f>'FY04 step 1 results'!H65-'lastyear FY03 final results'!H65</f>
        <v>8211.55911832035</v>
      </c>
      <c r="H65" s="158">
        <f>'FY04 step 1 results'!I65-'lastyear FY03 final results'!I65</f>
        <v>6776.417785135534</v>
      </c>
      <c r="I65" s="158">
        <f>'FY04 step 1 results'!J65-'lastyear FY03 final results'!J65</f>
        <v>-10147.553210402839</v>
      </c>
      <c r="J65" s="158">
        <f>'FY04 step 1 results'!K65-'lastyear FY03 final results'!K65</f>
        <v>-4866.141757796169</v>
      </c>
      <c r="K65" s="158">
        <f>'FY04 step 1 results'!L65-'lastyear FY03 final results'!L65</f>
        <v>-1843.0427037051413</v>
      </c>
      <c r="L65" s="158">
        <f>'FY04 step 1 results'!M65-'lastyear FY03 final results'!M65</f>
        <v>2778.734353647771</v>
      </c>
      <c r="M65" s="158">
        <f>'FY04 step 1 results'!N65-'lastyear FY03 final results'!N65</f>
        <v>8404.542154726572</v>
      </c>
      <c r="N65" s="158">
        <f>'FY04 step 1 results'!O65-'lastyear FY03 final results'!O65</f>
        <v>-3641.1995566663973</v>
      </c>
      <c r="O65" s="158">
        <f>'FY04 step 1 results'!P65-'lastyear FY03 final results'!P65</f>
        <v>-11636.356727260456</v>
      </c>
      <c r="P65" s="158">
        <f>'FY04 step 1 results'!Q65-'lastyear FY03 final results'!Q65</f>
        <v>59.795386464213834</v>
      </c>
      <c r="Q65" s="158">
        <f>'FY04 step 1 results'!R65-'lastyear FY03 final results'!R65</f>
        <v>-1043.5458746031327</v>
      </c>
      <c r="R65" s="158">
        <f>'FY04 step 1 results'!S65-'lastyear FY03 final results'!S65</f>
        <v>1035.0684322384404</v>
      </c>
      <c r="S65" s="158">
        <f>'FY04 step 1 results'!T65-'lastyear FY03 final results'!T65</f>
        <v>1291.0859598849747</v>
      </c>
      <c r="T65" s="158">
        <f>'FY04 step 1 results'!U65-'lastyear FY03 final results'!U65</f>
        <v>3440.6779872832194</v>
      </c>
      <c r="U65" s="158">
        <f>'FY04 step 1 results'!V65-'lastyear FY03 final results'!V65</f>
        <v>-5627.950947285741</v>
      </c>
      <c r="V65" s="158">
        <f>'FY04 step 1 results'!W65-'lastyear FY03 final results'!W65</f>
        <v>-590.4109848345615</v>
      </c>
      <c r="W65" s="158">
        <f>'FY04 step 1 results'!X65-'lastyear FY03 final results'!X65</f>
        <v>-2769.5990444929303</v>
      </c>
      <c r="X65" s="158">
        <f>'FY04 step 1 results'!Y65-'lastyear FY03 final results'!Y65</f>
        <v>3035.605556155235</v>
      </c>
      <c r="Y65" s="158">
        <f>'FY04 step 1 results'!Z65-'lastyear FY03 final results'!Z65</f>
        <v>541.3470716103984</v>
      </c>
      <c r="Z65" s="158">
        <f>'FY04 step 1 results'!AA65-'lastyear FY03 final results'!AA65</f>
        <v>4199.047387692117</v>
      </c>
      <c r="AA65" s="158">
        <f>'FY04 step 1 results'!AB65-'lastyear FY03 final results'!AB65</f>
        <v>1789.5613079992472</v>
      </c>
      <c r="AB65" s="158">
        <f>'FY04 step 1 results'!AC65-'lastyear FY03 final results'!AC65</f>
        <v>224.8406299306912</v>
      </c>
      <c r="AC65" s="158"/>
    </row>
    <row r="66" spans="1:29" ht="12.75">
      <c r="A66" s="154"/>
      <c r="B66" s="89" t="s">
        <v>304</v>
      </c>
      <c r="C66" s="90"/>
      <c r="D66" s="154"/>
      <c r="E66" s="158">
        <f>SUM(E7:E65)</f>
        <v>-3.798049874603748E-08</v>
      </c>
      <c r="F66" s="158">
        <f>SUM(F7:F65)</f>
        <v>226481.5806546494</v>
      </c>
      <c r="G66" s="158">
        <f aca="true" t="shared" si="1" ref="G66:AB66">SUM(G7:G65)</f>
        <v>-135148.53203543468</v>
      </c>
      <c r="H66" s="158">
        <f t="shared" si="1"/>
        <v>14413.330293698837</v>
      </c>
      <c r="I66" s="158">
        <f t="shared" si="1"/>
        <v>38169.13246222218</v>
      </c>
      <c r="J66" s="158">
        <f t="shared" si="1"/>
        <v>-36028.61724376157</v>
      </c>
      <c r="K66" s="158">
        <f t="shared" si="1"/>
        <v>31251.85883876535</v>
      </c>
      <c r="L66" s="158">
        <f t="shared" si="1"/>
        <v>-12509.626132025729</v>
      </c>
      <c r="M66" s="158">
        <f t="shared" si="1"/>
        <v>118781.03888215689</v>
      </c>
      <c r="N66" s="158">
        <f t="shared" si="1"/>
        <v>51774.45923720431</v>
      </c>
      <c r="O66" s="158">
        <f t="shared" si="1"/>
        <v>-184907.00532109034</v>
      </c>
      <c r="P66" s="158">
        <f t="shared" si="1"/>
        <v>-374.50029360075837</v>
      </c>
      <c r="Q66" s="158">
        <f t="shared" si="1"/>
        <v>2991.865283136679</v>
      </c>
      <c r="R66" s="158">
        <f t="shared" si="1"/>
        <v>43055.01994198932</v>
      </c>
      <c r="S66" s="158">
        <f t="shared" si="1"/>
        <v>8123.49684613566</v>
      </c>
      <c r="T66" s="158">
        <f t="shared" si="1"/>
        <v>-170271.28354711607</v>
      </c>
      <c r="U66" s="158">
        <f t="shared" si="1"/>
        <v>-175477.82706893503</v>
      </c>
      <c r="V66" s="158">
        <f t="shared" si="1"/>
        <v>8098.118874391483</v>
      </c>
      <c r="W66" s="158">
        <f t="shared" si="1"/>
        <v>23375.670720002894</v>
      </c>
      <c r="X66" s="158">
        <f t="shared" si="1"/>
        <v>-11183.798762318318</v>
      </c>
      <c r="Y66" s="158">
        <f t="shared" si="1"/>
        <v>-3025.985486178055</v>
      </c>
      <c r="Z66" s="158">
        <f t="shared" si="1"/>
        <v>-97985.81124180935</v>
      </c>
      <c r="AA66" s="158">
        <f t="shared" si="1"/>
        <v>258785.68294702697</v>
      </c>
      <c r="AB66" s="158">
        <f t="shared" si="1"/>
        <v>1611.7321508518971</v>
      </c>
      <c r="AC66" s="158"/>
    </row>
    <row r="67" spans="1:28" ht="12.75">
      <c r="A67" s="93"/>
      <c r="B67" s="92"/>
      <c r="C67" s="92"/>
      <c r="D67" s="92"/>
      <c r="E67" s="56"/>
      <c r="F67" s="45"/>
      <c r="G67" s="45"/>
      <c r="H67" s="45"/>
      <c r="I67" s="45"/>
      <c r="J67" s="45"/>
      <c r="K67" s="45"/>
      <c r="L67" s="45"/>
      <c r="M67" s="45"/>
      <c r="N67" s="45"/>
      <c r="O67" s="45"/>
      <c r="P67" s="45"/>
      <c r="Q67" s="45"/>
      <c r="R67" s="45"/>
      <c r="S67" s="45"/>
      <c r="T67" s="45"/>
      <c r="U67" s="45"/>
      <c r="V67" s="45"/>
      <c r="W67" s="45"/>
      <c r="X67" s="45"/>
      <c r="Y67" s="45"/>
      <c r="Z67" s="45"/>
      <c r="AA67" s="45"/>
      <c r="AB67" s="122"/>
    </row>
    <row r="68" spans="1:31" ht="12.75">
      <c r="A68" s="49" t="s">
        <v>291</v>
      </c>
      <c r="B68" s="50"/>
      <c r="C68" s="50"/>
      <c r="D68" s="50"/>
      <c r="E68" s="170">
        <f>SUM(F68:AB68)</f>
        <v>113580626.00000004</v>
      </c>
      <c r="F68" s="171">
        <v>16401671.605516877</v>
      </c>
      <c r="G68" s="171">
        <v>5338652.40239642</v>
      </c>
      <c r="H68" s="171">
        <v>3026321.866658788</v>
      </c>
      <c r="I68" s="171">
        <v>22513403.638945743</v>
      </c>
      <c r="J68" s="171">
        <v>9023494.997326469</v>
      </c>
      <c r="K68" s="171">
        <v>1514301.555808478</v>
      </c>
      <c r="L68" s="171">
        <v>1637593.4681200115</v>
      </c>
      <c r="M68" s="171">
        <v>29087384.69242751</v>
      </c>
      <c r="N68" s="171">
        <v>2780636.043006642</v>
      </c>
      <c r="O68" s="171">
        <v>3730404.314065256</v>
      </c>
      <c r="P68" s="171">
        <v>203856.3999379698</v>
      </c>
      <c r="Q68" s="171">
        <v>359403.0754012957</v>
      </c>
      <c r="R68" s="171">
        <v>566590.1748450649</v>
      </c>
      <c r="S68" s="171">
        <v>415020.37525696686</v>
      </c>
      <c r="T68" s="171">
        <v>2587233.0217204853</v>
      </c>
      <c r="U68" s="171">
        <v>222951.0508368021</v>
      </c>
      <c r="V68" s="171">
        <v>672218.4612613668</v>
      </c>
      <c r="W68" s="171">
        <v>275002.01259400754</v>
      </c>
      <c r="X68" s="171">
        <v>671410.2955234146</v>
      </c>
      <c r="Y68" s="171">
        <v>256231.81187646912</v>
      </c>
      <c r="Z68" s="171">
        <v>9203908.191637186</v>
      </c>
      <c r="AA68" s="171">
        <v>2582553.710132259</v>
      </c>
      <c r="AB68" s="171">
        <v>510382.8347045277</v>
      </c>
      <c r="AD68" s="46"/>
      <c r="AE68" s="60"/>
    </row>
    <row r="69" spans="1:28" ht="12.75">
      <c r="A69" s="49" t="s">
        <v>292</v>
      </c>
      <c r="B69" s="50"/>
      <c r="C69" s="50"/>
      <c r="D69" s="50"/>
      <c r="E69" s="170">
        <f>SUM(F69:AB69)</f>
        <v>113580625.99999999</v>
      </c>
      <c r="F69" s="171">
        <v>16628153.186171528</v>
      </c>
      <c r="G69" s="171">
        <v>5203503.870360985</v>
      </c>
      <c r="H69" s="171">
        <v>3040735.1969524873</v>
      </c>
      <c r="I69" s="171">
        <v>22551572.77140797</v>
      </c>
      <c r="J69" s="171">
        <v>8987466.380082706</v>
      </c>
      <c r="K69" s="171">
        <v>1545553.414647244</v>
      </c>
      <c r="L69" s="171">
        <v>1625083.8419879857</v>
      </c>
      <c r="M69" s="171">
        <v>29206165.73130966</v>
      </c>
      <c r="N69" s="171">
        <v>2832410.5022438457</v>
      </c>
      <c r="O69" s="171">
        <v>3545497.308744166</v>
      </c>
      <c r="P69" s="171">
        <v>203481.899644369</v>
      </c>
      <c r="Q69" s="171">
        <v>362394.94068443234</v>
      </c>
      <c r="R69" s="171">
        <v>609645.1947870541</v>
      </c>
      <c r="S69" s="171">
        <v>423143.87210310256</v>
      </c>
      <c r="T69" s="171">
        <v>2416961.738173369</v>
      </c>
      <c r="U69" s="171">
        <v>47473.223767867086</v>
      </c>
      <c r="V69" s="171">
        <v>680316.5801357585</v>
      </c>
      <c r="W69" s="171">
        <v>298377.6833140104</v>
      </c>
      <c r="X69" s="171">
        <v>660226.4967610964</v>
      </c>
      <c r="Y69" s="171">
        <v>253205.82639029104</v>
      </c>
      <c r="Z69" s="171">
        <v>9105922.380395377</v>
      </c>
      <c r="AA69" s="171">
        <v>2841339.393079286</v>
      </c>
      <c r="AB69" s="171">
        <v>511994.5668553796</v>
      </c>
    </row>
    <row r="70" spans="1:28" ht="12.75">
      <c r="A70" s="50"/>
      <c r="B70" s="50"/>
      <c r="C70" s="50"/>
      <c r="D70" s="50"/>
      <c r="E70" s="170"/>
      <c r="F70" s="171"/>
      <c r="G70" s="171"/>
      <c r="H70" s="171"/>
      <c r="I70" s="171"/>
      <c r="J70" s="171"/>
      <c r="K70" s="171"/>
      <c r="L70" s="171"/>
      <c r="M70" s="171"/>
      <c r="N70" s="171"/>
      <c r="O70" s="171"/>
      <c r="P70" s="171"/>
      <c r="Q70" s="171"/>
      <c r="R70" s="171"/>
      <c r="S70" s="171"/>
      <c r="T70" s="171"/>
      <c r="U70" s="171"/>
      <c r="V70" s="171"/>
      <c r="W70" s="171"/>
      <c r="X70" s="171"/>
      <c r="Y70" s="171"/>
      <c r="Z70" s="171"/>
      <c r="AA70" s="171"/>
      <c r="AB70" s="171"/>
    </row>
    <row r="71" spans="1:28" ht="12.75">
      <c r="A71" s="172"/>
      <c r="E71" s="170"/>
      <c r="F71" s="171"/>
      <c r="G71" s="171"/>
      <c r="H71" s="171"/>
      <c r="I71" s="171"/>
      <c r="J71" s="171"/>
      <c r="K71" s="171"/>
      <c r="L71" s="171"/>
      <c r="M71" s="171"/>
      <c r="N71" s="171"/>
      <c r="O71" s="171"/>
      <c r="P71" s="171"/>
      <c r="Q71" s="171"/>
      <c r="R71" s="171"/>
      <c r="S71" s="171"/>
      <c r="T71" s="171"/>
      <c r="U71" s="171"/>
      <c r="V71" s="171"/>
      <c r="W71" s="171"/>
      <c r="X71" s="171"/>
      <c r="Y71" s="171"/>
      <c r="Z71" s="171"/>
      <c r="AA71" s="171"/>
      <c r="AB71" s="171"/>
    </row>
    <row r="73" spans="1:28" ht="12.75">
      <c r="A73" s="173" t="s">
        <v>287</v>
      </c>
      <c r="E73" s="158">
        <f>E69-E68</f>
        <v>0</v>
      </c>
      <c r="F73" s="158">
        <f>F69-F68</f>
        <v>226481.58065465093</v>
      </c>
      <c r="G73" s="158">
        <f aca="true" t="shared" si="2" ref="G73:AB73">G69-G68</f>
        <v>-135148.53203543462</v>
      </c>
      <c r="H73" s="158">
        <f t="shared" si="2"/>
        <v>14413.330293699168</v>
      </c>
      <c r="I73" s="158">
        <f t="shared" si="2"/>
        <v>38169.132462225854</v>
      </c>
      <c r="J73" s="158">
        <f t="shared" si="2"/>
        <v>-36028.61724376306</v>
      </c>
      <c r="K73" s="158">
        <f t="shared" si="2"/>
        <v>31251.858838765882</v>
      </c>
      <c r="L73" s="158">
        <f t="shared" si="2"/>
        <v>-12509.626132025849</v>
      </c>
      <c r="M73" s="158">
        <f t="shared" si="2"/>
        <v>118781.03888215125</v>
      </c>
      <c r="N73" s="158">
        <f t="shared" si="2"/>
        <v>51774.45923720393</v>
      </c>
      <c r="O73" s="158">
        <f t="shared" si="2"/>
        <v>-184907.0053210901</v>
      </c>
      <c r="P73" s="158">
        <f t="shared" si="2"/>
        <v>-374.5002936008095</v>
      </c>
      <c r="Q73" s="158">
        <f t="shared" si="2"/>
        <v>2991.8652831366635</v>
      </c>
      <c r="R73" s="158">
        <f t="shared" si="2"/>
        <v>43055.019941989216</v>
      </c>
      <c r="S73" s="158">
        <f t="shared" si="2"/>
        <v>8123.496846135706</v>
      </c>
      <c r="T73" s="158">
        <f t="shared" si="2"/>
        <v>-170271.28354711644</v>
      </c>
      <c r="U73" s="158">
        <f t="shared" si="2"/>
        <v>-175477.82706893503</v>
      </c>
      <c r="V73" s="158">
        <f t="shared" si="2"/>
        <v>8098.118874391657</v>
      </c>
      <c r="W73" s="158">
        <f t="shared" si="2"/>
        <v>23375.670720002847</v>
      </c>
      <c r="X73" s="158">
        <f t="shared" si="2"/>
        <v>-11183.798762318213</v>
      </c>
      <c r="Y73" s="158">
        <f t="shared" si="2"/>
        <v>-3025.985486178077</v>
      </c>
      <c r="Z73" s="158">
        <f t="shared" si="2"/>
        <v>-97985.81124180928</v>
      </c>
      <c r="AA73" s="158">
        <f t="shared" si="2"/>
        <v>258785.68294702703</v>
      </c>
      <c r="AB73" s="158">
        <f t="shared" si="2"/>
        <v>1611.7321508519235</v>
      </c>
    </row>
    <row r="74" spans="1:28" ht="12.75">
      <c r="A74" s="173"/>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row>
    <row r="76" spans="1:28" ht="12.75">
      <c r="A76" s="173" t="s">
        <v>288</v>
      </c>
      <c r="E76" s="60">
        <f>E69-E68</f>
        <v>0</v>
      </c>
      <c r="F76" s="60">
        <f aca="true" t="shared" si="3" ref="F76:AB76">F69-F68</f>
        <v>226481.58065465093</v>
      </c>
      <c r="G76" s="60">
        <f t="shared" si="3"/>
        <v>-135148.53203543462</v>
      </c>
      <c r="H76" s="60">
        <f t="shared" si="3"/>
        <v>14413.330293699168</v>
      </c>
      <c r="I76" s="60">
        <f t="shared" si="3"/>
        <v>38169.132462225854</v>
      </c>
      <c r="J76" s="60">
        <f t="shared" si="3"/>
        <v>-36028.61724376306</v>
      </c>
      <c r="K76" s="60">
        <f t="shared" si="3"/>
        <v>31251.858838765882</v>
      </c>
      <c r="L76" s="60">
        <f t="shared" si="3"/>
        <v>-12509.626132025849</v>
      </c>
      <c r="M76" s="60">
        <f t="shared" si="3"/>
        <v>118781.03888215125</v>
      </c>
      <c r="N76" s="60">
        <f t="shared" si="3"/>
        <v>51774.45923720393</v>
      </c>
      <c r="O76" s="60">
        <f t="shared" si="3"/>
        <v>-184907.0053210901</v>
      </c>
      <c r="P76" s="60">
        <f t="shared" si="3"/>
        <v>-374.5002936008095</v>
      </c>
      <c r="Q76" s="60">
        <f t="shared" si="3"/>
        <v>2991.8652831366635</v>
      </c>
      <c r="R76" s="60">
        <f t="shared" si="3"/>
        <v>43055.019941989216</v>
      </c>
      <c r="S76" s="60">
        <f t="shared" si="3"/>
        <v>8123.496846135706</v>
      </c>
      <c r="T76" s="60">
        <f t="shared" si="3"/>
        <v>-170271.28354711644</v>
      </c>
      <c r="U76" s="60">
        <f t="shared" si="3"/>
        <v>-175477.82706893503</v>
      </c>
      <c r="V76" s="60">
        <f t="shared" si="3"/>
        <v>8098.118874391657</v>
      </c>
      <c r="W76" s="60">
        <f t="shared" si="3"/>
        <v>23375.670720002847</v>
      </c>
      <c r="X76" s="60">
        <f t="shared" si="3"/>
        <v>-11183.798762318213</v>
      </c>
      <c r="Y76" s="60">
        <f t="shared" si="3"/>
        <v>-3025.985486178077</v>
      </c>
      <c r="Z76" s="60">
        <f t="shared" si="3"/>
        <v>-97985.81124180928</v>
      </c>
      <c r="AA76" s="60">
        <f t="shared" si="3"/>
        <v>258785.68294702703</v>
      </c>
      <c r="AB76" s="60">
        <f t="shared" si="3"/>
        <v>1611.7321508519235</v>
      </c>
    </row>
    <row r="77" spans="1:28" ht="12.75">
      <c r="A77" s="173"/>
      <c r="E77" s="60"/>
      <c r="F77" s="60"/>
      <c r="G77" s="60"/>
      <c r="H77" s="60"/>
      <c r="I77" s="60"/>
      <c r="J77" s="60"/>
      <c r="K77" s="60"/>
      <c r="L77" s="60"/>
      <c r="M77" s="60"/>
      <c r="N77" s="60"/>
      <c r="O77" s="60"/>
      <c r="P77" s="60"/>
      <c r="Q77" s="60"/>
      <c r="R77" s="60"/>
      <c r="S77" s="60"/>
      <c r="T77" s="60"/>
      <c r="U77" s="60"/>
      <c r="V77" s="60"/>
      <c r="W77" s="60"/>
      <c r="X77" s="60"/>
      <c r="Y77" s="60"/>
      <c r="Z77" s="60"/>
      <c r="AA77" s="60"/>
      <c r="AB77" s="60"/>
    </row>
    <row r="78" spans="1:28" ht="12.75">
      <c r="A78" s="173"/>
      <c r="E78" s="60"/>
      <c r="F78" s="60"/>
      <c r="G78" s="60"/>
      <c r="H78" s="60"/>
      <c r="I78" s="60"/>
      <c r="J78" s="60"/>
      <c r="K78" s="60"/>
      <c r="L78" s="60"/>
      <c r="M78" s="60"/>
      <c r="N78" s="60"/>
      <c r="O78" s="60"/>
      <c r="P78" s="60"/>
      <c r="Q78" s="60"/>
      <c r="R78" s="60"/>
      <c r="S78" s="60"/>
      <c r="T78" s="60"/>
      <c r="U78" s="60"/>
      <c r="V78" s="60"/>
      <c r="W78" s="60"/>
      <c r="X78" s="60"/>
      <c r="Y78" s="60"/>
      <c r="Z78" s="60"/>
      <c r="AA78" s="60"/>
      <c r="AB78" s="60"/>
    </row>
  </sheetData>
  <mergeCells count="2">
    <mergeCell ref="A4:B4"/>
    <mergeCell ref="E5:E6"/>
  </mergeCells>
  <printOptions/>
  <pageMargins left="0.36" right="0.25" top="0.25" bottom="0.16" header="0.25" footer="0.16"/>
  <pageSetup fitToWidth="3" horizontalDpi="600" verticalDpi="600" orientation="portrait" scale="76" r:id="rId1"/>
  <rowBreaks count="1" manualBreakCount="1">
    <brk id="67" max="27" man="1"/>
  </rowBreaks>
  <colBreaks count="2" manualBreakCount="2">
    <brk id="13" max="77" man="1"/>
    <brk id="23" max="77" man="1"/>
  </colBreaks>
</worksheet>
</file>

<file path=xl/worksheets/sheet4.xml><?xml version="1.0" encoding="utf-8"?>
<worksheet xmlns="http://schemas.openxmlformats.org/spreadsheetml/2006/main" xmlns:r="http://schemas.openxmlformats.org/officeDocument/2006/relationships">
  <sheetPr transitionEvaluation="1"/>
  <dimension ref="A1:CB354"/>
  <sheetViews>
    <sheetView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16384" width="10.625" style="2" customWidth="1"/>
  </cols>
  <sheetData>
    <row r="1" spans="1:4" ht="11.25">
      <c r="A1" s="36" t="s">
        <v>177</v>
      </c>
      <c r="B1" s="14"/>
      <c r="C1" s="14"/>
      <c r="D1" s="14"/>
    </row>
    <row r="2" spans="1:4" ht="11.25">
      <c r="A2" s="36" t="s">
        <v>178</v>
      </c>
      <c r="B2" s="14"/>
      <c r="C2" s="36" t="s">
        <v>179</v>
      </c>
      <c r="D2" s="14"/>
    </row>
    <row r="3" spans="1:41" ht="11.25">
      <c r="A3" s="36" t="s">
        <v>180</v>
      </c>
      <c r="B3" s="14"/>
      <c r="C3" s="14"/>
      <c r="D3" s="44"/>
      <c r="E3" s="9"/>
      <c r="F3" s="9"/>
      <c r="G3" s="9"/>
      <c r="M3" s="9"/>
      <c r="N3" s="9"/>
      <c r="O3" s="71"/>
      <c r="P3" s="9"/>
      <c r="Q3" s="9"/>
      <c r="R3" s="9"/>
      <c r="T3" s="18" t="s">
        <v>181</v>
      </c>
      <c r="U3" s="18"/>
      <c r="V3" s="18"/>
      <c r="W3" s="18"/>
      <c r="X3" s="18"/>
      <c r="Y3" s="18"/>
      <c r="Z3" s="18"/>
      <c r="AA3" s="18"/>
      <c r="AB3" s="18"/>
      <c r="AC3" s="18"/>
      <c r="AD3" s="18"/>
      <c r="AE3" s="18"/>
      <c r="AF3" s="18"/>
      <c r="AG3" s="18"/>
      <c r="AH3" s="18"/>
      <c r="AI3" s="18"/>
      <c r="AJ3" s="18"/>
      <c r="AK3" s="18"/>
      <c r="AL3" s="18"/>
      <c r="AM3" s="18"/>
      <c r="AN3" s="18"/>
      <c r="AO3" s="18"/>
    </row>
    <row r="4" spans="1:27" ht="12">
      <c r="A4" s="91" t="s">
        <v>302</v>
      </c>
      <c r="B4" s="14"/>
      <c r="C4" s="14"/>
      <c r="D4" s="35"/>
      <c r="E4" s="35"/>
      <c r="F4" s="35"/>
      <c r="G4" s="35"/>
      <c r="H4" s="35"/>
      <c r="I4" s="35"/>
      <c r="J4" s="35"/>
      <c r="K4" s="35"/>
      <c r="L4" s="35"/>
      <c r="M4" s="35"/>
      <c r="N4" s="35"/>
      <c r="O4" s="72"/>
      <c r="P4" s="35"/>
      <c r="Q4" s="35"/>
      <c r="R4" s="35"/>
      <c r="Y4" s="4"/>
      <c r="Z4" s="4"/>
      <c r="AA4" s="4"/>
    </row>
    <row r="5" spans="1:42" ht="14.25" customHeight="1">
      <c r="A5" s="216" t="s">
        <v>209</v>
      </c>
      <c r="B5" s="215" t="s">
        <v>210</v>
      </c>
      <c r="C5" s="215" t="s">
        <v>183</v>
      </c>
      <c r="D5" s="215" t="s">
        <v>296</v>
      </c>
      <c r="E5" s="215" t="s">
        <v>293</v>
      </c>
      <c r="F5" s="215"/>
      <c r="G5" s="215"/>
      <c r="H5" s="215"/>
      <c r="I5" s="215" t="s">
        <v>294</v>
      </c>
      <c r="J5" s="215"/>
      <c r="K5" s="215"/>
      <c r="L5" s="215"/>
      <c r="M5" s="215" t="s">
        <v>295</v>
      </c>
      <c r="N5" s="215"/>
      <c r="O5" s="215"/>
      <c r="P5" s="145" t="s">
        <v>176</v>
      </c>
      <c r="Q5" s="215" t="s">
        <v>207</v>
      </c>
      <c r="R5" s="216" t="s">
        <v>298</v>
      </c>
      <c r="T5" s="220" t="s">
        <v>108</v>
      </c>
      <c r="U5" s="220" t="s">
        <v>218</v>
      </c>
      <c r="V5" s="220" t="s">
        <v>104</v>
      </c>
      <c r="W5" s="220" t="s">
        <v>233</v>
      </c>
      <c r="X5" s="220" t="s">
        <v>219</v>
      </c>
      <c r="Y5" s="220" t="s">
        <v>220</v>
      </c>
      <c r="Z5" s="220" t="s">
        <v>221</v>
      </c>
      <c r="AA5" s="220" t="s">
        <v>222</v>
      </c>
      <c r="AB5" s="220" t="s">
        <v>223</v>
      </c>
      <c r="AC5" s="220" t="s">
        <v>214</v>
      </c>
      <c r="AD5" s="220" t="s">
        <v>215</v>
      </c>
      <c r="AE5" s="220" t="s">
        <v>224</v>
      </c>
      <c r="AF5" s="220" t="s">
        <v>101</v>
      </c>
      <c r="AG5" s="220" t="s">
        <v>207</v>
      </c>
      <c r="AH5" s="220" t="s">
        <v>225</v>
      </c>
      <c r="AI5" s="220" t="s">
        <v>226</v>
      </c>
      <c r="AJ5" s="220" t="s">
        <v>227</v>
      </c>
      <c r="AK5" s="220" t="s">
        <v>273</v>
      </c>
      <c r="AL5" s="220" t="s">
        <v>228</v>
      </c>
      <c r="AM5" s="220" t="s">
        <v>229</v>
      </c>
      <c r="AN5" s="220" t="s">
        <v>230</v>
      </c>
      <c r="AO5" s="219" t="s">
        <v>231</v>
      </c>
      <c r="AP5" s="219" t="s">
        <v>232</v>
      </c>
    </row>
    <row r="6" spans="1:42" ht="12.75" customHeight="1">
      <c r="A6" s="216"/>
      <c r="B6" s="215"/>
      <c r="C6" s="215"/>
      <c r="D6" s="215"/>
      <c r="E6" s="215" t="s">
        <v>173</v>
      </c>
      <c r="F6" s="215" t="s">
        <v>184</v>
      </c>
      <c r="G6" s="215" t="s">
        <v>185</v>
      </c>
      <c r="H6" s="215" t="s">
        <v>186</v>
      </c>
      <c r="I6" s="215" t="s">
        <v>216</v>
      </c>
      <c r="J6" s="215" t="s">
        <v>211</v>
      </c>
      <c r="K6" s="215" t="s">
        <v>212</v>
      </c>
      <c r="L6" s="215" t="s">
        <v>213</v>
      </c>
      <c r="M6" s="215" t="s">
        <v>214</v>
      </c>
      <c r="N6" s="215" t="s">
        <v>215</v>
      </c>
      <c r="O6" s="215" t="s">
        <v>217</v>
      </c>
      <c r="P6" s="215" t="s">
        <v>297</v>
      </c>
      <c r="Q6" s="215"/>
      <c r="R6" s="216"/>
      <c r="T6" s="220"/>
      <c r="U6" s="220"/>
      <c r="V6" s="220"/>
      <c r="W6" s="220"/>
      <c r="X6" s="220"/>
      <c r="Y6" s="220"/>
      <c r="Z6" s="220"/>
      <c r="AA6" s="220"/>
      <c r="AB6" s="220"/>
      <c r="AC6" s="220"/>
      <c r="AD6" s="220"/>
      <c r="AE6" s="220"/>
      <c r="AF6" s="220"/>
      <c r="AG6" s="220"/>
      <c r="AH6" s="220"/>
      <c r="AI6" s="220"/>
      <c r="AJ6" s="220"/>
      <c r="AK6" s="220"/>
      <c r="AL6" s="220"/>
      <c r="AM6" s="220"/>
      <c r="AN6" s="220"/>
      <c r="AO6" s="219"/>
      <c r="AP6" s="219"/>
    </row>
    <row r="7" spans="1:42" ht="15.75" customHeight="1">
      <c r="A7" s="216"/>
      <c r="B7" s="215"/>
      <c r="C7" s="215"/>
      <c r="D7" s="215"/>
      <c r="E7" s="215"/>
      <c r="F7" s="215"/>
      <c r="G7" s="215"/>
      <c r="H7" s="215"/>
      <c r="I7" s="215"/>
      <c r="J7" s="215"/>
      <c r="K7" s="215"/>
      <c r="L7" s="215"/>
      <c r="M7" s="215"/>
      <c r="N7" s="215"/>
      <c r="O7" s="215"/>
      <c r="P7" s="215"/>
      <c r="Q7" s="215"/>
      <c r="R7" s="216"/>
      <c r="T7" s="220"/>
      <c r="U7" s="220"/>
      <c r="V7" s="220"/>
      <c r="W7" s="220"/>
      <c r="X7" s="220"/>
      <c r="Y7" s="220"/>
      <c r="Z7" s="220"/>
      <c r="AA7" s="220"/>
      <c r="AB7" s="220"/>
      <c r="AC7" s="220"/>
      <c r="AD7" s="220"/>
      <c r="AE7" s="220"/>
      <c r="AF7" s="220"/>
      <c r="AG7" s="220"/>
      <c r="AH7" s="220"/>
      <c r="AI7" s="220"/>
      <c r="AJ7" s="220"/>
      <c r="AK7" s="220"/>
      <c r="AL7" s="220"/>
      <c r="AM7" s="220"/>
      <c r="AN7" s="220"/>
      <c r="AO7" s="219"/>
      <c r="AP7" s="219"/>
    </row>
    <row r="8" spans="1:42" ht="11.25">
      <c r="A8" s="216"/>
      <c r="B8" s="215"/>
      <c r="C8" s="215"/>
      <c r="D8" s="215"/>
      <c r="E8" s="215"/>
      <c r="F8" s="215"/>
      <c r="G8" s="215"/>
      <c r="H8" s="215"/>
      <c r="I8" s="215"/>
      <c r="J8" s="215"/>
      <c r="K8" s="215"/>
      <c r="L8" s="215"/>
      <c r="M8" s="215"/>
      <c r="N8" s="215"/>
      <c r="O8" s="215"/>
      <c r="P8" s="215"/>
      <c r="Q8" s="215"/>
      <c r="R8" s="216"/>
      <c r="T8" s="220"/>
      <c r="U8" s="220"/>
      <c r="V8" s="220"/>
      <c r="W8" s="220"/>
      <c r="X8" s="220"/>
      <c r="Y8" s="220"/>
      <c r="Z8" s="220"/>
      <c r="AA8" s="220"/>
      <c r="AB8" s="220"/>
      <c r="AC8" s="220"/>
      <c r="AD8" s="220"/>
      <c r="AE8" s="220"/>
      <c r="AF8" s="220"/>
      <c r="AG8" s="220"/>
      <c r="AH8" s="220"/>
      <c r="AI8" s="220"/>
      <c r="AJ8" s="220"/>
      <c r="AK8" s="220"/>
      <c r="AL8" s="220"/>
      <c r="AM8" s="220"/>
      <c r="AN8" s="220"/>
      <c r="AO8" s="219"/>
      <c r="AP8" s="219"/>
    </row>
    <row r="9" spans="1:42" ht="11.25">
      <c r="A9" s="217" t="s">
        <v>208</v>
      </c>
      <c r="B9" s="217"/>
      <c r="C9" s="218"/>
      <c r="D9" s="143">
        <v>600</v>
      </c>
      <c r="E9" s="192">
        <v>360</v>
      </c>
      <c r="F9" s="143">
        <v>370</v>
      </c>
      <c r="G9" s="143" t="s">
        <v>187</v>
      </c>
      <c r="H9" s="143">
        <v>380</v>
      </c>
      <c r="I9" s="144" t="s">
        <v>188</v>
      </c>
      <c r="J9" s="143">
        <v>132</v>
      </c>
      <c r="K9" s="143">
        <v>131</v>
      </c>
      <c r="L9" s="143">
        <v>154</v>
      </c>
      <c r="M9" s="143">
        <v>250</v>
      </c>
      <c r="N9" s="143">
        <v>257</v>
      </c>
      <c r="O9" s="143">
        <v>259</v>
      </c>
      <c r="P9" s="143">
        <v>342</v>
      </c>
      <c r="Q9" s="81"/>
      <c r="R9" s="81" t="s">
        <v>189</v>
      </c>
      <c r="T9" s="4" t="s">
        <v>107</v>
      </c>
      <c r="U9" s="4" t="s">
        <v>118</v>
      </c>
      <c r="V9" s="4" t="s">
        <v>103</v>
      </c>
      <c r="W9" s="4" t="s">
        <v>105</v>
      </c>
      <c r="X9" s="4" t="s">
        <v>142</v>
      </c>
      <c r="Y9" s="4" t="s">
        <v>92</v>
      </c>
      <c r="Z9" s="4" t="s">
        <v>138</v>
      </c>
      <c r="AA9" s="4" t="s">
        <v>110</v>
      </c>
      <c r="AB9" s="4" t="s">
        <v>190</v>
      </c>
      <c r="AC9" s="4" t="s">
        <v>90</v>
      </c>
      <c r="AD9" s="4" t="s">
        <v>133</v>
      </c>
      <c r="AE9" s="4" t="s">
        <v>95</v>
      </c>
      <c r="AF9" s="4" t="s">
        <v>100</v>
      </c>
      <c r="AG9" s="4" t="s">
        <v>155</v>
      </c>
      <c r="AH9" s="4" t="s">
        <v>113</v>
      </c>
      <c r="AI9" s="4" t="s">
        <v>131</v>
      </c>
      <c r="AJ9" s="4" t="s">
        <v>127</v>
      </c>
      <c r="AK9" s="4" t="s">
        <v>146</v>
      </c>
      <c r="AL9" s="4" t="s">
        <v>182</v>
      </c>
      <c r="AM9" s="4" t="s">
        <v>125</v>
      </c>
      <c r="AN9" s="4" t="s">
        <v>135</v>
      </c>
      <c r="AO9" s="9" t="s">
        <v>169</v>
      </c>
      <c r="AP9" s="9" t="s">
        <v>123</v>
      </c>
    </row>
    <row r="10" spans="1:42" ht="11.25">
      <c r="A10" s="37" t="s">
        <v>191</v>
      </c>
      <c r="B10" s="179" t="s">
        <v>0</v>
      </c>
      <c r="C10" s="189" t="s">
        <v>66</v>
      </c>
      <c r="D10" s="180">
        <v>62180</v>
      </c>
      <c r="E10" s="193">
        <v>2781</v>
      </c>
      <c r="F10" s="180">
        <v>644</v>
      </c>
      <c r="G10" s="180">
        <v>2242</v>
      </c>
      <c r="H10" s="180">
        <v>539</v>
      </c>
      <c r="I10" s="181">
        <v>1674.03</v>
      </c>
      <c r="J10" s="181">
        <v>233.93</v>
      </c>
      <c r="K10" s="181">
        <v>1005.38</v>
      </c>
      <c r="L10" s="181">
        <v>668.65</v>
      </c>
      <c r="M10" s="180">
        <v>144948</v>
      </c>
      <c r="N10" s="180">
        <v>34045</v>
      </c>
      <c r="O10" s="180">
        <f>14042*1.05*1.05</f>
        <v>15481.305</v>
      </c>
      <c r="P10" s="180">
        <f>835456-4100-13942-15686</f>
        <v>801728</v>
      </c>
      <c r="Q10" s="180"/>
      <c r="R10" s="180">
        <v>44692756</v>
      </c>
      <c r="T10" s="6">
        <f aca="true" t="shared" si="0" ref="T10:T40">D10/D$93</f>
        <v>0.0542976152012365</v>
      </c>
      <c r="U10" s="6">
        <f aca="true" t="shared" si="1" ref="U10:U40">E10/E$93</f>
        <v>0.07268118025246322</v>
      </c>
      <c r="V10" s="6">
        <f aca="true" t="shared" si="2" ref="V10:V40">F10/F$93</f>
        <v>0.092</v>
      </c>
      <c r="W10" s="6">
        <f aca="true" t="shared" si="3" ref="W10:W40">G10/G$93</f>
        <v>0.07938250185886768</v>
      </c>
      <c r="X10" s="6">
        <f aca="true" t="shared" si="4" ref="X10:X40">H10/H$93</f>
        <v>0.05379241516966068</v>
      </c>
      <c r="Y10" s="6">
        <f aca="true" t="shared" si="5" ref="Y10:Y40">I10/I$93</f>
        <v>0.18126761615700052</v>
      </c>
      <c r="Z10" s="6">
        <f aca="true" t="shared" si="6" ref="Z10:Z40">J10/J$93</f>
        <v>0.12256948992690786</v>
      </c>
      <c r="AA10" s="6">
        <f aca="true" t="shared" si="7" ref="AA10:AA40">K10/K$93</f>
        <v>0.181403841781813</v>
      </c>
      <c r="AB10" s="6">
        <f aca="true" t="shared" si="8" ref="AB10:AB40">L10/L$93</f>
        <v>0.17269923755604685</v>
      </c>
      <c r="AC10" s="6">
        <f aca="true" t="shared" si="9" ref="AC10:AC40">M10/M$93</f>
        <v>0.1608866726167993</v>
      </c>
      <c r="AD10" s="6">
        <f aca="true" t="shared" si="10" ref="AD10:AD40">N10/N$93</f>
        <v>0.14324236422900097</v>
      </c>
      <c r="AE10" s="6">
        <f aca="true" t="shared" si="11" ref="AE10:AE40">O10/O$93</f>
        <v>0.2898995651966708</v>
      </c>
      <c r="AF10" s="6">
        <f aca="true" t="shared" si="12" ref="AF10:AF40">P10/P$93</f>
        <v>0.1354384454946193</v>
      </c>
      <c r="AG10" s="6">
        <f aca="true" t="shared" si="13" ref="AG10:AG40">Q10/Q$93</f>
        <v>0</v>
      </c>
      <c r="AH10" s="6">
        <f>M10/(SUM(M$10:M$32)-M$27-M$29-M$30-M$32)</f>
        <v>0.19717275264850395</v>
      </c>
      <c r="AI10" s="6">
        <f>M10/SUM(M$10+M$17+M$19+M$24)</f>
        <v>0.40459110473457677</v>
      </c>
      <c r="AJ10" s="6">
        <f>N10/SUM(N$10+N$17+N$19+N$24)</f>
        <v>0.3606118060778104</v>
      </c>
      <c r="AK10" s="6">
        <f>(AC10+AD10)/2</f>
        <v>0.15206451842290014</v>
      </c>
      <c r="AL10" s="6">
        <f>(AA10+U10)/2</f>
        <v>0.12704251101713812</v>
      </c>
      <c r="AM10" s="6">
        <f>(Y10+U10)/2</f>
        <v>0.12697439820473186</v>
      </c>
      <c r="AN10" s="6">
        <f>(X10+AA10)/2</f>
        <v>0.11759812847573685</v>
      </c>
      <c r="AO10" s="6">
        <f>R10/R$93</f>
        <v>0.10545336089844606</v>
      </c>
      <c r="AP10" s="6">
        <f>(Z10+X10)/2</f>
        <v>0.08818095254828427</v>
      </c>
    </row>
    <row r="11" spans="1:42" ht="11.25">
      <c r="A11" s="37" t="s">
        <v>191</v>
      </c>
      <c r="B11" s="179" t="s">
        <v>1</v>
      </c>
      <c r="C11" s="189" t="s">
        <v>202</v>
      </c>
      <c r="D11" s="180">
        <v>137199</v>
      </c>
      <c r="E11" s="193">
        <v>4269</v>
      </c>
      <c r="F11" s="180">
        <v>597</v>
      </c>
      <c r="G11" s="180">
        <v>3247</v>
      </c>
      <c r="H11" s="180">
        <v>1022</v>
      </c>
      <c r="I11" s="181">
        <v>290.16</v>
      </c>
      <c r="J11" s="181">
        <v>120.06</v>
      </c>
      <c r="K11" s="181">
        <f>228.38-2.4</f>
        <v>225.98</v>
      </c>
      <c r="L11" s="181">
        <f>65.18-1</f>
        <v>64.18</v>
      </c>
      <c r="M11" s="180">
        <f>39859-1679</f>
        <v>38180</v>
      </c>
      <c r="N11" s="180">
        <v>1138</v>
      </c>
      <c r="O11" s="180">
        <v>2993</v>
      </c>
      <c r="P11" s="180">
        <f>78214-1417</f>
        <v>76797</v>
      </c>
      <c r="Q11" s="180"/>
      <c r="R11" s="180">
        <v>24983137</v>
      </c>
      <c r="T11" s="6">
        <f t="shared" si="0"/>
        <v>0.11980666625915803</v>
      </c>
      <c r="U11" s="6">
        <f t="shared" si="1"/>
        <v>0.11156992394741656</v>
      </c>
      <c r="V11" s="6">
        <f t="shared" si="2"/>
        <v>0.08528571428571428</v>
      </c>
      <c r="W11" s="6">
        <f t="shared" si="3"/>
        <v>0.1149665403816875</v>
      </c>
      <c r="X11" s="6">
        <f t="shared" si="4"/>
        <v>0.10199600798403194</v>
      </c>
      <c r="Y11" s="6">
        <f t="shared" si="5"/>
        <v>0.03141915706654915</v>
      </c>
      <c r="Z11" s="6">
        <f t="shared" si="6"/>
        <v>0.06290639490712845</v>
      </c>
      <c r="AA11" s="6">
        <f t="shared" si="7"/>
        <v>0.040774274568674634</v>
      </c>
      <c r="AB11" s="6">
        <f t="shared" si="8"/>
        <v>0.016576440688472426</v>
      </c>
      <c r="AC11" s="6">
        <f t="shared" si="9"/>
        <v>0.04237832298830889</v>
      </c>
      <c r="AD11" s="6">
        <f t="shared" si="10"/>
        <v>0.004788069040757912</v>
      </c>
      <c r="AE11" s="6">
        <f t="shared" si="11"/>
        <v>0.0560462699128811</v>
      </c>
      <c r="AF11" s="6">
        <f t="shared" si="12"/>
        <v>0.012973559983747954</v>
      </c>
      <c r="AG11" s="6">
        <f t="shared" si="13"/>
        <v>0</v>
      </c>
      <c r="AH11" s="6">
        <f aca="true" t="shared" si="14" ref="AH11:AH31">M11/(SUM(M$10:M$32)-M$27-M$29-M$30-M$32)</f>
        <v>0.05193625090459945</v>
      </c>
      <c r="AI11" s="6">
        <v>0</v>
      </c>
      <c r="AJ11" s="6">
        <v>0</v>
      </c>
      <c r="AK11" s="6">
        <f aca="true" t="shared" si="15" ref="AK11:AK73">(AC11+AD11)/2</f>
        <v>0.0235831960145334</v>
      </c>
      <c r="AL11" s="6">
        <f aca="true" t="shared" si="16" ref="AL11:AL73">(AA11+U11)/2</f>
        <v>0.0761720992580456</v>
      </c>
      <c r="AM11" s="6">
        <f aca="true" t="shared" si="17" ref="AM11:AM73">(Y11+U11)/2</f>
        <v>0.07149454050698285</v>
      </c>
      <c r="AN11" s="6">
        <f aca="true" t="shared" si="18" ref="AN11:AN74">(X11+AA11)/2</f>
        <v>0.07138514127635329</v>
      </c>
      <c r="AO11" s="6">
        <f aca="true" t="shared" si="19" ref="AO11:AO74">R11/R$93</f>
        <v>0.05894816069155192</v>
      </c>
      <c r="AP11" s="6">
        <f aca="true" t="shared" si="20" ref="AP11:AP73">(Z11+X11)/2</f>
        <v>0.08245120144558019</v>
      </c>
    </row>
    <row r="12" spans="1:42" ht="11.25">
      <c r="A12" s="37" t="s">
        <v>191</v>
      </c>
      <c r="B12" s="179" t="s">
        <v>2</v>
      </c>
      <c r="C12" s="189" t="s">
        <v>68</v>
      </c>
      <c r="D12" s="180">
        <v>43572</v>
      </c>
      <c r="E12" s="193">
        <v>1502</v>
      </c>
      <c r="F12" s="180">
        <v>175</v>
      </c>
      <c r="G12" s="180">
        <v>695</v>
      </c>
      <c r="H12" s="180">
        <v>807</v>
      </c>
      <c r="I12" s="181">
        <v>253.07</v>
      </c>
      <c r="J12" s="181">
        <v>92.25</v>
      </c>
      <c r="K12" s="181">
        <v>192.3</v>
      </c>
      <c r="L12" s="181">
        <v>60.77</v>
      </c>
      <c r="M12" s="180">
        <v>23673</v>
      </c>
      <c r="N12" s="180">
        <v>7531</v>
      </c>
      <c r="O12" s="180">
        <v>384</v>
      </c>
      <c r="P12" s="180">
        <v>85551</v>
      </c>
      <c r="Q12" s="180"/>
      <c r="R12" s="180">
        <v>12981803</v>
      </c>
      <c r="T12" s="6">
        <f t="shared" si="0"/>
        <v>0.038048499349441565</v>
      </c>
      <c r="U12" s="6">
        <f t="shared" si="1"/>
        <v>0.039254632412513396</v>
      </c>
      <c r="V12" s="6">
        <f t="shared" si="2"/>
        <v>0.025</v>
      </c>
      <c r="W12" s="6">
        <f t="shared" si="3"/>
        <v>0.024607867436178876</v>
      </c>
      <c r="X12" s="6">
        <f t="shared" si="4"/>
        <v>0.08053892215568863</v>
      </c>
      <c r="Y12" s="6">
        <f t="shared" si="5"/>
        <v>0.02740297104642815</v>
      </c>
      <c r="Z12" s="6">
        <f t="shared" si="6"/>
        <v>0.048335123523093444</v>
      </c>
      <c r="AA12" s="6">
        <f t="shared" si="7"/>
        <v>0.03469728736859958</v>
      </c>
      <c r="AB12" s="6">
        <f t="shared" si="8"/>
        <v>0.01569570427919086</v>
      </c>
      <c r="AC12" s="6">
        <f t="shared" si="9"/>
        <v>0.026276114198591834</v>
      </c>
      <c r="AD12" s="6">
        <f t="shared" si="10"/>
        <v>0.03168624599819669</v>
      </c>
      <c r="AE12" s="6">
        <f t="shared" si="11"/>
        <v>0.007190700850834061</v>
      </c>
      <c r="AF12" s="6">
        <f t="shared" si="12"/>
        <v>0.014452400877242876</v>
      </c>
      <c r="AG12" s="6">
        <f t="shared" si="13"/>
        <v>0</v>
      </c>
      <c r="AH12" s="6">
        <f t="shared" si="14"/>
        <v>0.032202379980738154</v>
      </c>
      <c r="AI12" s="6">
        <v>0</v>
      </c>
      <c r="AJ12" s="6">
        <v>0</v>
      </c>
      <c r="AK12" s="6">
        <f t="shared" si="15"/>
        <v>0.02898118009839426</v>
      </c>
      <c r="AL12" s="6">
        <f t="shared" si="16"/>
        <v>0.03697595989055649</v>
      </c>
      <c r="AM12" s="6">
        <f t="shared" si="17"/>
        <v>0.033328801729470774</v>
      </c>
      <c r="AN12" s="6">
        <f t="shared" si="18"/>
        <v>0.0576181047621441</v>
      </c>
      <c r="AO12" s="6">
        <f t="shared" si="19"/>
        <v>0.030630797457904136</v>
      </c>
      <c r="AP12" s="6">
        <f t="shared" si="20"/>
        <v>0.06443702283939104</v>
      </c>
    </row>
    <row r="13" spans="1:42" ht="11.25">
      <c r="A13" s="37" t="s">
        <v>191</v>
      </c>
      <c r="B13" s="179" t="s">
        <v>3</v>
      </c>
      <c r="C13" s="189" t="s">
        <v>69</v>
      </c>
      <c r="D13" s="180">
        <v>184708</v>
      </c>
      <c r="E13" s="193">
        <v>7315</v>
      </c>
      <c r="F13" s="180">
        <v>1036</v>
      </c>
      <c r="G13" s="180">
        <v>4992</v>
      </c>
      <c r="H13" s="180">
        <v>2323</v>
      </c>
      <c r="I13" s="181">
        <v>1009.78</v>
      </c>
      <c r="J13" s="181">
        <v>355.26</v>
      </c>
      <c r="K13" s="181">
        <v>775.43</v>
      </c>
      <c r="L13" s="181">
        <v>234.35</v>
      </c>
      <c r="M13" s="180">
        <v>157953</v>
      </c>
      <c r="N13" s="180">
        <v>70024</v>
      </c>
      <c r="O13" s="180">
        <v>11826</v>
      </c>
      <c r="P13" s="180">
        <f>1100083-4000</f>
        <v>1096083</v>
      </c>
      <c r="Q13" s="180"/>
      <c r="R13" s="180">
        <v>58389718</v>
      </c>
      <c r="T13" s="6">
        <f t="shared" si="0"/>
        <v>0.16129308312302976</v>
      </c>
      <c r="U13" s="6">
        <f t="shared" si="1"/>
        <v>0.19117685492512348</v>
      </c>
      <c r="V13" s="6">
        <f t="shared" si="2"/>
        <v>0.148</v>
      </c>
      <c r="W13" s="6">
        <f t="shared" si="3"/>
        <v>0.1767517614984244</v>
      </c>
      <c r="X13" s="6">
        <f t="shared" si="4"/>
        <v>0.23183632734530937</v>
      </c>
      <c r="Y13" s="6">
        <f t="shared" si="5"/>
        <v>0.10934117873814446</v>
      </c>
      <c r="Z13" s="6">
        <f t="shared" si="6"/>
        <v>0.18614131146682034</v>
      </c>
      <c r="AA13" s="6">
        <f t="shared" si="7"/>
        <v>0.1399132477599229</v>
      </c>
      <c r="AB13" s="6">
        <f t="shared" si="8"/>
        <v>0.060528028596813846</v>
      </c>
      <c r="AC13" s="6">
        <f t="shared" si="9"/>
        <v>0.17532171951210984</v>
      </c>
      <c r="AD13" s="6">
        <f t="shared" si="10"/>
        <v>0.2946219213620668</v>
      </c>
      <c r="AE13" s="6">
        <f t="shared" si="11"/>
        <v>0.2214511152655302</v>
      </c>
      <c r="AF13" s="6">
        <f t="shared" si="12"/>
        <v>0.18516476617141825</v>
      </c>
      <c r="AG13" s="6">
        <f t="shared" si="13"/>
        <v>0</v>
      </c>
      <c r="AH13" s="6">
        <f t="shared" si="14"/>
        <v>0.2148634530941382</v>
      </c>
      <c r="AI13" s="6">
        <v>0</v>
      </c>
      <c r="AJ13" s="6">
        <v>0</v>
      </c>
      <c r="AK13" s="6">
        <f t="shared" si="15"/>
        <v>0.2349718204370883</v>
      </c>
      <c r="AL13" s="6">
        <f t="shared" si="16"/>
        <v>0.16554505134252318</v>
      </c>
      <c r="AM13" s="6">
        <f t="shared" si="17"/>
        <v>0.15025901683163398</v>
      </c>
      <c r="AN13" s="6">
        <f t="shared" si="18"/>
        <v>0.18587478755261613</v>
      </c>
      <c r="AO13" s="6">
        <f t="shared" si="19"/>
        <v>0.13777158886805935</v>
      </c>
      <c r="AP13" s="6">
        <f t="shared" si="20"/>
        <v>0.20898881940606484</v>
      </c>
    </row>
    <row r="14" spans="1:42" ht="11.25">
      <c r="A14" s="37" t="s">
        <v>191</v>
      </c>
      <c r="B14" s="179" t="s">
        <v>4</v>
      </c>
      <c r="C14" s="189" t="s">
        <v>70</v>
      </c>
      <c r="D14" s="180">
        <v>75948</v>
      </c>
      <c r="E14" s="193">
        <v>2626</v>
      </c>
      <c r="F14" s="180">
        <v>502</v>
      </c>
      <c r="G14" s="180">
        <v>1855</v>
      </c>
      <c r="H14" s="180">
        <v>771</v>
      </c>
      <c r="I14" s="181">
        <v>422.44</v>
      </c>
      <c r="J14" s="181">
        <v>176.17</v>
      </c>
      <c r="K14" s="181">
        <v>302.92</v>
      </c>
      <c r="L14" s="181">
        <v>119.52</v>
      </c>
      <c r="M14" s="180">
        <v>36360</v>
      </c>
      <c r="N14" s="180">
        <v>1697</v>
      </c>
      <c r="O14" s="180">
        <v>3614</v>
      </c>
      <c r="P14" s="180">
        <v>538766</v>
      </c>
      <c r="Q14" s="180"/>
      <c r="R14" s="180">
        <v>23197863</v>
      </c>
      <c r="T14" s="6">
        <f t="shared" si="0"/>
        <v>0.06632028432459809</v>
      </c>
      <c r="U14" s="6">
        <f t="shared" si="1"/>
        <v>0.06863026945090557</v>
      </c>
      <c r="V14" s="6">
        <f t="shared" si="2"/>
        <v>0.07171428571428572</v>
      </c>
      <c r="W14" s="6">
        <f t="shared" si="3"/>
        <v>0.06567999150231917</v>
      </c>
      <c r="X14" s="6">
        <f t="shared" si="4"/>
        <v>0.07694610778443113</v>
      </c>
      <c r="Y14" s="6">
        <f t="shared" si="5"/>
        <v>0.04574272370827482</v>
      </c>
      <c r="Z14" s="6">
        <f t="shared" si="6"/>
        <v>0.0923056770846978</v>
      </c>
      <c r="AA14" s="6">
        <f t="shared" si="7"/>
        <v>0.054656798178347295</v>
      </c>
      <c r="AB14" s="6">
        <f t="shared" si="8"/>
        <v>0.030869682005082957</v>
      </c>
      <c r="AC14" s="6">
        <f t="shared" si="9"/>
        <v>0.04035819339588557</v>
      </c>
      <c r="AD14" s="6">
        <f t="shared" si="10"/>
        <v>0.007140029140743564</v>
      </c>
      <c r="AE14" s="6">
        <f t="shared" si="11"/>
        <v>0.06767498144508931</v>
      </c>
      <c r="AF14" s="6">
        <f t="shared" si="12"/>
        <v>0.09101544354862755</v>
      </c>
      <c r="AG14" s="6">
        <f t="shared" si="13"/>
        <v>0</v>
      </c>
      <c r="AH14" s="6">
        <f t="shared" si="14"/>
        <v>0.0494605050521539</v>
      </c>
      <c r="AI14" s="6">
        <v>0</v>
      </c>
      <c r="AJ14" s="6">
        <v>0</v>
      </c>
      <c r="AK14" s="6">
        <f t="shared" si="15"/>
        <v>0.023749111268314565</v>
      </c>
      <c r="AL14" s="6">
        <f t="shared" si="16"/>
        <v>0.061643533814626436</v>
      </c>
      <c r="AM14" s="6">
        <f t="shared" si="17"/>
        <v>0.0571864965795902</v>
      </c>
      <c r="AN14" s="6">
        <f t="shared" si="18"/>
        <v>0.06580145298138922</v>
      </c>
      <c r="AO14" s="6">
        <f t="shared" si="19"/>
        <v>0.054735774607672635</v>
      </c>
      <c r="AP14" s="6">
        <f t="shared" si="20"/>
        <v>0.08462589243456446</v>
      </c>
    </row>
    <row r="15" spans="1:42" ht="11.25">
      <c r="A15" s="37" t="s">
        <v>191</v>
      </c>
      <c r="B15" s="179" t="s">
        <v>5</v>
      </c>
      <c r="C15" s="189" t="s">
        <v>71</v>
      </c>
      <c r="D15" s="180">
        <v>18054</v>
      </c>
      <c r="E15" s="193">
        <v>660</v>
      </c>
      <c r="F15" s="180">
        <v>0</v>
      </c>
      <c r="G15" s="180">
        <v>553</v>
      </c>
      <c r="H15" s="180">
        <v>107</v>
      </c>
      <c r="I15" s="181">
        <v>135.96</v>
      </c>
      <c r="J15" s="181">
        <v>32.37</v>
      </c>
      <c r="K15" s="181">
        <v>102.99</v>
      </c>
      <c r="L15" s="181">
        <v>32.97</v>
      </c>
      <c r="M15" s="180">
        <v>10986</v>
      </c>
      <c r="N15" s="180">
        <v>1738</v>
      </c>
      <c r="O15" s="180">
        <v>3196</v>
      </c>
      <c r="P15" s="180">
        <v>55130</v>
      </c>
      <c r="Q15" s="180"/>
      <c r="R15" s="180">
        <v>5050997</v>
      </c>
      <c r="T15" s="6">
        <f t="shared" si="0"/>
        <v>0.015765344883292436</v>
      </c>
      <c r="U15" s="6">
        <f t="shared" si="1"/>
        <v>0.017249039542116405</v>
      </c>
      <c r="V15" s="6">
        <f t="shared" si="2"/>
        <v>0</v>
      </c>
      <c r="W15" s="6">
        <f t="shared" si="3"/>
        <v>0.019580072938427222</v>
      </c>
      <c r="X15" s="6">
        <f t="shared" si="4"/>
        <v>0.010678642714570858</v>
      </c>
      <c r="Y15" s="6">
        <f t="shared" si="5"/>
        <v>0.014722045060545983</v>
      </c>
      <c r="Z15" s="6">
        <f t="shared" si="6"/>
        <v>0.016960519766314738</v>
      </c>
      <c r="AA15" s="6">
        <f t="shared" si="7"/>
        <v>0.018582806167925483</v>
      </c>
      <c r="AB15" s="6">
        <f t="shared" si="8"/>
        <v>0.008515507159534681</v>
      </c>
      <c r="AC15" s="6">
        <f t="shared" si="9"/>
        <v>0.0121940350012981</v>
      </c>
      <c r="AD15" s="6">
        <f t="shared" si="10"/>
        <v>0.007312534264356107</v>
      </c>
      <c r="AE15" s="6">
        <f t="shared" si="11"/>
        <v>0.05984760395642098</v>
      </c>
      <c r="AF15" s="6">
        <f t="shared" si="12"/>
        <v>0.009313285179160965</v>
      </c>
      <c r="AG15" s="6">
        <f t="shared" si="13"/>
        <v>0</v>
      </c>
      <c r="AH15" s="6">
        <f t="shared" si="14"/>
        <v>0.014944254909322408</v>
      </c>
      <c r="AI15" s="6">
        <v>0</v>
      </c>
      <c r="AJ15" s="6">
        <v>0</v>
      </c>
      <c r="AK15" s="6">
        <f t="shared" si="15"/>
        <v>0.009753284632827104</v>
      </c>
      <c r="AL15" s="6">
        <f t="shared" si="16"/>
        <v>0.017915922855020944</v>
      </c>
      <c r="AM15" s="6">
        <f t="shared" si="17"/>
        <v>0.015985542301331195</v>
      </c>
      <c r="AN15" s="6">
        <f t="shared" si="18"/>
        <v>0.014630724441248171</v>
      </c>
      <c r="AO15" s="6">
        <f t="shared" si="19"/>
        <v>0.011917918186517036</v>
      </c>
      <c r="AP15" s="6">
        <f t="shared" si="20"/>
        <v>0.013819581240442799</v>
      </c>
    </row>
    <row r="16" spans="1:42" ht="11.25">
      <c r="A16" s="37" t="s">
        <v>191</v>
      </c>
      <c r="B16" s="179" t="s">
        <v>6</v>
      </c>
      <c r="C16" s="189" t="s">
        <v>72</v>
      </c>
      <c r="D16" s="180">
        <v>21088</v>
      </c>
      <c r="E16" s="193">
        <v>686</v>
      </c>
      <c r="F16" s="180">
        <v>0</v>
      </c>
      <c r="G16" s="180">
        <v>0</v>
      </c>
      <c r="H16" s="180">
        <v>686</v>
      </c>
      <c r="I16" s="181">
        <v>94.97</v>
      </c>
      <c r="J16" s="181">
        <v>31.75</v>
      </c>
      <c r="K16" s="181">
        <v>62.22</v>
      </c>
      <c r="L16" s="181">
        <v>32.75</v>
      </c>
      <c r="M16" s="180">
        <v>11995</v>
      </c>
      <c r="N16" s="180">
        <v>31</v>
      </c>
      <c r="O16" s="180">
        <v>809</v>
      </c>
      <c r="P16" s="180">
        <v>51114</v>
      </c>
      <c r="Q16" s="180"/>
      <c r="R16" s="180">
        <v>7528174</v>
      </c>
      <c r="T16" s="6">
        <f t="shared" si="0"/>
        <v>0.01841473318371945</v>
      </c>
      <c r="U16" s="6">
        <f t="shared" si="1"/>
        <v>0.017928547160442204</v>
      </c>
      <c r="V16" s="6">
        <f t="shared" si="2"/>
        <v>0</v>
      </c>
      <c r="W16" s="6">
        <f t="shared" si="3"/>
        <v>0</v>
      </c>
      <c r="X16" s="6">
        <f t="shared" si="4"/>
        <v>0.06846307385229541</v>
      </c>
      <c r="Y16" s="6">
        <f t="shared" si="5"/>
        <v>0.010283558542218681</v>
      </c>
      <c r="Z16" s="6">
        <f t="shared" si="6"/>
        <v>0.016635665819601266</v>
      </c>
      <c r="AA16" s="6">
        <f t="shared" si="7"/>
        <v>0.011226548206314435</v>
      </c>
      <c r="AB16" s="6">
        <f t="shared" si="8"/>
        <v>0.008458685455710064</v>
      </c>
      <c r="AC16" s="6">
        <f t="shared" si="9"/>
        <v>0.013313985967647069</v>
      </c>
      <c r="AD16" s="6">
        <f t="shared" si="10"/>
        <v>0.00013043070321924012</v>
      </c>
      <c r="AE16" s="6">
        <f t="shared" si="11"/>
        <v>0.015149158823762382</v>
      </c>
      <c r="AF16" s="6">
        <f t="shared" si="12"/>
        <v>0.008634849603621143</v>
      </c>
      <c r="AG16" s="6">
        <f t="shared" si="13"/>
        <v>0</v>
      </c>
      <c r="AH16" s="6">
        <f t="shared" si="14"/>
        <v>0.016316797527518866</v>
      </c>
      <c r="AI16" s="6">
        <v>0</v>
      </c>
      <c r="AJ16" s="6">
        <v>0</v>
      </c>
      <c r="AK16" s="6">
        <f t="shared" si="15"/>
        <v>0.006722208335433155</v>
      </c>
      <c r="AL16" s="6">
        <f t="shared" si="16"/>
        <v>0.014577547683378319</v>
      </c>
      <c r="AM16" s="6">
        <f t="shared" si="17"/>
        <v>0.014106052851330443</v>
      </c>
      <c r="AN16" s="6">
        <f t="shared" si="18"/>
        <v>0.03984481102930493</v>
      </c>
      <c r="AO16" s="6">
        <f t="shared" si="19"/>
        <v>0.017762861832201583</v>
      </c>
      <c r="AP16" s="6">
        <f t="shared" si="20"/>
        <v>0.04254936983594834</v>
      </c>
    </row>
    <row r="17" spans="1:42" ht="11.25">
      <c r="A17" s="37" t="s">
        <v>191</v>
      </c>
      <c r="B17" s="179" t="s">
        <v>7</v>
      </c>
      <c r="C17" s="189" t="s">
        <v>73</v>
      </c>
      <c r="D17" s="180">
        <v>507827</v>
      </c>
      <c r="E17" s="193">
        <v>15340</v>
      </c>
      <c r="F17" s="180">
        <v>3735</v>
      </c>
      <c r="G17" s="180">
        <v>13103</v>
      </c>
      <c r="H17" s="180">
        <v>2237</v>
      </c>
      <c r="I17" s="181">
        <v>1569.45</v>
      </c>
      <c r="J17" s="181">
        <v>604.22</v>
      </c>
      <c r="K17" s="181">
        <v>1257.89</v>
      </c>
      <c r="L17" s="181">
        <v>311.56</v>
      </c>
      <c r="M17" s="180">
        <v>159376</v>
      </c>
      <c r="N17" s="180">
        <v>44781</v>
      </c>
      <c r="O17" s="180">
        <v>5530</v>
      </c>
      <c r="P17" s="180">
        <v>1130716</v>
      </c>
      <c r="Q17" s="180"/>
      <c r="R17" s="180">
        <v>89453147</v>
      </c>
      <c r="T17" s="6">
        <f t="shared" si="0"/>
        <v>0.44345119065291616</v>
      </c>
      <c r="U17" s="6">
        <f t="shared" si="1"/>
        <v>0.40090949481222066</v>
      </c>
      <c r="V17" s="6">
        <f t="shared" si="2"/>
        <v>0.5335714285714286</v>
      </c>
      <c r="W17" s="6">
        <f t="shared" si="3"/>
        <v>0.4639379669298587</v>
      </c>
      <c r="X17" s="6">
        <f t="shared" si="4"/>
        <v>0.22325349301397204</v>
      </c>
      <c r="Y17" s="6">
        <f t="shared" si="5"/>
        <v>0.1699434658743299</v>
      </c>
      <c r="Z17" s="6">
        <f t="shared" si="6"/>
        <v>0.3165858898116371</v>
      </c>
      <c r="AA17" s="6">
        <f t="shared" si="7"/>
        <v>0.22696500680232828</v>
      </c>
      <c r="AB17" s="6">
        <f t="shared" si="8"/>
        <v>0.0804698638345352</v>
      </c>
      <c r="AC17" s="6">
        <f t="shared" si="9"/>
        <v>0.1769011944626694</v>
      </c>
      <c r="AD17" s="6">
        <f t="shared" si="10"/>
        <v>0.18841346196325134</v>
      </c>
      <c r="AE17" s="6">
        <f t="shared" si="11"/>
        <v>0.10355358256539675</v>
      </c>
      <c r="AF17" s="6">
        <f t="shared" si="12"/>
        <v>0.19101542834464302</v>
      </c>
      <c r="AG17" s="6">
        <f t="shared" si="13"/>
        <v>0</v>
      </c>
      <c r="AH17" s="6">
        <f t="shared" si="14"/>
        <v>0.21679915987877008</v>
      </c>
      <c r="AI17" s="6">
        <f>M17/SUM(M$10+M$17+M$19+M$24)</f>
        <v>0.4448637574038821</v>
      </c>
      <c r="AJ17" s="6">
        <f>N17/SUM(N$10+N$17+N$19+N$24)</f>
        <v>0.47432977788134606</v>
      </c>
      <c r="AK17" s="6">
        <f t="shared" si="15"/>
        <v>0.18265732821296038</v>
      </c>
      <c r="AL17" s="6">
        <f t="shared" si="16"/>
        <v>0.31393725080727447</v>
      </c>
      <c r="AM17" s="6">
        <f t="shared" si="17"/>
        <v>0.2854264803432753</v>
      </c>
      <c r="AN17" s="6">
        <f t="shared" si="18"/>
        <v>0.22510924990815018</v>
      </c>
      <c r="AO17" s="6">
        <f t="shared" si="19"/>
        <v>0.21106630779477434</v>
      </c>
      <c r="AP17" s="6">
        <f t="shared" si="20"/>
        <v>0.2699196914128046</v>
      </c>
    </row>
    <row r="18" spans="1:42" ht="11.25">
      <c r="A18" s="37" t="s">
        <v>191</v>
      </c>
      <c r="B18" s="179" t="s">
        <v>8</v>
      </c>
      <c r="C18" s="189" t="s">
        <v>74</v>
      </c>
      <c r="D18" s="180">
        <v>48816</v>
      </c>
      <c r="E18" s="193">
        <v>1545</v>
      </c>
      <c r="F18" s="180">
        <v>226</v>
      </c>
      <c r="G18" s="180">
        <v>1294</v>
      </c>
      <c r="H18" s="180">
        <v>251</v>
      </c>
      <c r="I18" s="181">
        <v>130.55</v>
      </c>
      <c r="J18" s="181">
        <v>40.4</v>
      </c>
      <c r="K18" s="181">
        <v>92.42</v>
      </c>
      <c r="L18" s="181">
        <v>38.13</v>
      </c>
      <c r="M18" s="180">
        <v>12912</v>
      </c>
      <c r="N18" s="180">
        <v>3744</v>
      </c>
      <c r="O18" s="180">
        <v>523</v>
      </c>
      <c r="P18" s="180">
        <v>129674</v>
      </c>
      <c r="Q18" s="180"/>
      <c r="R18" s="180">
        <v>7609194</v>
      </c>
      <c r="T18" s="6">
        <f t="shared" si="0"/>
        <v>0.04262773212710776</v>
      </c>
      <c r="U18" s="6">
        <f t="shared" si="1"/>
        <v>0.04037843347359067</v>
      </c>
      <c r="V18" s="6">
        <f t="shared" si="2"/>
        <v>0.032285714285714286</v>
      </c>
      <c r="W18" s="6">
        <f t="shared" si="3"/>
        <v>0.04581666253584959</v>
      </c>
      <c r="X18" s="6">
        <f t="shared" si="4"/>
        <v>0.025049900199600798</v>
      </c>
      <c r="Y18" s="6">
        <f t="shared" si="5"/>
        <v>0.014136238472008518</v>
      </c>
      <c r="Z18" s="6">
        <f t="shared" si="6"/>
        <v>0.021167902334232793</v>
      </c>
      <c r="AA18" s="6">
        <f t="shared" si="7"/>
        <v>0.016675628177878175</v>
      </c>
      <c r="AB18" s="6">
        <f t="shared" si="8"/>
        <v>0.009848234394693886</v>
      </c>
      <c r="AC18" s="6">
        <f t="shared" si="9"/>
        <v>0.014331820493060355</v>
      </c>
      <c r="AD18" s="6">
        <f t="shared" si="10"/>
        <v>0.015752662995252742</v>
      </c>
      <c r="AE18" s="6">
        <f t="shared" si="11"/>
        <v>0.009793584752568264</v>
      </c>
      <c r="AF18" s="6">
        <f t="shared" si="12"/>
        <v>0.021906238750635208</v>
      </c>
      <c r="AG18" s="6">
        <f t="shared" si="13"/>
        <v>0</v>
      </c>
      <c r="AH18" s="6">
        <f t="shared" si="14"/>
        <v>0.017564192553174124</v>
      </c>
      <c r="AI18" s="6">
        <v>0</v>
      </c>
      <c r="AJ18" s="6">
        <v>0</v>
      </c>
      <c r="AK18" s="6">
        <f t="shared" si="15"/>
        <v>0.015042241744156548</v>
      </c>
      <c r="AL18" s="6">
        <f t="shared" si="16"/>
        <v>0.028527030825734424</v>
      </c>
      <c r="AM18" s="6">
        <f t="shared" si="17"/>
        <v>0.027257335972799595</v>
      </c>
      <c r="AN18" s="6">
        <f t="shared" si="18"/>
        <v>0.020862764188739488</v>
      </c>
      <c r="AO18" s="6">
        <f t="shared" si="19"/>
        <v>0.017954029978108542</v>
      </c>
      <c r="AP18" s="6">
        <f t="shared" si="20"/>
        <v>0.023108901266916795</v>
      </c>
    </row>
    <row r="19" spans="1:42" ht="11.25">
      <c r="A19" s="37" t="s">
        <v>191</v>
      </c>
      <c r="B19" s="179" t="s">
        <v>9</v>
      </c>
      <c r="C19" s="189" t="s">
        <v>75</v>
      </c>
      <c r="D19" s="180">
        <v>18618</v>
      </c>
      <c r="E19" s="193">
        <v>488</v>
      </c>
      <c r="F19" s="180">
        <v>0</v>
      </c>
      <c r="G19" s="180">
        <v>0</v>
      </c>
      <c r="H19" s="180">
        <v>488</v>
      </c>
      <c r="I19" s="181">
        <v>209.8</v>
      </c>
      <c r="J19" s="181">
        <f>70.18</f>
        <v>70.18</v>
      </c>
      <c r="K19" s="181">
        <f>227</f>
        <v>227</v>
      </c>
      <c r="L19" s="181">
        <f>161.65</f>
        <v>161.65</v>
      </c>
      <c r="M19" s="180">
        <f>37503</f>
        <v>37503</v>
      </c>
      <c r="N19" s="180">
        <f>6908</f>
        <v>6908</v>
      </c>
      <c r="O19" s="180">
        <f>802</f>
        <v>802</v>
      </c>
      <c r="P19" s="180">
        <f>319306-167845</f>
        <v>151461</v>
      </c>
      <c r="Q19" s="180"/>
      <c r="R19" s="180">
        <v>14879341</v>
      </c>
      <c r="T19" s="6">
        <f t="shared" si="0"/>
        <v>0.016257848179746237</v>
      </c>
      <c r="U19" s="6">
        <f t="shared" si="1"/>
        <v>0.01275383529780728</v>
      </c>
      <c r="V19" s="6">
        <f t="shared" si="2"/>
        <v>0</v>
      </c>
      <c r="W19" s="6">
        <f t="shared" si="3"/>
        <v>0</v>
      </c>
      <c r="X19" s="6">
        <f t="shared" si="4"/>
        <v>0.048702594810379245</v>
      </c>
      <c r="Y19" s="6">
        <f t="shared" si="5"/>
        <v>0.022717601159918704</v>
      </c>
      <c r="Z19" s="6">
        <f t="shared" si="6"/>
        <v>0.03677137093605093</v>
      </c>
      <c r="AA19" s="6">
        <f t="shared" si="7"/>
        <v>0.040958316342548644</v>
      </c>
      <c r="AB19" s="6">
        <f t="shared" si="8"/>
        <v>0.041751038287497155</v>
      </c>
      <c r="AC19" s="6">
        <f t="shared" si="9"/>
        <v>0.04162687917838</v>
      </c>
      <c r="AD19" s="6">
        <f t="shared" si="10"/>
        <v>0.029065009607693894</v>
      </c>
      <c r="AE19" s="6">
        <f t="shared" si="11"/>
        <v>0.015018078339502387</v>
      </c>
      <c r="AF19" s="6">
        <f t="shared" si="12"/>
        <v>0.025586785534570996</v>
      </c>
      <c r="AG19" s="6">
        <f t="shared" si="13"/>
        <v>0</v>
      </c>
      <c r="AH19" s="6">
        <f t="shared" si="14"/>
        <v>0.05101532785948646</v>
      </c>
      <c r="AI19" s="6">
        <f>M19/SUM(M$10+M$17+M$19+M$24)</f>
        <v>0.10468154235215962</v>
      </c>
      <c r="AJ19" s="6">
        <f>N19/SUM(N$10+N$17+N$19+N$24)</f>
        <v>0.07317099005391435</v>
      </c>
      <c r="AK19" s="6">
        <f t="shared" si="15"/>
        <v>0.03534594439303695</v>
      </c>
      <c r="AL19" s="6">
        <f t="shared" si="16"/>
        <v>0.02685607582017796</v>
      </c>
      <c r="AM19" s="6">
        <f t="shared" si="17"/>
        <v>0.017735718228862992</v>
      </c>
      <c r="AN19" s="6">
        <f t="shared" si="18"/>
        <v>0.044830455576463944</v>
      </c>
      <c r="AO19" s="6">
        <f t="shared" si="19"/>
        <v>0.0351080724671364</v>
      </c>
      <c r="AP19" s="6">
        <f t="shared" si="20"/>
        <v>0.04273698287321509</v>
      </c>
    </row>
    <row r="20" spans="1:42" ht="11.25">
      <c r="A20" s="37" t="s">
        <v>191</v>
      </c>
      <c r="B20" s="179" t="s">
        <v>10</v>
      </c>
      <c r="C20" s="189" t="s">
        <v>76</v>
      </c>
      <c r="D20" s="180">
        <v>2627</v>
      </c>
      <c r="E20" s="193">
        <v>0</v>
      </c>
      <c r="F20" s="180">
        <v>0</v>
      </c>
      <c r="G20" s="180">
        <v>0</v>
      </c>
      <c r="H20" s="180">
        <v>0</v>
      </c>
      <c r="I20" s="181">
        <v>5.5</v>
      </c>
      <c r="J20" s="181">
        <v>0</v>
      </c>
      <c r="K20" s="181">
        <v>0</v>
      </c>
      <c r="L20" s="181">
        <v>5.5</v>
      </c>
      <c r="M20" s="180">
        <v>192</v>
      </c>
      <c r="N20" s="180">
        <v>0</v>
      </c>
      <c r="O20" s="180">
        <v>19</v>
      </c>
      <c r="P20" s="180">
        <v>18913</v>
      </c>
      <c r="Q20" s="180"/>
      <c r="R20" s="180">
        <v>150988</v>
      </c>
      <c r="T20" s="6">
        <f t="shared" si="0"/>
        <v>0.002293982552808753</v>
      </c>
      <c r="U20" s="6">
        <f t="shared" si="1"/>
        <v>0</v>
      </c>
      <c r="V20" s="6">
        <f t="shared" si="2"/>
        <v>0</v>
      </c>
      <c r="W20" s="6">
        <f t="shared" si="3"/>
        <v>0</v>
      </c>
      <c r="X20" s="6">
        <f t="shared" si="4"/>
        <v>0</v>
      </c>
      <c r="Y20" s="6">
        <f t="shared" si="5"/>
        <v>0.0005955519846499184</v>
      </c>
      <c r="Z20" s="6">
        <f t="shared" si="6"/>
        <v>0</v>
      </c>
      <c r="AA20" s="6">
        <f t="shared" si="7"/>
        <v>0</v>
      </c>
      <c r="AB20" s="6">
        <f t="shared" si="8"/>
        <v>0.0014205425956154306</v>
      </c>
      <c r="AC20" s="6">
        <f t="shared" si="9"/>
        <v>0.00021311257238751456</v>
      </c>
      <c r="AD20" s="6">
        <f t="shared" si="10"/>
        <v>0</v>
      </c>
      <c r="AE20" s="6">
        <f t="shared" si="11"/>
        <v>0.00035578988584856027</v>
      </c>
      <c r="AF20" s="6">
        <f t="shared" si="12"/>
        <v>0.0031950328785320396</v>
      </c>
      <c r="AG20" s="6">
        <f t="shared" si="13"/>
        <v>0</v>
      </c>
      <c r="AH20" s="6">
        <f t="shared" si="14"/>
        <v>0.000261177584433816</v>
      </c>
      <c r="AI20" s="6">
        <v>0</v>
      </c>
      <c r="AJ20" s="6">
        <v>0</v>
      </c>
      <c r="AK20" s="6">
        <f t="shared" si="15"/>
        <v>0.00010655628619375728</v>
      </c>
      <c r="AL20" s="6">
        <f t="shared" si="16"/>
        <v>0</v>
      </c>
      <c r="AM20" s="6">
        <f t="shared" si="17"/>
        <v>0.0002977759923249592</v>
      </c>
      <c r="AN20" s="6">
        <f t="shared" si="18"/>
        <v>0</v>
      </c>
      <c r="AO20" s="6">
        <f t="shared" si="19"/>
        <v>0.0003562588992125385</v>
      </c>
      <c r="AP20" s="6">
        <f t="shared" si="20"/>
        <v>0</v>
      </c>
    </row>
    <row r="21" spans="1:42" ht="11.25">
      <c r="A21" s="37" t="s">
        <v>191</v>
      </c>
      <c r="B21" s="179" t="s">
        <v>11</v>
      </c>
      <c r="C21" s="189" t="s">
        <v>77</v>
      </c>
      <c r="D21" s="180">
        <v>3604</v>
      </c>
      <c r="E21" s="193">
        <v>262</v>
      </c>
      <c r="F21" s="180">
        <v>85</v>
      </c>
      <c r="G21" s="180">
        <v>262</v>
      </c>
      <c r="H21" s="180">
        <v>0</v>
      </c>
      <c r="I21" s="181">
        <v>61.93</v>
      </c>
      <c r="J21" s="181">
        <v>5.94</v>
      </c>
      <c r="K21" s="181">
        <v>42.15</v>
      </c>
      <c r="L21" s="181">
        <v>19.78</v>
      </c>
      <c r="M21" s="180">
        <v>6544</v>
      </c>
      <c r="N21" s="180">
        <v>778</v>
      </c>
      <c r="O21" s="180">
        <v>32</v>
      </c>
      <c r="P21" s="180">
        <v>79</v>
      </c>
      <c r="Q21" s="180"/>
      <c r="R21" s="180">
        <v>1906953</v>
      </c>
      <c r="T21" s="6">
        <f t="shared" si="0"/>
        <v>0.003147130993651598</v>
      </c>
      <c r="U21" s="6">
        <f t="shared" si="1"/>
        <v>0.00684734600005227</v>
      </c>
      <c r="V21" s="6">
        <f t="shared" si="2"/>
        <v>0.012142857142857143</v>
      </c>
      <c r="W21" s="6">
        <f t="shared" si="3"/>
        <v>0.009276634918386857</v>
      </c>
      <c r="X21" s="6">
        <f t="shared" si="4"/>
        <v>0</v>
      </c>
      <c r="Y21" s="6">
        <f t="shared" si="5"/>
        <v>0.006705915347158081</v>
      </c>
      <c r="Z21" s="6">
        <f t="shared" si="6"/>
        <v>0.003112310392706505</v>
      </c>
      <c r="AA21" s="6">
        <f t="shared" si="7"/>
        <v>0.0076052556556758825</v>
      </c>
      <c r="AB21" s="6">
        <f t="shared" si="8"/>
        <v>0.005108787734776949</v>
      </c>
      <c r="AC21" s="6">
        <f t="shared" si="9"/>
        <v>0.007263586842207789</v>
      </c>
      <c r="AD21" s="6">
        <f t="shared" si="10"/>
        <v>0.003273389906598994</v>
      </c>
      <c r="AE21" s="6">
        <f t="shared" si="11"/>
        <v>0.0005992250709028384</v>
      </c>
      <c r="AF21" s="6">
        <f t="shared" si="12"/>
        <v>1.3345719737959665E-05</v>
      </c>
      <c r="AG21" s="6">
        <f t="shared" si="13"/>
        <v>0</v>
      </c>
      <c r="AH21" s="6">
        <f t="shared" si="14"/>
        <v>0.008901802669452561</v>
      </c>
      <c r="AI21" s="6">
        <v>0</v>
      </c>
      <c r="AJ21" s="6">
        <v>0</v>
      </c>
      <c r="AK21" s="6">
        <f t="shared" si="15"/>
        <v>0.005268488374403391</v>
      </c>
      <c r="AL21" s="6">
        <f t="shared" si="16"/>
        <v>0.007226300827864076</v>
      </c>
      <c r="AM21" s="6">
        <f t="shared" si="17"/>
        <v>0.006776630673605176</v>
      </c>
      <c r="AN21" s="6">
        <f t="shared" si="18"/>
        <v>0.0038026278278379413</v>
      </c>
      <c r="AO21" s="6">
        <f t="shared" si="19"/>
        <v>0.004499489870917211</v>
      </c>
      <c r="AP21" s="6">
        <f t="shared" si="20"/>
        <v>0.0015561551963532525</v>
      </c>
    </row>
    <row r="22" spans="1:42" ht="11.25">
      <c r="A22" s="37" t="s">
        <v>191</v>
      </c>
      <c r="B22" s="179">
        <v>54</v>
      </c>
      <c r="C22" s="189" t="s">
        <v>247</v>
      </c>
      <c r="D22" s="180">
        <v>0</v>
      </c>
      <c r="E22" s="193">
        <v>0</v>
      </c>
      <c r="F22" s="180">
        <v>0</v>
      </c>
      <c r="G22" s="180">
        <v>0</v>
      </c>
      <c r="H22" s="180">
        <v>0</v>
      </c>
      <c r="I22" s="181">
        <v>39</v>
      </c>
      <c r="J22" s="181">
        <v>2</v>
      </c>
      <c r="K22" s="181">
        <v>22</v>
      </c>
      <c r="L22" s="181">
        <v>17</v>
      </c>
      <c r="M22" s="180">
        <v>7968</v>
      </c>
      <c r="N22" s="180">
        <v>2750</v>
      </c>
      <c r="O22" s="180">
        <v>136</v>
      </c>
      <c r="P22" s="180">
        <f>60433-26000</f>
        <v>34433</v>
      </c>
      <c r="Q22" s="180"/>
      <c r="R22" s="180">
        <v>2184268</v>
      </c>
      <c r="T22" s="6">
        <f t="shared" si="0"/>
        <v>0</v>
      </c>
      <c r="U22" s="6">
        <f t="shared" si="1"/>
        <v>0</v>
      </c>
      <c r="V22" s="6">
        <f t="shared" si="2"/>
        <v>0</v>
      </c>
      <c r="W22" s="6">
        <f t="shared" si="3"/>
        <v>0</v>
      </c>
      <c r="X22" s="6">
        <f t="shared" si="4"/>
        <v>0</v>
      </c>
      <c r="Y22" s="6">
        <f t="shared" si="5"/>
        <v>0.004223004982063057</v>
      </c>
      <c r="Z22" s="6">
        <f t="shared" si="6"/>
        <v>0.0010479159571402373</v>
      </c>
      <c r="AA22" s="6">
        <f t="shared" si="7"/>
        <v>0.003969528456106036</v>
      </c>
      <c r="AB22" s="6">
        <f t="shared" si="8"/>
        <v>0.004390768022811331</v>
      </c>
      <c r="AC22" s="6">
        <f t="shared" si="9"/>
        <v>0.008844171754081854</v>
      </c>
      <c r="AD22" s="6">
        <f t="shared" si="10"/>
        <v>0.011570465608158399</v>
      </c>
      <c r="AE22" s="6">
        <f t="shared" si="11"/>
        <v>0.002546706551337063</v>
      </c>
      <c r="AF22" s="6">
        <f t="shared" si="12"/>
        <v>0.005816875540976774</v>
      </c>
      <c r="AG22" s="6">
        <f t="shared" si="13"/>
        <v>0</v>
      </c>
      <c r="AH22" s="6">
        <f t="shared" si="14"/>
        <v>0.010838869754003362</v>
      </c>
      <c r="AI22" s="6">
        <v>0</v>
      </c>
      <c r="AJ22" s="6">
        <v>0</v>
      </c>
      <c r="AK22" s="6">
        <f t="shared" si="15"/>
        <v>0.010207318681120126</v>
      </c>
      <c r="AL22" s="6">
        <f t="shared" si="16"/>
        <v>0.001984764228053018</v>
      </c>
      <c r="AM22" s="6">
        <f t="shared" si="17"/>
        <v>0.0021115024910315287</v>
      </c>
      <c r="AN22" s="6">
        <f t="shared" si="18"/>
        <v>0.001984764228053018</v>
      </c>
      <c r="AO22" s="6">
        <f t="shared" si="19"/>
        <v>0.005153819596690949</v>
      </c>
      <c r="AP22" s="6">
        <f t="shared" si="20"/>
        <v>0.0005239579785701186</v>
      </c>
    </row>
    <row r="23" spans="1:42" ht="11.25">
      <c r="A23" s="37" t="s">
        <v>191</v>
      </c>
      <c r="B23" s="179" t="s">
        <v>12</v>
      </c>
      <c r="C23" s="189" t="s">
        <v>78</v>
      </c>
      <c r="D23" s="180">
        <v>4319</v>
      </c>
      <c r="E23" s="193">
        <v>167</v>
      </c>
      <c r="F23" s="180">
        <v>0</v>
      </c>
      <c r="G23" s="180">
        <v>0</v>
      </c>
      <c r="H23" s="180">
        <v>167</v>
      </c>
      <c r="I23" s="181">
        <v>34.57</v>
      </c>
      <c r="J23" s="181">
        <v>13.98</v>
      </c>
      <c r="K23" s="181">
        <v>26.04</v>
      </c>
      <c r="L23" s="181">
        <v>8.53</v>
      </c>
      <c r="M23" s="180">
        <v>3531</v>
      </c>
      <c r="N23" s="180">
        <v>141</v>
      </c>
      <c r="O23" s="180">
        <v>385</v>
      </c>
      <c r="P23" s="180">
        <f>11248-750</f>
        <v>10498</v>
      </c>
      <c r="Q23" s="180"/>
      <c r="R23" s="180">
        <v>2339734</v>
      </c>
      <c r="T23" s="6">
        <f t="shared" si="0"/>
        <v>0.003771492442170158</v>
      </c>
      <c r="U23" s="6">
        <f t="shared" si="1"/>
        <v>0.004364529702323394</v>
      </c>
      <c r="V23" s="6">
        <f t="shared" si="2"/>
        <v>0</v>
      </c>
      <c r="W23" s="6">
        <f t="shared" si="3"/>
        <v>0</v>
      </c>
      <c r="X23" s="6">
        <f t="shared" si="4"/>
        <v>0.016666666666666666</v>
      </c>
      <c r="Y23" s="6">
        <f t="shared" si="5"/>
        <v>0.003743314928972305</v>
      </c>
      <c r="Z23" s="6">
        <f t="shared" si="6"/>
        <v>0.007324932540410258</v>
      </c>
      <c r="AA23" s="6">
        <f t="shared" si="7"/>
        <v>0.004698478227136417</v>
      </c>
      <c r="AB23" s="6">
        <f t="shared" si="8"/>
        <v>0.002203132425563568</v>
      </c>
      <c r="AC23" s="6">
        <f t="shared" si="9"/>
        <v>0.003919273401564135</v>
      </c>
      <c r="AD23" s="6">
        <f t="shared" si="10"/>
        <v>0.0005932493275455761</v>
      </c>
      <c r="AE23" s="6">
        <f t="shared" si="11"/>
        <v>0.007209426634299774</v>
      </c>
      <c r="AF23" s="6">
        <f t="shared" si="12"/>
        <v>0.0017734603266974754</v>
      </c>
      <c r="AG23" s="6">
        <f t="shared" si="13"/>
        <v>0</v>
      </c>
      <c r="AH23" s="6">
        <f t="shared" si="14"/>
        <v>0.004803219013728147</v>
      </c>
      <c r="AI23" s="6">
        <v>0</v>
      </c>
      <c r="AJ23" s="6">
        <v>0</v>
      </c>
      <c r="AK23" s="6">
        <f t="shared" si="15"/>
        <v>0.0022562613645548558</v>
      </c>
      <c r="AL23" s="6">
        <f t="shared" si="16"/>
        <v>0.004531503964729905</v>
      </c>
      <c r="AM23" s="6">
        <f t="shared" si="17"/>
        <v>0.00405392231564785</v>
      </c>
      <c r="AN23" s="6">
        <f t="shared" si="18"/>
        <v>0.010682572446901541</v>
      </c>
      <c r="AO23" s="6">
        <f t="shared" si="19"/>
        <v>0.005520644417371907</v>
      </c>
      <c r="AP23" s="6">
        <f t="shared" si="20"/>
        <v>0.011995799603538462</v>
      </c>
    </row>
    <row r="24" spans="1:42" ht="11.25">
      <c r="A24" s="37" t="s">
        <v>191</v>
      </c>
      <c r="B24" s="179" t="s">
        <v>13</v>
      </c>
      <c r="C24" s="189" t="s">
        <v>79</v>
      </c>
      <c r="D24" s="180">
        <v>0</v>
      </c>
      <c r="E24" s="193">
        <v>0</v>
      </c>
      <c r="F24" s="180">
        <v>0</v>
      </c>
      <c r="G24" s="180">
        <v>0</v>
      </c>
      <c r="H24" s="180">
        <v>0</v>
      </c>
      <c r="I24" s="181">
        <v>137.18</v>
      </c>
      <c r="J24" s="181">
        <v>0</v>
      </c>
      <c r="K24" s="181">
        <v>93.21</v>
      </c>
      <c r="L24" s="181">
        <v>43.97</v>
      </c>
      <c r="M24" s="180">
        <v>16431</v>
      </c>
      <c r="N24" s="180">
        <v>8675</v>
      </c>
      <c r="O24" s="180">
        <v>1685</v>
      </c>
      <c r="P24" s="180">
        <v>163842</v>
      </c>
      <c r="Q24" s="180"/>
      <c r="R24" s="180">
        <v>2784716</v>
      </c>
      <c r="T24" s="6">
        <f t="shared" si="0"/>
        <v>0</v>
      </c>
      <c r="U24" s="6">
        <f t="shared" si="1"/>
        <v>0</v>
      </c>
      <c r="V24" s="6">
        <f t="shared" si="2"/>
        <v>0</v>
      </c>
      <c r="W24" s="6">
        <f t="shared" si="3"/>
        <v>0</v>
      </c>
      <c r="X24" s="6">
        <f t="shared" si="4"/>
        <v>0</v>
      </c>
      <c r="Y24" s="6">
        <f t="shared" si="5"/>
        <v>0.014854149318959236</v>
      </c>
      <c r="Z24" s="6">
        <f t="shared" si="6"/>
        <v>0</v>
      </c>
      <c r="AA24" s="6">
        <f t="shared" si="7"/>
        <v>0.01681817033607471</v>
      </c>
      <c r="AB24" s="6">
        <f t="shared" si="8"/>
        <v>0.011356592350765542</v>
      </c>
      <c r="AC24" s="6">
        <f t="shared" si="9"/>
        <v>0.01823777435885027</v>
      </c>
      <c r="AD24" s="6">
        <f t="shared" si="10"/>
        <v>0.036499559691190585</v>
      </c>
      <c r="AE24" s="6">
        <f t="shared" si="11"/>
        <v>0.03155294513972758</v>
      </c>
      <c r="AF24" s="6">
        <f t="shared" si="12"/>
        <v>0.027678347003883382</v>
      </c>
      <c r="AG24" s="6">
        <f t="shared" si="13"/>
        <v>0</v>
      </c>
      <c r="AH24" s="6">
        <f t="shared" si="14"/>
        <v>0.022351087967875157</v>
      </c>
      <c r="AI24" s="6">
        <f>M24/SUM(M$10+M$17+M$19+M$24)</f>
        <v>0.04586359550938151</v>
      </c>
      <c r="AJ24" s="6">
        <f>N24/SUM(N$10+N$17+N$19+N$24)</f>
        <v>0.09188742598692921</v>
      </c>
      <c r="AK24" s="6">
        <f t="shared" si="15"/>
        <v>0.02736866702502043</v>
      </c>
      <c r="AL24" s="6">
        <f t="shared" si="16"/>
        <v>0.008409085168037355</v>
      </c>
      <c r="AM24" s="6">
        <f t="shared" si="17"/>
        <v>0.007427074659479618</v>
      </c>
      <c r="AN24" s="6">
        <f t="shared" si="18"/>
        <v>0.008409085168037355</v>
      </c>
      <c r="AO24" s="6">
        <f t="shared" si="19"/>
        <v>0.006570587442575194</v>
      </c>
      <c r="AP24" s="6">
        <f t="shared" si="20"/>
        <v>0</v>
      </c>
    </row>
    <row r="25" spans="1:42" ht="11.25">
      <c r="A25" s="37" t="s">
        <v>191</v>
      </c>
      <c r="B25" s="179">
        <v>66</v>
      </c>
      <c r="C25" s="189" t="s">
        <v>80</v>
      </c>
      <c r="D25" s="180">
        <v>0</v>
      </c>
      <c r="E25" s="193">
        <v>0</v>
      </c>
      <c r="F25" s="180">
        <v>0</v>
      </c>
      <c r="G25" s="180">
        <v>0</v>
      </c>
      <c r="H25" s="180">
        <v>0</v>
      </c>
      <c r="I25" s="181">
        <v>6.63</v>
      </c>
      <c r="J25" s="181">
        <v>0</v>
      </c>
      <c r="K25" s="181">
        <v>5.63</v>
      </c>
      <c r="L25" s="181">
        <v>1</v>
      </c>
      <c r="M25" s="180">
        <v>1021</v>
      </c>
      <c r="N25" s="180">
        <v>350</v>
      </c>
      <c r="O25" s="180">
        <v>1</v>
      </c>
      <c r="P25" s="180">
        <v>1574</v>
      </c>
      <c r="Q25" s="180"/>
      <c r="R25" s="180">
        <v>163740</v>
      </c>
      <c r="T25" s="6">
        <f t="shared" si="0"/>
        <v>0</v>
      </c>
      <c r="U25" s="6">
        <f t="shared" si="1"/>
        <v>0</v>
      </c>
      <c r="V25" s="6">
        <f t="shared" si="2"/>
        <v>0</v>
      </c>
      <c r="W25" s="6">
        <f t="shared" si="3"/>
        <v>0</v>
      </c>
      <c r="X25" s="6">
        <f t="shared" si="4"/>
        <v>0</v>
      </c>
      <c r="Y25" s="6">
        <f t="shared" si="5"/>
        <v>0.0007179108469507197</v>
      </c>
      <c r="Z25" s="6">
        <f t="shared" si="6"/>
        <v>0</v>
      </c>
      <c r="AA25" s="6">
        <f t="shared" si="7"/>
        <v>0.001015838418539863</v>
      </c>
      <c r="AB25" s="6">
        <f t="shared" si="8"/>
        <v>0.0002582804719300783</v>
      </c>
      <c r="AC25" s="6">
        <f t="shared" si="9"/>
        <v>0.0011332705021231894</v>
      </c>
      <c r="AD25" s="6">
        <f t="shared" si="10"/>
        <v>0.0014726047137656143</v>
      </c>
      <c r="AE25" s="6">
        <f t="shared" si="11"/>
        <v>1.87257834657137E-05</v>
      </c>
      <c r="AF25" s="6">
        <f t="shared" si="12"/>
        <v>0.0002659007957917533</v>
      </c>
      <c r="AG25" s="6">
        <f t="shared" si="13"/>
        <v>0</v>
      </c>
      <c r="AH25" s="6">
        <f t="shared" si="14"/>
        <v>0.0013888662172235734</v>
      </c>
      <c r="AI25" s="6">
        <v>0</v>
      </c>
      <c r="AJ25" s="6">
        <v>0</v>
      </c>
      <c r="AK25" s="6">
        <f t="shared" si="15"/>
        <v>0.001302937607944402</v>
      </c>
      <c r="AL25" s="6">
        <f t="shared" si="16"/>
        <v>0.0005079192092699315</v>
      </c>
      <c r="AM25" s="6">
        <f t="shared" si="17"/>
        <v>0.00035895542347535986</v>
      </c>
      <c r="AN25" s="6">
        <f t="shared" si="18"/>
        <v>0.0005079192092699315</v>
      </c>
      <c r="AO25" s="6">
        <f t="shared" si="19"/>
        <v>0.00038634747236244635</v>
      </c>
      <c r="AP25" s="6">
        <f t="shared" si="20"/>
        <v>0</v>
      </c>
    </row>
    <row r="26" spans="1:42" ht="11.25">
      <c r="A26" s="37" t="s">
        <v>191</v>
      </c>
      <c r="B26" s="179" t="s">
        <v>14</v>
      </c>
      <c r="C26" s="189" t="s">
        <v>81</v>
      </c>
      <c r="D26" s="180">
        <v>8301</v>
      </c>
      <c r="E26" s="193">
        <v>285</v>
      </c>
      <c r="F26" s="180">
        <v>0</v>
      </c>
      <c r="G26" s="180">
        <v>0</v>
      </c>
      <c r="H26" s="180">
        <v>285</v>
      </c>
      <c r="I26" s="181">
        <v>77.67</v>
      </c>
      <c r="J26" s="181">
        <v>13</v>
      </c>
      <c r="K26" s="181">
        <v>64.3</v>
      </c>
      <c r="L26" s="181">
        <v>13.37</v>
      </c>
      <c r="M26" s="180">
        <v>6414</v>
      </c>
      <c r="N26" s="180">
        <v>3891</v>
      </c>
      <c r="O26" s="180">
        <v>38</v>
      </c>
      <c r="P26" s="180">
        <v>16348</v>
      </c>
      <c r="Q26" s="180"/>
      <c r="R26" s="180">
        <v>2055082</v>
      </c>
      <c r="T26" s="6">
        <f t="shared" si="0"/>
        <v>0.007248705432381219</v>
      </c>
      <c r="U26" s="6">
        <f t="shared" si="1"/>
        <v>0.00744844889318663</v>
      </c>
      <c r="V26" s="6">
        <f t="shared" si="2"/>
        <v>0</v>
      </c>
      <c r="W26" s="6">
        <f t="shared" si="3"/>
        <v>0</v>
      </c>
      <c r="X26" s="6">
        <f t="shared" si="4"/>
        <v>0.02844311377245509</v>
      </c>
      <c r="Y26" s="6">
        <f t="shared" si="5"/>
        <v>0.00841027684504712</v>
      </c>
      <c r="Z26" s="6">
        <f t="shared" si="6"/>
        <v>0.006811453721411542</v>
      </c>
      <c r="AA26" s="6">
        <f t="shared" si="7"/>
        <v>0.011601849078528096</v>
      </c>
      <c r="AB26" s="6">
        <f t="shared" si="8"/>
        <v>0.0034532099097051468</v>
      </c>
      <c r="AC26" s="6">
        <f t="shared" si="9"/>
        <v>0.007119291871320409</v>
      </c>
      <c r="AD26" s="6">
        <f t="shared" si="10"/>
        <v>0.0163711569750343</v>
      </c>
      <c r="AE26" s="6">
        <f t="shared" si="11"/>
        <v>0.0007115797716971205</v>
      </c>
      <c r="AF26" s="6">
        <f t="shared" si="12"/>
        <v>0.0027617193199514505</v>
      </c>
      <c r="AG26" s="6">
        <f t="shared" si="13"/>
        <v>0</v>
      </c>
      <c r="AH26" s="6">
        <f t="shared" si="14"/>
        <v>0.008724963679992166</v>
      </c>
      <c r="AI26" s="6">
        <v>0</v>
      </c>
      <c r="AJ26" s="6">
        <v>0</v>
      </c>
      <c r="AK26" s="6">
        <f t="shared" si="15"/>
        <v>0.011745224423177355</v>
      </c>
      <c r="AL26" s="6">
        <f t="shared" si="16"/>
        <v>0.009525148985857363</v>
      </c>
      <c r="AM26" s="6">
        <f t="shared" si="17"/>
        <v>0.007929362869116875</v>
      </c>
      <c r="AN26" s="6">
        <f t="shared" si="18"/>
        <v>0.02002248142549159</v>
      </c>
      <c r="AO26" s="6">
        <f t="shared" si="19"/>
        <v>0.004849002908254312</v>
      </c>
      <c r="AP26" s="6">
        <f t="shared" si="20"/>
        <v>0.017627283746933314</v>
      </c>
    </row>
    <row r="27" spans="1:42" ht="11.25">
      <c r="A27" s="37" t="s">
        <v>191</v>
      </c>
      <c r="B27" s="179" t="s">
        <v>15</v>
      </c>
      <c r="C27" s="189" t="s">
        <v>192</v>
      </c>
      <c r="D27" s="180">
        <v>0</v>
      </c>
      <c r="E27" s="193">
        <v>0</v>
      </c>
      <c r="F27" s="180">
        <v>0</v>
      </c>
      <c r="G27" s="180">
        <v>0</v>
      </c>
      <c r="H27" s="180">
        <v>0</v>
      </c>
      <c r="I27" s="181">
        <v>71.16</v>
      </c>
      <c r="J27" s="181">
        <v>0</v>
      </c>
      <c r="K27" s="181">
        <f>39.83-9</f>
        <v>30.83</v>
      </c>
      <c r="L27" s="181">
        <f>43.3-2.97</f>
        <v>40.33</v>
      </c>
      <c r="M27" s="180">
        <f>-2162.7+8755</f>
        <v>6592.3</v>
      </c>
      <c r="N27" s="180">
        <v>467</v>
      </c>
      <c r="O27" s="180">
        <v>637</v>
      </c>
      <c r="P27" s="180">
        <f>17144-11287</f>
        <v>5857</v>
      </c>
      <c r="Q27" s="180"/>
      <c r="R27" s="180">
        <f>2650746-0.9*240409</f>
        <v>2434377.9</v>
      </c>
      <c r="T27" s="6">
        <f t="shared" si="0"/>
        <v>0</v>
      </c>
      <c r="U27" s="6">
        <f t="shared" si="1"/>
        <v>0</v>
      </c>
      <c r="V27" s="6">
        <f t="shared" si="2"/>
        <v>0</v>
      </c>
      <c r="W27" s="6">
        <f t="shared" si="3"/>
        <v>0</v>
      </c>
      <c r="X27" s="6">
        <f t="shared" si="4"/>
        <v>0</v>
      </c>
      <c r="Y27" s="6">
        <f t="shared" si="5"/>
        <v>0.007705359859579671</v>
      </c>
      <c r="Z27" s="6">
        <f t="shared" si="6"/>
        <v>0</v>
      </c>
      <c r="AA27" s="6">
        <f t="shared" si="7"/>
        <v>0.005562752831897686</v>
      </c>
      <c r="AB27" s="6">
        <f t="shared" si="8"/>
        <v>0.010416451432940057</v>
      </c>
      <c r="AC27" s="6">
        <f t="shared" si="9"/>
        <v>0.0073171979736990226</v>
      </c>
      <c r="AD27" s="6">
        <f t="shared" si="10"/>
        <v>0.0019648754323672627</v>
      </c>
      <c r="AE27" s="6">
        <f t="shared" si="11"/>
        <v>0.011928324067659627</v>
      </c>
      <c r="AF27" s="6">
        <f t="shared" si="12"/>
        <v>0.000989441525382655</v>
      </c>
      <c r="AG27" s="6">
        <f t="shared" si="13"/>
        <v>0</v>
      </c>
      <c r="AH27" s="6">
        <v>0</v>
      </c>
      <c r="AI27" s="6">
        <v>0</v>
      </c>
      <c r="AJ27" s="6">
        <v>0</v>
      </c>
      <c r="AK27" s="6">
        <f t="shared" si="15"/>
        <v>0.004641036703033142</v>
      </c>
      <c r="AL27" s="6">
        <f t="shared" si="16"/>
        <v>0.002781376415948843</v>
      </c>
      <c r="AM27" s="6">
        <f t="shared" si="17"/>
        <v>0.0038526799297898353</v>
      </c>
      <c r="AN27" s="6">
        <f t="shared" si="18"/>
        <v>0.002781376415948843</v>
      </c>
      <c r="AO27" s="6">
        <f t="shared" si="19"/>
        <v>0.005743958400146575</v>
      </c>
      <c r="AP27" s="6">
        <f t="shared" si="20"/>
        <v>0</v>
      </c>
    </row>
    <row r="28" spans="1:42" ht="11.25">
      <c r="A28" s="37" t="s">
        <v>191</v>
      </c>
      <c r="B28" s="179" t="s">
        <v>16</v>
      </c>
      <c r="C28" s="189" t="s">
        <v>83</v>
      </c>
      <c r="D28" s="180">
        <v>8309</v>
      </c>
      <c r="E28" s="193">
        <v>337</v>
      </c>
      <c r="F28" s="180">
        <v>0</v>
      </c>
      <c r="G28" s="180">
        <v>0</v>
      </c>
      <c r="H28" s="180">
        <v>337</v>
      </c>
      <c r="I28" s="181">
        <v>59.94</v>
      </c>
      <c r="J28" s="181">
        <v>17.25</v>
      </c>
      <c r="K28" s="181">
        <v>51.14</v>
      </c>
      <c r="L28" s="181">
        <v>8.8</v>
      </c>
      <c r="M28" s="180">
        <v>6245</v>
      </c>
      <c r="N28" s="180">
        <v>1237</v>
      </c>
      <c r="O28" s="180">
        <v>444</v>
      </c>
      <c r="P28" s="180">
        <f>26450-17091</f>
        <v>9359</v>
      </c>
      <c r="Q28" s="180"/>
      <c r="R28" s="180">
        <v>3117712</v>
      </c>
      <c r="T28" s="6">
        <f t="shared" si="0"/>
        <v>0.007255691294742265</v>
      </c>
      <c r="U28" s="6">
        <f t="shared" si="1"/>
        <v>0.008807464129838224</v>
      </c>
      <c r="V28" s="6">
        <f t="shared" si="2"/>
        <v>0</v>
      </c>
      <c r="W28" s="6">
        <f t="shared" si="3"/>
        <v>0</v>
      </c>
      <c r="X28" s="6">
        <f t="shared" si="4"/>
        <v>0.033632734530938124</v>
      </c>
      <c r="Y28" s="6">
        <f t="shared" si="5"/>
        <v>0.006490433810893838</v>
      </c>
      <c r="Z28" s="6">
        <f t="shared" si="6"/>
        <v>0.009038275130334547</v>
      </c>
      <c r="AA28" s="6">
        <f t="shared" si="7"/>
        <v>0.009227349329330121</v>
      </c>
      <c r="AB28" s="6">
        <f t="shared" si="8"/>
        <v>0.002272868152984689</v>
      </c>
      <c r="AC28" s="6">
        <f t="shared" si="9"/>
        <v>0.006931708409166815</v>
      </c>
      <c r="AD28" s="6">
        <f t="shared" si="10"/>
        <v>0.005204605802651614</v>
      </c>
      <c r="AE28" s="6">
        <f t="shared" si="11"/>
        <v>0.008314247858776882</v>
      </c>
      <c r="AF28" s="6">
        <f t="shared" si="12"/>
        <v>0.0015810454560451202</v>
      </c>
      <c r="AG28" s="6">
        <f t="shared" si="13"/>
        <v>0</v>
      </c>
      <c r="AH28" s="6">
        <f t="shared" si="14"/>
        <v>0.00849507299369365</v>
      </c>
      <c r="AI28" s="6">
        <v>0</v>
      </c>
      <c r="AJ28" s="6">
        <v>0</v>
      </c>
      <c r="AK28" s="6">
        <f t="shared" si="15"/>
        <v>0.006068157105909215</v>
      </c>
      <c r="AL28" s="6">
        <f t="shared" si="16"/>
        <v>0.009017406729584173</v>
      </c>
      <c r="AM28" s="6">
        <f t="shared" si="17"/>
        <v>0.0076489489703660315</v>
      </c>
      <c r="AN28" s="6">
        <f t="shared" si="18"/>
        <v>0.021430041930134123</v>
      </c>
      <c r="AO28" s="6">
        <f t="shared" si="19"/>
        <v>0.007356297488421078</v>
      </c>
      <c r="AP28" s="6">
        <f t="shared" si="20"/>
        <v>0.021335504830636336</v>
      </c>
    </row>
    <row r="29" spans="1:42" ht="11.25">
      <c r="A29" s="37" t="s">
        <v>191</v>
      </c>
      <c r="B29" s="179" t="s">
        <v>17</v>
      </c>
      <c r="C29" s="189" t="s">
        <v>84</v>
      </c>
      <c r="D29" s="180">
        <v>0</v>
      </c>
      <c r="E29" s="193">
        <v>0</v>
      </c>
      <c r="F29" s="180">
        <v>0</v>
      </c>
      <c r="G29" s="180">
        <v>0</v>
      </c>
      <c r="H29" s="180">
        <v>0</v>
      </c>
      <c r="I29" s="181">
        <v>39.1</v>
      </c>
      <c r="J29" s="181">
        <v>0</v>
      </c>
      <c r="K29" s="181">
        <v>22.6</v>
      </c>
      <c r="L29" s="181">
        <v>16.5</v>
      </c>
      <c r="M29" s="180">
        <v>5465</v>
      </c>
      <c r="N29" s="180">
        <v>447</v>
      </c>
      <c r="O29" s="180">
        <v>103</v>
      </c>
      <c r="P29" s="180">
        <v>9218</v>
      </c>
      <c r="Q29" s="180"/>
      <c r="R29" s="180">
        <v>952103</v>
      </c>
      <c r="T29" s="6">
        <f t="shared" si="0"/>
        <v>0</v>
      </c>
      <c r="U29" s="6">
        <f t="shared" si="1"/>
        <v>0</v>
      </c>
      <c r="V29" s="6">
        <f t="shared" si="2"/>
        <v>0</v>
      </c>
      <c r="W29" s="6">
        <f t="shared" si="3"/>
        <v>0</v>
      </c>
      <c r="X29" s="6">
        <f t="shared" si="4"/>
        <v>0</v>
      </c>
      <c r="Y29" s="6">
        <f t="shared" si="5"/>
        <v>0.004233833199965784</v>
      </c>
      <c r="Z29" s="6">
        <f t="shared" si="6"/>
        <v>0</v>
      </c>
      <c r="AA29" s="6">
        <f t="shared" si="7"/>
        <v>0.004077788323090747</v>
      </c>
      <c r="AB29" s="6">
        <f t="shared" si="8"/>
        <v>0.004261627786846292</v>
      </c>
      <c r="AC29" s="6">
        <f t="shared" si="9"/>
        <v>0.006065938583842537</v>
      </c>
      <c r="AD29" s="6">
        <f t="shared" si="10"/>
        <v>0.001880726591580656</v>
      </c>
      <c r="AE29" s="6">
        <f t="shared" si="11"/>
        <v>0.001928755696968511</v>
      </c>
      <c r="AF29" s="6">
        <f t="shared" si="12"/>
        <v>0.0015572258803102808</v>
      </c>
      <c r="AG29" s="6">
        <f t="shared" si="13"/>
        <v>0</v>
      </c>
      <c r="AH29" s="6">
        <v>0</v>
      </c>
      <c r="AI29" s="6">
        <v>0</v>
      </c>
      <c r="AJ29" s="6">
        <v>0</v>
      </c>
      <c r="AK29" s="6">
        <f t="shared" si="15"/>
        <v>0.003973332587711596</v>
      </c>
      <c r="AL29" s="6">
        <f t="shared" si="16"/>
        <v>0.0020388941615453733</v>
      </c>
      <c r="AM29" s="6">
        <f t="shared" si="17"/>
        <v>0.002116916599982892</v>
      </c>
      <c r="AN29" s="6">
        <f t="shared" si="18"/>
        <v>0.0020388941615453733</v>
      </c>
      <c r="AO29" s="6">
        <f t="shared" si="19"/>
        <v>0.002246504137527191</v>
      </c>
      <c r="AP29" s="6">
        <f t="shared" si="20"/>
        <v>0</v>
      </c>
    </row>
    <row r="30" spans="1:42" ht="11.25">
      <c r="A30" s="37" t="s">
        <v>191</v>
      </c>
      <c r="B30" s="179" t="s">
        <v>18</v>
      </c>
      <c r="C30" s="189" t="s">
        <v>85</v>
      </c>
      <c r="D30" s="180">
        <v>0</v>
      </c>
      <c r="E30" s="193">
        <v>0</v>
      </c>
      <c r="F30" s="180">
        <v>0</v>
      </c>
      <c r="G30" s="180">
        <v>0</v>
      </c>
      <c r="H30" s="180">
        <v>0</v>
      </c>
      <c r="I30" s="181">
        <v>350.61</v>
      </c>
      <c r="J30" s="181">
        <v>98.5</v>
      </c>
      <c r="K30" s="181">
        <v>136.46</v>
      </c>
      <c r="L30" s="181">
        <v>214.15</v>
      </c>
      <c r="M30" s="180">
        <v>32900</v>
      </c>
      <c r="N30" s="180">
        <v>690</v>
      </c>
      <c r="O30" s="180">
        <v>1349</v>
      </c>
      <c r="P30" s="180">
        <f>775263-4725</f>
        <v>770538</v>
      </c>
      <c r="Q30" s="180"/>
      <c r="R30" s="180">
        <v>16689764</v>
      </c>
      <c r="T30" s="6">
        <f t="shared" si="0"/>
        <v>0</v>
      </c>
      <c r="U30" s="6">
        <f t="shared" si="1"/>
        <v>0</v>
      </c>
      <c r="V30" s="6">
        <f t="shared" si="2"/>
        <v>0</v>
      </c>
      <c r="W30" s="6">
        <f t="shared" si="3"/>
        <v>0</v>
      </c>
      <c r="X30" s="6">
        <f t="shared" si="4"/>
        <v>0</v>
      </c>
      <c r="Y30" s="6">
        <f t="shared" si="5"/>
        <v>0.03796481478874689</v>
      </c>
      <c r="Z30" s="6">
        <f t="shared" si="6"/>
        <v>0.051609860889156686</v>
      </c>
      <c r="AA30" s="6">
        <f t="shared" si="7"/>
        <v>0.024621902414555898</v>
      </c>
      <c r="AB30" s="6">
        <f t="shared" si="8"/>
        <v>0.05531076306382627</v>
      </c>
      <c r="AC30" s="6">
        <f t="shared" si="9"/>
        <v>0.03651772724765224</v>
      </c>
      <c r="AD30" s="6">
        <f t="shared" si="10"/>
        <v>0.0029031350071379255</v>
      </c>
      <c r="AE30" s="6">
        <f t="shared" si="11"/>
        <v>0.02526108189524778</v>
      </c>
      <c r="AF30" s="6">
        <f t="shared" si="12"/>
        <v>0.13016942019554384</v>
      </c>
      <c r="AG30" s="6">
        <f t="shared" si="13"/>
        <v>0</v>
      </c>
      <c r="AH30" s="6">
        <v>0</v>
      </c>
      <c r="AI30" s="6">
        <v>0</v>
      </c>
      <c r="AJ30" s="6">
        <v>0</v>
      </c>
      <c r="AK30" s="6">
        <f t="shared" si="15"/>
        <v>0.01971043112739508</v>
      </c>
      <c r="AL30" s="6">
        <f t="shared" si="16"/>
        <v>0.012310951207277949</v>
      </c>
      <c r="AM30" s="6">
        <f t="shared" si="17"/>
        <v>0.018982407394373443</v>
      </c>
      <c r="AN30" s="6">
        <f t="shared" si="18"/>
        <v>0.012310951207277949</v>
      </c>
      <c r="AO30" s="6">
        <f t="shared" si="19"/>
        <v>0.03937979806843625</v>
      </c>
      <c r="AP30" s="6">
        <f t="shared" si="20"/>
        <v>0.025804930444578343</v>
      </c>
    </row>
    <row r="31" spans="1:42" ht="11.25">
      <c r="A31" s="37" t="s">
        <v>191</v>
      </c>
      <c r="B31" s="179" t="s">
        <v>19</v>
      </c>
      <c r="C31" s="189" t="s">
        <v>86</v>
      </c>
      <c r="D31" s="180"/>
      <c r="E31" s="193"/>
      <c r="F31" s="180"/>
      <c r="G31" s="180">
        <v>0</v>
      </c>
      <c r="H31" s="180"/>
      <c r="I31" s="181">
        <v>259.42</v>
      </c>
      <c r="J31" s="180">
        <v>1</v>
      </c>
      <c r="K31" s="180">
        <v>203.42</v>
      </c>
      <c r="L31" s="180">
        <v>56</v>
      </c>
      <c r="M31" s="180">
        <v>52900</v>
      </c>
      <c r="N31" s="180">
        <v>39993</v>
      </c>
      <c r="O31" s="180">
        <v>960</v>
      </c>
      <c r="P31" s="180">
        <f>102105-3675</f>
        <v>98430</v>
      </c>
      <c r="Q31" s="180"/>
      <c r="R31" s="180">
        <v>7601367</v>
      </c>
      <c r="T31" s="6">
        <f t="shared" si="0"/>
        <v>0</v>
      </c>
      <c r="U31" s="6">
        <f t="shared" si="1"/>
        <v>0</v>
      </c>
      <c r="V31" s="6">
        <f t="shared" si="2"/>
        <v>0</v>
      </c>
      <c r="W31" s="6">
        <f t="shared" si="3"/>
        <v>0</v>
      </c>
      <c r="X31" s="6">
        <f t="shared" si="4"/>
        <v>0</v>
      </c>
      <c r="Y31" s="6">
        <f t="shared" si="5"/>
        <v>0.028090562883251242</v>
      </c>
      <c r="Z31" s="6">
        <f t="shared" si="6"/>
        <v>0.0005239579785701186</v>
      </c>
      <c r="AA31" s="6">
        <f t="shared" si="7"/>
        <v>0.03670370357004954</v>
      </c>
      <c r="AB31" s="6">
        <f t="shared" si="8"/>
        <v>0.014463706428084385</v>
      </c>
      <c r="AC31" s="6">
        <f t="shared" si="9"/>
        <v>0.058716953538018334</v>
      </c>
      <c r="AD31" s="6">
        <f t="shared" si="10"/>
        <v>0.16826822947893774</v>
      </c>
      <c r="AE31" s="6">
        <f t="shared" si="11"/>
        <v>0.01797675212708515</v>
      </c>
      <c r="AF31" s="6">
        <f t="shared" si="12"/>
        <v>0.016628091060852782</v>
      </c>
      <c r="AG31" s="6">
        <f t="shared" si="13"/>
        <v>0</v>
      </c>
      <c r="AH31" s="6">
        <f t="shared" si="14"/>
        <v>0.071959865711192</v>
      </c>
      <c r="AI31" s="6">
        <v>0</v>
      </c>
      <c r="AJ31" s="6">
        <v>0</v>
      </c>
      <c r="AK31" s="6">
        <f t="shared" si="15"/>
        <v>0.11349259150847804</v>
      </c>
      <c r="AL31" s="6">
        <f t="shared" si="16"/>
        <v>0.01835185178502477</v>
      </c>
      <c r="AM31" s="6">
        <f t="shared" si="17"/>
        <v>0.014045281441625621</v>
      </c>
      <c r="AN31" s="6">
        <f t="shared" si="18"/>
        <v>0.01835185178502477</v>
      </c>
      <c r="AO31" s="6">
        <f t="shared" si="19"/>
        <v>0.01793556203095952</v>
      </c>
      <c r="AP31" s="6">
        <f t="shared" si="20"/>
        <v>0.0002619789892850593</v>
      </c>
    </row>
    <row r="32" spans="1:42" ht="11.25">
      <c r="A32" s="37" t="s">
        <v>191</v>
      </c>
      <c r="B32" s="179" t="s">
        <v>20</v>
      </c>
      <c r="C32" s="189" t="s">
        <v>87</v>
      </c>
      <c r="D32" s="180"/>
      <c r="E32" s="193"/>
      <c r="F32" s="180"/>
      <c r="G32" s="180">
        <v>0</v>
      </c>
      <c r="H32" s="180"/>
      <c r="I32" s="181">
        <v>41.5</v>
      </c>
      <c r="J32" s="180">
        <v>0</v>
      </c>
      <c r="K32" s="180">
        <v>36.5</v>
      </c>
      <c r="L32" s="180">
        <v>5</v>
      </c>
      <c r="M32" s="180">
        <v>2152</v>
      </c>
      <c r="N32" s="180">
        <v>1344</v>
      </c>
      <c r="O32" s="180">
        <v>592</v>
      </c>
      <c r="P32" s="180">
        <v>40257</v>
      </c>
      <c r="Q32" s="180"/>
      <c r="R32" s="180">
        <v>109732</v>
      </c>
      <c r="T32" s="6">
        <f t="shared" si="0"/>
        <v>0</v>
      </c>
      <c r="U32" s="6">
        <f t="shared" si="1"/>
        <v>0</v>
      </c>
      <c r="V32" s="6">
        <f t="shared" si="2"/>
        <v>0</v>
      </c>
      <c r="W32" s="6">
        <f t="shared" si="3"/>
        <v>0</v>
      </c>
      <c r="X32" s="6">
        <f t="shared" si="4"/>
        <v>0</v>
      </c>
      <c r="Y32" s="6">
        <f t="shared" si="5"/>
        <v>0.004493710429631202</v>
      </c>
      <c r="Z32" s="6">
        <f t="shared" si="6"/>
        <v>0</v>
      </c>
      <c r="AA32" s="6">
        <f t="shared" si="7"/>
        <v>0.0065858085749031965</v>
      </c>
      <c r="AB32" s="6">
        <f t="shared" si="8"/>
        <v>0.0012914023596503916</v>
      </c>
      <c r="AC32" s="6">
        <f t="shared" si="9"/>
        <v>0.0023886367488433926</v>
      </c>
      <c r="AD32" s="6">
        <f t="shared" si="10"/>
        <v>0.005654802100859959</v>
      </c>
      <c r="AE32" s="6">
        <f t="shared" si="11"/>
        <v>0.01108566381170251</v>
      </c>
      <c r="AF32" s="6">
        <f t="shared" si="12"/>
        <v>0.006800742272038509</v>
      </c>
      <c r="AG32" s="6">
        <f t="shared" si="13"/>
        <v>0</v>
      </c>
      <c r="AH32" s="6">
        <v>0</v>
      </c>
      <c r="AI32" s="6">
        <v>0</v>
      </c>
      <c r="AJ32" s="6">
        <v>0</v>
      </c>
      <c r="AK32" s="6">
        <f t="shared" si="15"/>
        <v>0.0040217194248516755</v>
      </c>
      <c r="AL32" s="6">
        <f t="shared" si="16"/>
        <v>0.0032929042874515983</v>
      </c>
      <c r="AM32" s="6">
        <f t="shared" si="17"/>
        <v>0.002246855214815601</v>
      </c>
      <c r="AN32" s="6">
        <f t="shared" si="18"/>
        <v>0.0032929042874515983</v>
      </c>
      <c r="AO32" s="6">
        <f t="shared" si="19"/>
        <v>0.0002589146258536458</v>
      </c>
      <c r="AP32" s="6">
        <f t="shared" si="20"/>
        <v>0</v>
      </c>
    </row>
    <row r="33" spans="1:42" ht="11.25">
      <c r="A33" s="37" t="s">
        <v>193</v>
      </c>
      <c r="B33" s="179" t="s">
        <v>21</v>
      </c>
      <c r="C33" s="190" t="s">
        <v>89</v>
      </c>
      <c r="D33" s="180"/>
      <c r="E33" s="193"/>
      <c r="F33" s="180"/>
      <c r="G33" s="180">
        <v>0</v>
      </c>
      <c r="H33" s="180"/>
      <c r="I33" s="181">
        <v>21.85</v>
      </c>
      <c r="J33" s="180">
        <v>0</v>
      </c>
      <c r="K33" s="180">
        <v>11.1</v>
      </c>
      <c r="L33" s="180">
        <v>10.75</v>
      </c>
      <c r="M33" s="180">
        <v>2544</v>
      </c>
      <c r="N33" s="180">
        <v>9</v>
      </c>
      <c r="O33" s="180">
        <v>387</v>
      </c>
      <c r="P33" s="180">
        <v>8149</v>
      </c>
      <c r="Q33" s="180"/>
      <c r="R33" s="180">
        <v>1316450</v>
      </c>
      <c r="T33" s="6">
        <f t="shared" si="0"/>
        <v>0</v>
      </c>
      <c r="U33" s="6">
        <f t="shared" si="1"/>
        <v>0</v>
      </c>
      <c r="V33" s="6">
        <f t="shared" si="2"/>
        <v>0</v>
      </c>
      <c r="W33" s="6">
        <f t="shared" si="3"/>
        <v>0</v>
      </c>
      <c r="X33" s="6">
        <f t="shared" si="4"/>
        <v>0</v>
      </c>
      <c r="Y33" s="6">
        <f t="shared" si="5"/>
        <v>0.002365965611745585</v>
      </c>
      <c r="Z33" s="6">
        <f t="shared" si="6"/>
        <v>0</v>
      </c>
      <c r="AA33" s="6">
        <f t="shared" si="7"/>
        <v>0.0020028075392171363</v>
      </c>
      <c r="AB33" s="6">
        <f t="shared" si="8"/>
        <v>0.0027765150732483417</v>
      </c>
      <c r="AC33" s="6">
        <f t="shared" si="9"/>
        <v>0.002823741584134568</v>
      </c>
      <c r="AD33" s="6">
        <f t="shared" si="10"/>
        <v>3.786697835397294E-05</v>
      </c>
      <c r="AE33" s="6">
        <f t="shared" si="11"/>
        <v>0.007246878201231202</v>
      </c>
      <c r="AF33" s="6">
        <f t="shared" si="12"/>
        <v>0.0013766363309447253</v>
      </c>
      <c r="AG33" s="6">
        <f t="shared" si="13"/>
        <v>0</v>
      </c>
      <c r="AH33" s="6">
        <v>0</v>
      </c>
      <c r="AI33" s="6">
        <v>0</v>
      </c>
      <c r="AJ33" s="6">
        <v>0</v>
      </c>
      <c r="AK33" s="6">
        <f t="shared" si="15"/>
        <v>0.0014308042812442704</v>
      </c>
      <c r="AL33" s="6">
        <f t="shared" si="16"/>
        <v>0.0010014037696085682</v>
      </c>
      <c r="AM33" s="6">
        <f t="shared" si="17"/>
        <v>0.0011829828058727925</v>
      </c>
      <c r="AN33" s="6">
        <f t="shared" si="18"/>
        <v>0.0010014037696085682</v>
      </c>
      <c r="AO33" s="6">
        <f t="shared" si="19"/>
        <v>0.003106187431241862</v>
      </c>
      <c r="AP33" s="6">
        <f t="shared" si="20"/>
        <v>0</v>
      </c>
    </row>
    <row r="34" spans="1:42" ht="11.25">
      <c r="A34" s="37" t="s">
        <v>193</v>
      </c>
      <c r="B34" s="179" t="s">
        <v>22</v>
      </c>
      <c r="C34" s="189" t="s">
        <v>235</v>
      </c>
      <c r="D34" s="180"/>
      <c r="E34" s="193"/>
      <c r="F34" s="180"/>
      <c r="G34" s="180">
        <v>0</v>
      </c>
      <c r="H34" s="180"/>
      <c r="I34" s="181">
        <v>6.75</v>
      </c>
      <c r="J34" s="180">
        <v>0</v>
      </c>
      <c r="K34" s="180">
        <v>3.75</v>
      </c>
      <c r="L34" s="180">
        <v>3</v>
      </c>
      <c r="M34" s="180">
        <v>549</v>
      </c>
      <c r="N34" s="180">
        <v>0</v>
      </c>
      <c r="O34" s="180">
        <v>2</v>
      </c>
      <c r="P34" s="180">
        <v>1429</v>
      </c>
      <c r="Q34" s="180"/>
      <c r="R34" s="180">
        <v>449984</v>
      </c>
      <c r="T34" s="6">
        <f t="shared" si="0"/>
        <v>0</v>
      </c>
      <c r="U34" s="6">
        <f t="shared" si="1"/>
        <v>0</v>
      </c>
      <c r="V34" s="6">
        <f t="shared" si="2"/>
        <v>0</v>
      </c>
      <c r="W34" s="6">
        <f t="shared" si="3"/>
        <v>0</v>
      </c>
      <c r="X34" s="6">
        <f t="shared" si="4"/>
        <v>0</v>
      </c>
      <c r="Y34" s="6">
        <f t="shared" si="5"/>
        <v>0.0007309047084339907</v>
      </c>
      <c r="Z34" s="6">
        <f t="shared" si="6"/>
        <v>0</v>
      </c>
      <c r="AA34" s="6">
        <f t="shared" si="7"/>
        <v>0.000676624168654438</v>
      </c>
      <c r="AB34" s="6">
        <f t="shared" si="8"/>
        <v>0.0007748414157902349</v>
      </c>
      <c r="AC34" s="6">
        <f t="shared" si="9"/>
        <v>0.0006093687616705494</v>
      </c>
      <c r="AD34" s="6">
        <f t="shared" si="10"/>
        <v>0</v>
      </c>
      <c r="AE34" s="6">
        <f t="shared" si="11"/>
        <v>3.74515669314274E-05</v>
      </c>
      <c r="AF34" s="6">
        <f t="shared" si="12"/>
        <v>0.00024140548741195393</v>
      </c>
      <c r="AG34" s="6">
        <f t="shared" si="13"/>
        <v>0</v>
      </c>
      <c r="AH34" s="6">
        <v>0</v>
      </c>
      <c r="AI34" s="6">
        <v>0</v>
      </c>
      <c r="AJ34" s="6">
        <v>0</v>
      </c>
      <c r="AK34" s="6">
        <f t="shared" si="15"/>
        <v>0.0003046843808352747</v>
      </c>
      <c r="AL34" s="6">
        <f t="shared" si="16"/>
        <v>0.000338312084327219</v>
      </c>
      <c r="AM34" s="6">
        <f t="shared" si="17"/>
        <v>0.00036545235421699536</v>
      </c>
      <c r="AN34" s="6">
        <f t="shared" si="18"/>
        <v>0.000338312084327219</v>
      </c>
      <c r="AO34" s="6">
        <f t="shared" si="19"/>
        <v>0.001061745334087841</v>
      </c>
      <c r="AP34" s="6">
        <f t="shared" si="20"/>
        <v>0</v>
      </c>
    </row>
    <row r="35" spans="1:42" ht="11.25">
      <c r="A35" s="37" t="s">
        <v>193</v>
      </c>
      <c r="B35" s="179" t="s">
        <v>23</v>
      </c>
      <c r="C35" s="191" t="s">
        <v>94</v>
      </c>
      <c r="D35" s="180"/>
      <c r="E35" s="193"/>
      <c r="F35" s="180"/>
      <c r="G35" s="180">
        <v>0</v>
      </c>
      <c r="H35" s="180"/>
      <c r="I35" s="181">
        <v>20.51</v>
      </c>
      <c r="J35" s="180">
        <v>0</v>
      </c>
      <c r="K35" s="180">
        <v>15.71</v>
      </c>
      <c r="L35" s="180">
        <v>4.8</v>
      </c>
      <c r="M35" s="180">
        <v>1633</v>
      </c>
      <c r="N35" s="180">
        <v>0</v>
      </c>
      <c r="O35" s="180">
        <v>15</v>
      </c>
      <c r="P35" s="180">
        <v>3286</v>
      </c>
      <c r="Q35" s="180"/>
      <c r="R35" s="180">
        <v>1464775</v>
      </c>
      <c r="T35" s="6">
        <f t="shared" si="0"/>
        <v>0</v>
      </c>
      <c r="U35" s="6">
        <f t="shared" si="1"/>
        <v>0</v>
      </c>
      <c r="V35" s="6">
        <f t="shared" si="2"/>
        <v>0</v>
      </c>
      <c r="W35" s="6">
        <f t="shared" si="3"/>
        <v>0</v>
      </c>
      <c r="X35" s="6">
        <f t="shared" si="4"/>
        <v>0</v>
      </c>
      <c r="Y35" s="6">
        <f t="shared" si="5"/>
        <v>0.0022208674918490594</v>
      </c>
      <c r="Z35" s="6">
        <f t="shared" si="6"/>
        <v>0</v>
      </c>
      <c r="AA35" s="6">
        <f t="shared" si="7"/>
        <v>0.0028346041838829923</v>
      </c>
      <c r="AB35" s="6">
        <f t="shared" si="8"/>
        <v>0.0012397462652643757</v>
      </c>
      <c r="AC35" s="6">
        <f t="shared" si="9"/>
        <v>0.001812566826608392</v>
      </c>
      <c r="AD35" s="6">
        <f t="shared" si="10"/>
        <v>0</v>
      </c>
      <c r="AE35" s="6">
        <f t="shared" si="11"/>
        <v>0.00028088675198570547</v>
      </c>
      <c r="AF35" s="6">
        <f t="shared" si="12"/>
        <v>0.000555114367834626</v>
      </c>
      <c r="AG35" s="6">
        <f t="shared" si="13"/>
        <v>0</v>
      </c>
      <c r="AH35" s="6">
        <v>0</v>
      </c>
      <c r="AI35" s="6">
        <v>0</v>
      </c>
      <c r="AJ35" s="6">
        <v>0</v>
      </c>
      <c r="AK35" s="6">
        <f t="shared" si="15"/>
        <v>0.000906283413304196</v>
      </c>
      <c r="AL35" s="6">
        <f t="shared" si="16"/>
        <v>0.0014173020919414961</v>
      </c>
      <c r="AM35" s="6">
        <f t="shared" si="17"/>
        <v>0.0011104337459245297</v>
      </c>
      <c r="AN35" s="6">
        <f t="shared" si="18"/>
        <v>0.0014173020919414961</v>
      </c>
      <c r="AO35" s="6">
        <f t="shared" si="19"/>
        <v>0.0034561629341010283</v>
      </c>
      <c r="AP35" s="6">
        <f t="shared" si="20"/>
        <v>0</v>
      </c>
    </row>
    <row r="36" spans="1:42" ht="11.25">
      <c r="A36" s="37" t="s">
        <v>193</v>
      </c>
      <c r="B36" s="179" t="s">
        <v>24</v>
      </c>
      <c r="C36" s="191" t="s">
        <v>97</v>
      </c>
      <c r="D36" s="180"/>
      <c r="E36" s="193"/>
      <c r="F36" s="180"/>
      <c r="G36" s="180">
        <v>0</v>
      </c>
      <c r="H36" s="180"/>
      <c r="I36" s="181">
        <v>34.67</v>
      </c>
      <c r="J36" s="180">
        <v>0</v>
      </c>
      <c r="K36" s="180">
        <v>27</v>
      </c>
      <c r="L36" s="180">
        <v>7.67</v>
      </c>
      <c r="M36" s="180">
        <v>1874</v>
      </c>
      <c r="N36" s="180">
        <v>0</v>
      </c>
      <c r="O36" s="180">
        <v>21</v>
      </c>
      <c r="P36" s="180">
        <v>6148</v>
      </c>
      <c r="Q36" s="180"/>
      <c r="R36" s="180">
        <v>1490021</v>
      </c>
      <c r="T36" s="6">
        <f t="shared" si="0"/>
        <v>0</v>
      </c>
      <c r="U36" s="6">
        <f t="shared" si="1"/>
        <v>0</v>
      </c>
      <c r="V36" s="6">
        <f t="shared" si="2"/>
        <v>0</v>
      </c>
      <c r="W36" s="6">
        <f t="shared" si="3"/>
        <v>0</v>
      </c>
      <c r="X36" s="6">
        <f t="shared" si="4"/>
        <v>0</v>
      </c>
      <c r="Y36" s="6">
        <f t="shared" si="5"/>
        <v>0.003754143146875031</v>
      </c>
      <c r="Z36" s="6">
        <f t="shared" si="6"/>
        <v>0</v>
      </c>
      <c r="AA36" s="6">
        <f t="shared" si="7"/>
        <v>0.004871694014311954</v>
      </c>
      <c r="AB36" s="6">
        <f t="shared" si="8"/>
        <v>0.0019810112197037005</v>
      </c>
      <c r="AC36" s="6">
        <f t="shared" si="9"/>
        <v>0.002080067503407304</v>
      </c>
      <c r="AD36" s="6">
        <f t="shared" si="10"/>
        <v>0</v>
      </c>
      <c r="AE36" s="6">
        <f t="shared" si="11"/>
        <v>0.00039324145277998767</v>
      </c>
      <c r="AF36" s="6">
        <f t="shared" si="12"/>
        <v>0.0010386010753034938</v>
      </c>
      <c r="AG36" s="6">
        <f t="shared" si="13"/>
        <v>0</v>
      </c>
      <c r="AH36" s="6">
        <v>0</v>
      </c>
      <c r="AI36" s="6">
        <v>0</v>
      </c>
      <c r="AJ36" s="6">
        <v>0</v>
      </c>
      <c r="AK36" s="6">
        <f t="shared" si="15"/>
        <v>0.001040033751703652</v>
      </c>
      <c r="AL36" s="6">
        <f t="shared" si="16"/>
        <v>0.002435847007155977</v>
      </c>
      <c r="AM36" s="6">
        <f t="shared" si="17"/>
        <v>0.0018770715734375155</v>
      </c>
      <c r="AN36" s="6">
        <f t="shared" si="18"/>
        <v>0.002435847007155977</v>
      </c>
      <c r="AO36" s="6">
        <f t="shared" si="19"/>
        <v>0.0035157313247646555</v>
      </c>
      <c r="AP36" s="6">
        <f t="shared" si="20"/>
        <v>0</v>
      </c>
    </row>
    <row r="37" spans="1:42" ht="11.25">
      <c r="A37" s="37" t="s">
        <v>193</v>
      </c>
      <c r="B37" s="180" t="s">
        <v>25</v>
      </c>
      <c r="C37" s="191" t="s">
        <v>98</v>
      </c>
      <c r="D37" s="180"/>
      <c r="E37" s="193"/>
      <c r="F37" s="180"/>
      <c r="G37" s="180">
        <v>0</v>
      </c>
      <c r="H37" s="180"/>
      <c r="I37" s="181">
        <v>3.75</v>
      </c>
      <c r="J37" s="180">
        <v>0</v>
      </c>
      <c r="K37" s="180">
        <v>1.5</v>
      </c>
      <c r="L37" s="180">
        <v>2.25</v>
      </c>
      <c r="M37" s="180">
        <v>390</v>
      </c>
      <c r="N37" s="180">
        <v>0</v>
      </c>
      <c r="O37" s="180">
        <v>39</v>
      </c>
      <c r="P37" s="180">
        <v>0</v>
      </c>
      <c r="Q37" s="180"/>
      <c r="R37" s="180">
        <v>441635</v>
      </c>
      <c r="T37" s="6">
        <f t="shared" si="0"/>
        <v>0</v>
      </c>
      <c r="U37" s="6">
        <f t="shared" si="1"/>
        <v>0</v>
      </c>
      <c r="V37" s="6">
        <f t="shared" si="2"/>
        <v>0</v>
      </c>
      <c r="W37" s="6">
        <f t="shared" si="3"/>
        <v>0</v>
      </c>
      <c r="X37" s="6">
        <f t="shared" si="4"/>
        <v>0</v>
      </c>
      <c r="Y37" s="6">
        <f t="shared" si="5"/>
        <v>0.0004060581713522171</v>
      </c>
      <c r="Z37" s="6">
        <f t="shared" si="6"/>
        <v>0</v>
      </c>
      <c r="AA37" s="6">
        <f t="shared" si="7"/>
        <v>0.00027064966746177517</v>
      </c>
      <c r="AB37" s="6">
        <f t="shared" si="8"/>
        <v>0.0005811310618426762</v>
      </c>
      <c r="AC37" s="6">
        <f t="shared" si="9"/>
        <v>0.000432884912662139</v>
      </c>
      <c r="AD37" s="6">
        <f t="shared" si="10"/>
        <v>0</v>
      </c>
      <c r="AE37" s="6">
        <f t="shared" si="11"/>
        <v>0.0007303055551628342</v>
      </c>
      <c r="AF37" s="6">
        <f t="shared" si="12"/>
        <v>0</v>
      </c>
      <c r="AG37" s="6">
        <f t="shared" si="13"/>
        <v>0</v>
      </c>
      <c r="AH37" s="6">
        <v>0</v>
      </c>
      <c r="AI37" s="6">
        <v>0</v>
      </c>
      <c r="AJ37" s="6">
        <v>0</v>
      </c>
      <c r="AK37" s="6">
        <f t="shared" si="15"/>
        <v>0.0002164424563310695</v>
      </c>
      <c r="AL37" s="6">
        <f t="shared" si="16"/>
        <v>0.00013532483373088759</v>
      </c>
      <c r="AM37" s="6">
        <f t="shared" si="17"/>
        <v>0.00020302908567610854</v>
      </c>
      <c r="AN37" s="6">
        <f t="shared" si="18"/>
        <v>0.00013532483373088759</v>
      </c>
      <c r="AO37" s="6">
        <f t="shared" si="19"/>
        <v>0.0010420457185586233</v>
      </c>
      <c r="AP37" s="6">
        <f t="shared" si="20"/>
        <v>0</v>
      </c>
    </row>
    <row r="38" spans="1:42" ht="11.25">
      <c r="A38" s="37" t="s">
        <v>193</v>
      </c>
      <c r="B38" s="179" t="s">
        <v>26</v>
      </c>
      <c r="C38" s="191" t="s">
        <v>99</v>
      </c>
      <c r="D38" s="180"/>
      <c r="E38" s="193"/>
      <c r="F38" s="180"/>
      <c r="G38" s="180">
        <v>0</v>
      </c>
      <c r="H38" s="180"/>
      <c r="I38" s="181">
        <v>0</v>
      </c>
      <c r="J38" s="180">
        <v>0</v>
      </c>
      <c r="K38" s="180">
        <v>0</v>
      </c>
      <c r="L38" s="180">
        <v>0</v>
      </c>
      <c r="M38" s="180">
        <v>1640</v>
      </c>
      <c r="N38" s="180">
        <v>0</v>
      </c>
      <c r="O38" s="180">
        <v>0</v>
      </c>
      <c r="P38" s="180">
        <v>0</v>
      </c>
      <c r="Q38" s="180"/>
      <c r="R38" s="180"/>
      <c r="T38" s="6">
        <f t="shared" si="0"/>
        <v>0</v>
      </c>
      <c r="U38" s="6">
        <f t="shared" si="1"/>
        <v>0</v>
      </c>
      <c r="V38" s="6">
        <f t="shared" si="2"/>
        <v>0</v>
      </c>
      <c r="W38" s="6">
        <f t="shared" si="3"/>
        <v>0</v>
      </c>
      <c r="X38" s="6">
        <f t="shared" si="4"/>
        <v>0</v>
      </c>
      <c r="Y38" s="6">
        <f t="shared" si="5"/>
        <v>0</v>
      </c>
      <c r="Z38" s="6">
        <f t="shared" si="6"/>
        <v>0</v>
      </c>
      <c r="AA38" s="6">
        <f t="shared" si="7"/>
        <v>0</v>
      </c>
      <c r="AB38" s="6">
        <f t="shared" si="8"/>
        <v>0</v>
      </c>
      <c r="AC38" s="6">
        <f t="shared" si="9"/>
        <v>0.0018203365558100203</v>
      </c>
      <c r="AD38" s="6">
        <f t="shared" si="10"/>
        <v>0</v>
      </c>
      <c r="AE38" s="6">
        <f t="shared" si="11"/>
        <v>0</v>
      </c>
      <c r="AF38" s="6">
        <f t="shared" si="12"/>
        <v>0</v>
      </c>
      <c r="AG38" s="6">
        <f t="shared" si="13"/>
        <v>0</v>
      </c>
      <c r="AH38" s="6">
        <v>0</v>
      </c>
      <c r="AI38" s="6">
        <v>0</v>
      </c>
      <c r="AJ38" s="6">
        <v>0</v>
      </c>
      <c r="AK38" s="6">
        <f t="shared" si="15"/>
        <v>0.0009101682779050101</v>
      </c>
      <c r="AL38" s="6">
        <f t="shared" si="16"/>
        <v>0</v>
      </c>
      <c r="AM38" s="6">
        <f t="shared" si="17"/>
        <v>0</v>
      </c>
      <c r="AN38" s="6">
        <f t="shared" si="18"/>
        <v>0</v>
      </c>
      <c r="AO38" s="6">
        <f t="shared" si="19"/>
        <v>0</v>
      </c>
      <c r="AP38" s="6">
        <f t="shared" si="20"/>
        <v>0</v>
      </c>
    </row>
    <row r="39" spans="1:42" ht="11.25">
      <c r="A39" s="37" t="s">
        <v>193</v>
      </c>
      <c r="B39" s="179" t="s">
        <v>27</v>
      </c>
      <c r="C39" s="190" t="s">
        <v>102</v>
      </c>
      <c r="D39" s="180">
        <v>0</v>
      </c>
      <c r="E39" s="193"/>
      <c r="F39" s="180"/>
      <c r="G39" s="180">
        <v>0</v>
      </c>
      <c r="H39" s="180"/>
      <c r="I39" s="181">
        <v>17.5</v>
      </c>
      <c r="J39" s="180">
        <v>0</v>
      </c>
      <c r="K39" s="180">
        <v>8.5</v>
      </c>
      <c r="L39" s="180">
        <v>9</v>
      </c>
      <c r="M39" s="180">
        <v>6061</v>
      </c>
      <c r="N39" s="180">
        <v>0</v>
      </c>
      <c r="O39" s="180">
        <v>272</v>
      </c>
      <c r="P39" s="180">
        <v>3553</v>
      </c>
      <c r="Q39" s="180"/>
      <c r="R39" s="180">
        <v>1461049</v>
      </c>
      <c r="T39" s="6">
        <f t="shared" si="0"/>
        <v>0</v>
      </c>
      <c r="U39" s="6">
        <f t="shared" si="1"/>
        <v>0</v>
      </c>
      <c r="V39" s="6">
        <f t="shared" si="2"/>
        <v>0</v>
      </c>
      <c r="W39" s="6">
        <f t="shared" si="3"/>
        <v>0</v>
      </c>
      <c r="X39" s="6">
        <f t="shared" si="4"/>
        <v>0</v>
      </c>
      <c r="Y39" s="6">
        <f t="shared" si="5"/>
        <v>0.001894938132977013</v>
      </c>
      <c r="Z39" s="6">
        <f t="shared" si="6"/>
        <v>0</v>
      </c>
      <c r="AA39" s="6">
        <f t="shared" si="7"/>
        <v>0.0015336814489500595</v>
      </c>
      <c r="AB39" s="6">
        <f t="shared" si="8"/>
        <v>0.0023245242473707048</v>
      </c>
      <c r="AC39" s="6">
        <f t="shared" si="9"/>
        <v>0.006727475527295447</v>
      </c>
      <c r="AD39" s="6">
        <f t="shared" si="10"/>
        <v>0</v>
      </c>
      <c r="AE39" s="6">
        <f t="shared" si="11"/>
        <v>0.005093413102674126</v>
      </c>
      <c r="AF39" s="6">
        <f t="shared" si="12"/>
        <v>0.0006002195218857049</v>
      </c>
      <c r="AG39" s="6">
        <f t="shared" si="13"/>
        <v>0</v>
      </c>
      <c r="AH39" s="6">
        <v>0</v>
      </c>
      <c r="AI39" s="6">
        <v>0</v>
      </c>
      <c r="AJ39" s="6">
        <v>0</v>
      </c>
      <c r="AK39" s="6">
        <f t="shared" si="15"/>
        <v>0.0033637377636477235</v>
      </c>
      <c r="AL39" s="6">
        <f t="shared" si="16"/>
        <v>0.0007668407244750297</v>
      </c>
      <c r="AM39" s="6">
        <f t="shared" si="17"/>
        <v>0.0009474690664885065</v>
      </c>
      <c r="AN39" s="6">
        <f t="shared" si="18"/>
        <v>0.0007668407244750297</v>
      </c>
      <c r="AO39" s="6">
        <f t="shared" si="19"/>
        <v>0.0034473713701458405</v>
      </c>
      <c r="AP39" s="6">
        <f t="shared" si="20"/>
        <v>0</v>
      </c>
    </row>
    <row r="40" spans="1:42" ht="11.25">
      <c r="A40" s="37" t="s">
        <v>193</v>
      </c>
      <c r="B40" s="182" t="s">
        <v>28</v>
      </c>
      <c r="C40" s="191" t="s">
        <v>109</v>
      </c>
      <c r="D40" s="180">
        <v>0</v>
      </c>
      <c r="E40" s="193"/>
      <c r="F40" s="180"/>
      <c r="G40" s="180">
        <v>0</v>
      </c>
      <c r="H40" s="180"/>
      <c r="I40" s="181">
        <v>4.5</v>
      </c>
      <c r="J40" s="180">
        <v>0</v>
      </c>
      <c r="K40" s="180">
        <v>2.5</v>
      </c>
      <c r="L40" s="180">
        <v>2</v>
      </c>
      <c r="M40" s="180">
        <v>268</v>
      </c>
      <c r="N40" s="180">
        <v>0</v>
      </c>
      <c r="O40" s="180">
        <v>0</v>
      </c>
      <c r="P40" s="180">
        <v>609</v>
      </c>
      <c r="Q40" s="180"/>
      <c r="R40" s="180">
        <v>250481</v>
      </c>
      <c r="T40" s="6">
        <f t="shared" si="0"/>
        <v>0</v>
      </c>
      <c r="U40" s="6">
        <f t="shared" si="1"/>
        <v>0</v>
      </c>
      <c r="V40" s="6">
        <f t="shared" si="2"/>
        <v>0</v>
      </c>
      <c r="W40" s="6">
        <f t="shared" si="3"/>
        <v>0</v>
      </c>
      <c r="X40" s="6">
        <f t="shared" si="4"/>
        <v>0</v>
      </c>
      <c r="Y40" s="6">
        <f t="shared" si="5"/>
        <v>0.00048726980562266046</v>
      </c>
      <c r="Z40" s="6">
        <f t="shared" si="6"/>
        <v>0</v>
      </c>
      <c r="AA40" s="6">
        <f t="shared" si="7"/>
        <v>0.00045108277910295864</v>
      </c>
      <c r="AB40" s="6">
        <f t="shared" si="8"/>
        <v>0.0005165609438601566</v>
      </c>
      <c r="AC40" s="6">
        <f t="shared" si="9"/>
        <v>0.00029746963229090574</v>
      </c>
      <c r="AD40" s="6">
        <f t="shared" si="10"/>
        <v>0</v>
      </c>
      <c r="AE40" s="6">
        <f t="shared" si="11"/>
        <v>0</v>
      </c>
      <c r="AF40" s="6">
        <f t="shared" si="12"/>
        <v>0.00010288029519515741</v>
      </c>
      <c r="AG40" s="6">
        <f t="shared" si="13"/>
        <v>0</v>
      </c>
      <c r="AH40" s="6">
        <v>0</v>
      </c>
      <c r="AI40" s="6">
        <v>0</v>
      </c>
      <c r="AJ40" s="6">
        <v>0</v>
      </c>
      <c r="AK40" s="6">
        <f t="shared" si="15"/>
        <v>0.00014873481614545287</v>
      </c>
      <c r="AL40" s="6">
        <f t="shared" si="16"/>
        <v>0.00022554138955147932</v>
      </c>
      <c r="AM40" s="6">
        <f t="shared" si="17"/>
        <v>0.00024363490281133023</v>
      </c>
      <c r="AN40" s="6">
        <f t="shared" si="18"/>
        <v>0.00022554138955147932</v>
      </c>
      <c r="AO40" s="6">
        <f t="shared" si="19"/>
        <v>0.0005910144205741903</v>
      </c>
      <c r="AP40" s="6">
        <f t="shared" si="20"/>
        <v>0</v>
      </c>
    </row>
    <row r="41" spans="1:42" ht="11.25">
      <c r="A41" s="37" t="s">
        <v>193</v>
      </c>
      <c r="B41" s="182" t="s">
        <v>29</v>
      </c>
      <c r="C41" s="191" t="s">
        <v>252</v>
      </c>
      <c r="D41" s="180">
        <v>0</v>
      </c>
      <c r="E41" s="193"/>
      <c r="F41" s="180"/>
      <c r="G41" s="180">
        <v>0</v>
      </c>
      <c r="H41" s="180"/>
      <c r="I41" s="181">
        <v>3.81</v>
      </c>
      <c r="J41" s="180">
        <v>0</v>
      </c>
      <c r="K41" s="180">
        <v>2.81</v>
      </c>
      <c r="L41" s="180">
        <v>1</v>
      </c>
      <c r="M41" s="180">
        <v>590</v>
      </c>
      <c r="N41" s="180">
        <v>0</v>
      </c>
      <c r="O41" s="180">
        <v>33</v>
      </c>
      <c r="P41" s="180">
        <v>0</v>
      </c>
      <c r="Q41" s="180"/>
      <c r="R41" s="180">
        <v>721790</v>
      </c>
      <c r="T41" s="6">
        <f aca="true" t="shared" si="21" ref="T41:T72">D41/D$93</f>
        <v>0</v>
      </c>
      <c r="U41" s="6">
        <f aca="true" t="shared" si="22" ref="U41:U72">E41/E$93</f>
        <v>0</v>
      </c>
      <c r="V41" s="6">
        <f aca="true" t="shared" si="23" ref="V41:V72">F41/F$93</f>
        <v>0</v>
      </c>
      <c r="W41" s="6">
        <f aca="true" t="shared" si="24" ref="W41:W72">G41/G$93</f>
        <v>0</v>
      </c>
      <c r="X41" s="6">
        <f aca="true" t="shared" si="25" ref="X41:X72">H41/H$93</f>
        <v>0</v>
      </c>
      <c r="Y41" s="6">
        <f aca="true" t="shared" si="26" ref="Y41:Y72">I41/I$93</f>
        <v>0.0004125551020938525</v>
      </c>
      <c r="Z41" s="6">
        <f aca="true" t="shared" si="27" ref="Z41:Z72">J41/J$93</f>
        <v>0</v>
      </c>
      <c r="AA41" s="6">
        <f aca="true" t="shared" si="28" ref="AA41:AA72">K41/K$93</f>
        <v>0.0005070170437117256</v>
      </c>
      <c r="AB41" s="6">
        <f aca="true" t="shared" si="29" ref="AB41:AB72">L41/L$93</f>
        <v>0.0002582804719300783</v>
      </c>
      <c r="AC41" s="6">
        <f aca="true" t="shared" si="30" ref="AC41:AC72">M41/M$93</f>
        <v>0.0006548771755658</v>
      </c>
      <c r="AD41" s="6">
        <f aca="true" t="shared" si="31" ref="AD41:AD72">N41/N$93</f>
        <v>0</v>
      </c>
      <c r="AE41" s="6">
        <f aca="true" t="shared" si="32" ref="AE41:AE72">O41/O$93</f>
        <v>0.0006179508543685521</v>
      </c>
      <c r="AF41" s="6">
        <f aca="true" t="shared" si="33" ref="AF41:AF72">P41/P$93</f>
        <v>0</v>
      </c>
      <c r="AG41" s="6">
        <f aca="true" t="shared" si="34" ref="AG41:AG72">Q41/Q$93</f>
        <v>0</v>
      </c>
      <c r="AH41" s="6">
        <v>0</v>
      </c>
      <c r="AI41" s="6">
        <v>0</v>
      </c>
      <c r="AJ41" s="6">
        <v>0</v>
      </c>
      <c r="AK41" s="6">
        <f t="shared" si="15"/>
        <v>0.0003274385877829</v>
      </c>
      <c r="AL41" s="6">
        <f t="shared" si="16"/>
        <v>0.0002535085218558628</v>
      </c>
      <c r="AM41" s="6">
        <f t="shared" si="17"/>
        <v>0.00020627755104692626</v>
      </c>
      <c r="AN41" s="6">
        <f t="shared" si="18"/>
        <v>0.0002535085218558628</v>
      </c>
      <c r="AO41" s="6">
        <f t="shared" si="19"/>
        <v>0.0017030764753663745</v>
      </c>
      <c r="AP41" s="6">
        <f t="shared" si="20"/>
        <v>0</v>
      </c>
    </row>
    <row r="42" spans="1:42" ht="11.25">
      <c r="A42" s="37" t="s">
        <v>193</v>
      </c>
      <c r="B42" s="180" t="s">
        <v>199</v>
      </c>
      <c r="C42" s="191" t="s">
        <v>275</v>
      </c>
      <c r="D42" s="180"/>
      <c r="E42" s="193"/>
      <c r="F42" s="180"/>
      <c r="G42" s="180">
        <v>0</v>
      </c>
      <c r="H42" s="180"/>
      <c r="I42" s="181">
        <v>122.415</v>
      </c>
      <c r="J42" s="180">
        <v>0</v>
      </c>
      <c r="K42" s="180">
        <v>73.995</v>
      </c>
      <c r="L42" s="180">
        <v>48.42</v>
      </c>
      <c r="M42" s="180">
        <v>4784.5</v>
      </c>
      <c r="N42" s="180">
        <v>43</v>
      </c>
      <c r="O42" s="180">
        <v>7</v>
      </c>
      <c r="P42" s="180">
        <f>31568.5-0.5*18676</f>
        <v>22230.5</v>
      </c>
      <c r="Q42" s="180"/>
      <c r="R42" s="183">
        <v>2582977.5</v>
      </c>
      <c r="T42" s="6">
        <f t="shared" si="21"/>
        <v>0</v>
      </c>
      <c r="U42" s="6">
        <f t="shared" si="22"/>
        <v>0</v>
      </c>
      <c r="V42" s="6">
        <f t="shared" si="23"/>
        <v>0</v>
      </c>
      <c r="W42" s="6">
        <f t="shared" si="24"/>
        <v>0</v>
      </c>
      <c r="X42" s="6">
        <f t="shared" si="25"/>
        <v>0</v>
      </c>
      <c r="Y42" s="6">
        <f t="shared" si="26"/>
        <v>0.013255362945621775</v>
      </c>
      <c r="Z42" s="6">
        <f t="shared" si="27"/>
        <v>0</v>
      </c>
      <c r="AA42" s="6">
        <f t="shared" si="28"/>
        <v>0.013351148095889371</v>
      </c>
      <c r="AB42" s="6">
        <f t="shared" si="29"/>
        <v>0.012505940450854392</v>
      </c>
      <c r="AC42" s="6">
        <f t="shared" si="30"/>
        <v>0.005310609909312831</v>
      </c>
      <c r="AD42" s="6">
        <f t="shared" si="31"/>
        <v>0.00018092000769120403</v>
      </c>
      <c r="AE42" s="6">
        <f t="shared" si="32"/>
        <v>0.0001310804842599959</v>
      </c>
      <c r="AF42" s="6">
        <f t="shared" si="33"/>
        <v>0.0037554686409457254</v>
      </c>
      <c r="AG42" s="6">
        <f t="shared" si="34"/>
        <v>0</v>
      </c>
      <c r="AH42" s="6">
        <v>0</v>
      </c>
      <c r="AI42" s="6">
        <v>0</v>
      </c>
      <c r="AJ42" s="6">
        <v>0</v>
      </c>
      <c r="AK42" s="6">
        <f t="shared" si="15"/>
        <v>0.0027457649585020173</v>
      </c>
      <c r="AL42" s="6">
        <f t="shared" si="16"/>
        <v>0.006675574047944686</v>
      </c>
      <c r="AM42" s="6">
        <f t="shared" si="17"/>
        <v>0.0066276814728108875</v>
      </c>
      <c r="AN42" s="6">
        <f t="shared" si="18"/>
        <v>0.006675574047944686</v>
      </c>
      <c r="AO42" s="6">
        <f t="shared" si="19"/>
        <v>0.006094581826640227</v>
      </c>
      <c r="AP42" s="6">
        <f t="shared" si="20"/>
        <v>0</v>
      </c>
    </row>
    <row r="43" spans="1:42" ht="11.25">
      <c r="A43" s="37" t="s">
        <v>193</v>
      </c>
      <c r="B43" s="180" t="s">
        <v>200</v>
      </c>
      <c r="C43" s="191" t="s">
        <v>276</v>
      </c>
      <c r="D43" s="180">
        <v>0</v>
      </c>
      <c r="E43" s="193"/>
      <c r="F43" s="180"/>
      <c r="G43" s="180">
        <v>0</v>
      </c>
      <c r="H43" s="180"/>
      <c r="I43" s="181">
        <v>46.517700000000005</v>
      </c>
      <c r="J43" s="180">
        <v>0</v>
      </c>
      <c r="K43" s="180">
        <v>28.118100000000005</v>
      </c>
      <c r="L43" s="180">
        <v>18.3996</v>
      </c>
      <c r="M43" s="180">
        <v>1818.11</v>
      </c>
      <c r="N43" s="180">
        <v>16.34</v>
      </c>
      <c r="O43" s="180">
        <v>2.66</v>
      </c>
      <c r="P43" s="180">
        <f>11996.03-0.19*18676</f>
        <v>8447.59</v>
      </c>
      <c r="Q43" s="180"/>
      <c r="R43" s="183">
        <v>981531.45</v>
      </c>
      <c r="T43" s="6">
        <f t="shared" si="21"/>
        <v>0</v>
      </c>
      <c r="U43" s="6">
        <f t="shared" si="22"/>
        <v>0</v>
      </c>
      <c r="V43" s="6">
        <f t="shared" si="23"/>
        <v>0</v>
      </c>
      <c r="W43" s="6">
        <f t="shared" si="24"/>
        <v>0</v>
      </c>
      <c r="X43" s="6">
        <f t="shared" si="25"/>
        <v>0</v>
      </c>
      <c r="Y43" s="6">
        <f t="shared" si="26"/>
        <v>0.005037037919336275</v>
      </c>
      <c r="Z43" s="6">
        <f t="shared" si="27"/>
        <v>0</v>
      </c>
      <c r="AA43" s="6">
        <f t="shared" si="28"/>
        <v>0.005073436276437962</v>
      </c>
      <c r="AB43" s="6">
        <f t="shared" si="29"/>
        <v>0.004752257371324668</v>
      </c>
      <c r="AC43" s="6">
        <f t="shared" si="30"/>
        <v>0.0020180317655388753</v>
      </c>
      <c r="AD43" s="6">
        <f t="shared" si="31"/>
        <v>6.874960292265753E-05</v>
      </c>
      <c r="AE43" s="6">
        <f t="shared" si="32"/>
        <v>4.981058401879844E-05</v>
      </c>
      <c r="AF43" s="6">
        <f t="shared" si="33"/>
        <v>0.0014270780835593756</v>
      </c>
      <c r="AG43" s="6">
        <f t="shared" si="34"/>
        <v>0</v>
      </c>
      <c r="AH43" s="6">
        <v>0</v>
      </c>
      <c r="AI43" s="6">
        <v>0</v>
      </c>
      <c r="AJ43" s="6">
        <v>0</v>
      </c>
      <c r="AK43" s="6">
        <f t="shared" si="15"/>
        <v>0.0010433906842307664</v>
      </c>
      <c r="AL43" s="6">
        <f t="shared" si="16"/>
        <v>0.002536718138218981</v>
      </c>
      <c r="AM43" s="6">
        <f t="shared" si="17"/>
        <v>0.0025185189596681375</v>
      </c>
      <c r="AN43" s="6">
        <f t="shared" si="18"/>
        <v>0.002536718138218981</v>
      </c>
      <c r="AO43" s="6">
        <f t="shared" si="19"/>
        <v>0.002315941094123286</v>
      </c>
      <c r="AP43" s="6">
        <f t="shared" si="20"/>
        <v>0</v>
      </c>
    </row>
    <row r="44" spans="1:42" ht="11.25">
      <c r="A44" s="37" t="s">
        <v>193</v>
      </c>
      <c r="B44" s="180" t="s">
        <v>201</v>
      </c>
      <c r="C44" s="191" t="s">
        <v>277</v>
      </c>
      <c r="D44" s="180">
        <v>0</v>
      </c>
      <c r="E44" s="193"/>
      <c r="F44" s="180"/>
      <c r="G44" s="180">
        <v>0</v>
      </c>
      <c r="H44" s="180"/>
      <c r="I44" s="181">
        <v>75.8973</v>
      </c>
      <c r="J44" s="180">
        <v>0</v>
      </c>
      <c r="K44" s="180">
        <v>45.8769</v>
      </c>
      <c r="L44" s="180">
        <v>30.020400000000002</v>
      </c>
      <c r="M44" s="180">
        <v>2966.39</v>
      </c>
      <c r="N44" s="180">
        <v>26.66</v>
      </c>
      <c r="O44" s="180">
        <v>4.34</v>
      </c>
      <c r="P44" s="180">
        <f>19572.47-0.31*18676</f>
        <v>13782.91</v>
      </c>
      <c r="Q44" s="180"/>
      <c r="R44" s="183">
        <v>1601446.05</v>
      </c>
      <c r="T44" s="6">
        <f t="shared" si="21"/>
        <v>0</v>
      </c>
      <c r="U44" s="6">
        <f t="shared" si="22"/>
        <v>0</v>
      </c>
      <c r="V44" s="6">
        <f t="shared" si="23"/>
        <v>0</v>
      </c>
      <c r="W44" s="6">
        <f t="shared" si="24"/>
        <v>0</v>
      </c>
      <c r="X44" s="6">
        <f t="shared" si="25"/>
        <v>0</v>
      </c>
      <c r="Y44" s="6">
        <f t="shared" si="26"/>
        <v>0.0082183250262855</v>
      </c>
      <c r="Z44" s="6">
        <f t="shared" si="27"/>
        <v>0</v>
      </c>
      <c r="AA44" s="6">
        <f t="shared" si="28"/>
        <v>0.00827771181945141</v>
      </c>
      <c r="AB44" s="6">
        <f t="shared" si="29"/>
        <v>0.007753683079529723</v>
      </c>
      <c r="AC44" s="6">
        <f t="shared" si="30"/>
        <v>0.0032925781437739545</v>
      </c>
      <c r="AD44" s="6">
        <f t="shared" si="31"/>
        <v>0.00011217040476854651</v>
      </c>
      <c r="AE44" s="6">
        <f t="shared" si="32"/>
        <v>8.126990024119745E-05</v>
      </c>
      <c r="AF44" s="6">
        <f t="shared" si="33"/>
        <v>0.00232839055738635</v>
      </c>
      <c r="AG44" s="6">
        <f t="shared" si="34"/>
        <v>0</v>
      </c>
      <c r="AH44" s="6">
        <v>0</v>
      </c>
      <c r="AI44" s="6">
        <v>0</v>
      </c>
      <c r="AJ44" s="6">
        <v>0</v>
      </c>
      <c r="AK44" s="6">
        <f t="shared" si="15"/>
        <v>0.0017023742742712504</v>
      </c>
      <c r="AL44" s="6">
        <f t="shared" si="16"/>
        <v>0.004138855909725705</v>
      </c>
      <c r="AM44" s="6">
        <f t="shared" si="17"/>
        <v>0.00410916251314275</v>
      </c>
      <c r="AN44" s="6">
        <f t="shared" si="18"/>
        <v>0.004138855909725705</v>
      </c>
      <c r="AO44" s="6">
        <f t="shared" si="19"/>
        <v>0.003778640732516941</v>
      </c>
      <c r="AP44" s="6">
        <f t="shared" si="20"/>
        <v>0</v>
      </c>
    </row>
    <row r="45" spans="1:42" ht="11.25">
      <c r="A45" s="37" t="s">
        <v>193</v>
      </c>
      <c r="B45" s="179" t="s">
        <v>30</v>
      </c>
      <c r="C45" s="191" t="s">
        <v>112</v>
      </c>
      <c r="D45" s="180">
        <v>0</v>
      </c>
      <c r="E45" s="193"/>
      <c r="F45" s="180"/>
      <c r="G45" s="180">
        <v>0</v>
      </c>
      <c r="H45" s="180"/>
      <c r="I45" s="181">
        <v>11.17</v>
      </c>
      <c r="J45" s="180">
        <v>0</v>
      </c>
      <c r="K45" s="180">
        <v>7.5</v>
      </c>
      <c r="L45" s="180">
        <v>3.67</v>
      </c>
      <c r="M45" s="180">
        <v>1160</v>
      </c>
      <c r="N45" s="180">
        <v>1145</v>
      </c>
      <c r="O45" s="180">
        <v>0</v>
      </c>
      <c r="P45" s="180">
        <f>3750-3750</f>
        <v>0</v>
      </c>
      <c r="Q45" s="180"/>
      <c r="R45" s="180"/>
      <c r="T45" s="6">
        <f t="shared" si="21"/>
        <v>0</v>
      </c>
      <c r="U45" s="6">
        <f t="shared" si="22"/>
        <v>0</v>
      </c>
      <c r="V45" s="6">
        <f t="shared" si="23"/>
        <v>0</v>
      </c>
      <c r="W45" s="6">
        <f t="shared" si="24"/>
        <v>0</v>
      </c>
      <c r="X45" s="6">
        <f t="shared" si="25"/>
        <v>0</v>
      </c>
      <c r="Y45" s="6">
        <f t="shared" si="26"/>
        <v>0.0012095119397344705</v>
      </c>
      <c r="Z45" s="6">
        <f t="shared" si="27"/>
        <v>0</v>
      </c>
      <c r="AA45" s="6">
        <f t="shared" si="28"/>
        <v>0.001353248337308876</v>
      </c>
      <c r="AB45" s="6">
        <f t="shared" si="29"/>
        <v>0.0009478893319833873</v>
      </c>
      <c r="AC45" s="6">
        <f t="shared" si="30"/>
        <v>0.0012875551248412338</v>
      </c>
      <c r="AD45" s="6">
        <f t="shared" si="31"/>
        <v>0.004817521135033224</v>
      </c>
      <c r="AE45" s="6">
        <f t="shared" si="32"/>
        <v>0</v>
      </c>
      <c r="AF45" s="6">
        <f t="shared" si="33"/>
        <v>0</v>
      </c>
      <c r="AG45" s="6">
        <f t="shared" si="34"/>
        <v>0</v>
      </c>
      <c r="AH45" s="6">
        <v>0</v>
      </c>
      <c r="AI45" s="6">
        <v>0</v>
      </c>
      <c r="AJ45" s="6">
        <v>0</v>
      </c>
      <c r="AK45" s="6">
        <f t="shared" si="15"/>
        <v>0.003052538129937229</v>
      </c>
      <c r="AL45" s="6">
        <f t="shared" si="16"/>
        <v>0.000676624168654438</v>
      </c>
      <c r="AM45" s="6">
        <f t="shared" si="17"/>
        <v>0.0006047559698672352</v>
      </c>
      <c r="AN45" s="6">
        <f t="shared" si="18"/>
        <v>0.000676624168654438</v>
      </c>
      <c r="AO45" s="6">
        <f t="shared" si="19"/>
        <v>0</v>
      </c>
      <c r="AP45" s="6">
        <f t="shared" si="20"/>
        <v>0</v>
      </c>
    </row>
    <row r="46" spans="1:42" ht="11.25">
      <c r="A46" s="37" t="s">
        <v>193</v>
      </c>
      <c r="B46" s="182" t="s">
        <v>255</v>
      </c>
      <c r="C46" s="191" t="s">
        <v>256</v>
      </c>
      <c r="D46" s="180">
        <v>0</v>
      </c>
      <c r="E46" s="193"/>
      <c r="F46" s="180"/>
      <c r="G46" s="180">
        <v>0</v>
      </c>
      <c r="H46" s="180"/>
      <c r="I46" s="181">
        <v>11.72</v>
      </c>
      <c r="J46" s="180">
        <v>0</v>
      </c>
      <c r="K46" s="180">
        <v>4</v>
      </c>
      <c r="L46" s="180">
        <v>7.72</v>
      </c>
      <c r="M46" s="180">
        <v>254</v>
      </c>
      <c r="N46" s="180">
        <v>0</v>
      </c>
      <c r="O46" s="180">
        <v>0</v>
      </c>
      <c r="P46" s="180">
        <v>7615</v>
      </c>
      <c r="Q46" s="180"/>
      <c r="R46" s="180">
        <v>357429</v>
      </c>
      <c r="T46" s="6">
        <f t="shared" si="21"/>
        <v>0</v>
      </c>
      <c r="U46" s="6">
        <f t="shared" si="22"/>
        <v>0</v>
      </c>
      <c r="V46" s="6">
        <f t="shared" si="23"/>
        <v>0</v>
      </c>
      <c r="W46" s="6">
        <f t="shared" si="24"/>
        <v>0</v>
      </c>
      <c r="X46" s="6">
        <f t="shared" si="25"/>
        <v>0</v>
      </c>
      <c r="Y46" s="6">
        <f t="shared" si="26"/>
        <v>0.0012690671381994625</v>
      </c>
      <c r="Z46" s="6">
        <f t="shared" si="27"/>
        <v>0</v>
      </c>
      <c r="AA46" s="6">
        <f t="shared" si="28"/>
        <v>0.0007217324465647339</v>
      </c>
      <c r="AB46" s="6">
        <f t="shared" si="29"/>
        <v>0.0019939252433002043</v>
      </c>
      <c r="AC46" s="6">
        <f t="shared" si="30"/>
        <v>0.00028193017388764946</v>
      </c>
      <c r="AD46" s="6">
        <f t="shared" si="31"/>
        <v>0</v>
      </c>
      <c r="AE46" s="6">
        <f t="shared" si="32"/>
        <v>0</v>
      </c>
      <c r="AF46" s="6">
        <f t="shared" si="33"/>
        <v>0.0012864260228425677</v>
      </c>
      <c r="AG46" s="6">
        <f t="shared" si="34"/>
        <v>0</v>
      </c>
      <c r="AH46" s="6">
        <v>0</v>
      </c>
      <c r="AI46" s="6">
        <v>0</v>
      </c>
      <c r="AJ46" s="6">
        <v>0</v>
      </c>
      <c r="AK46" s="6">
        <f t="shared" si="15"/>
        <v>0.00014096508694382473</v>
      </c>
      <c r="AL46" s="6">
        <f t="shared" si="16"/>
        <v>0.00036086622328236693</v>
      </c>
      <c r="AM46" s="6">
        <f t="shared" si="17"/>
        <v>0.0006345335690997313</v>
      </c>
      <c r="AN46" s="6">
        <f t="shared" si="18"/>
        <v>0.00036086622328236693</v>
      </c>
      <c r="AO46" s="6">
        <f t="shared" si="19"/>
        <v>0.0008433601484001273</v>
      </c>
      <c r="AP46" s="6">
        <f t="shared" si="20"/>
        <v>0</v>
      </c>
    </row>
    <row r="47" spans="1:42" ht="11.25">
      <c r="A47" s="37" t="s">
        <v>193</v>
      </c>
      <c r="B47" s="179" t="s">
        <v>31</v>
      </c>
      <c r="C47" s="191" t="s">
        <v>115</v>
      </c>
      <c r="D47" s="180">
        <v>0</v>
      </c>
      <c r="E47" s="193"/>
      <c r="F47" s="180"/>
      <c r="G47" s="180">
        <v>0</v>
      </c>
      <c r="H47" s="180"/>
      <c r="I47" s="181">
        <v>7</v>
      </c>
      <c r="J47" s="180">
        <v>0</v>
      </c>
      <c r="K47" s="180">
        <v>5</v>
      </c>
      <c r="L47" s="180">
        <v>2</v>
      </c>
      <c r="M47" s="180">
        <v>830</v>
      </c>
      <c r="N47" s="180">
        <v>394</v>
      </c>
      <c r="O47" s="180">
        <v>53</v>
      </c>
      <c r="P47" s="180">
        <f>1500-1500</f>
        <v>0</v>
      </c>
      <c r="Q47" s="180"/>
      <c r="R47" s="180">
        <v>312889</v>
      </c>
      <c r="T47" s="6">
        <f t="shared" si="21"/>
        <v>0</v>
      </c>
      <c r="U47" s="6">
        <f t="shared" si="22"/>
        <v>0</v>
      </c>
      <c r="V47" s="6">
        <f t="shared" si="23"/>
        <v>0</v>
      </c>
      <c r="W47" s="6">
        <f t="shared" si="24"/>
        <v>0</v>
      </c>
      <c r="X47" s="6">
        <f t="shared" si="25"/>
        <v>0</v>
      </c>
      <c r="Y47" s="6">
        <f t="shared" si="26"/>
        <v>0.0007579752531908052</v>
      </c>
      <c r="Z47" s="6">
        <f t="shared" si="27"/>
        <v>0</v>
      </c>
      <c r="AA47" s="6">
        <f t="shared" si="28"/>
        <v>0.0009021655582059173</v>
      </c>
      <c r="AB47" s="6">
        <f t="shared" si="29"/>
        <v>0.0005165609438601566</v>
      </c>
      <c r="AC47" s="6">
        <f t="shared" si="30"/>
        <v>0.0009212678910501932</v>
      </c>
      <c r="AD47" s="6">
        <f t="shared" si="31"/>
        <v>0.0016577321634961488</v>
      </c>
      <c r="AE47" s="6">
        <f t="shared" si="32"/>
        <v>0.000992466523682826</v>
      </c>
      <c r="AF47" s="6">
        <f t="shared" si="33"/>
        <v>0</v>
      </c>
      <c r="AG47" s="6">
        <f t="shared" si="34"/>
        <v>0</v>
      </c>
      <c r="AH47" s="6">
        <v>0</v>
      </c>
      <c r="AI47" s="6">
        <v>0</v>
      </c>
      <c r="AJ47" s="6">
        <v>0</v>
      </c>
      <c r="AK47" s="6">
        <f t="shared" si="15"/>
        <v>0.001289500027273171</v>
      </c>
      <c r="AL47" s="6">
        <f t="shared" si="16"/>
        <v>0.00045108277910295864</v>
      </c>
      <c r="AM47" s="6">
        <f t="shared" si="17"/>
        <v>0.0003789876265954026</v>
      </c>
      <c r="AN47" s="6">
        <f t="shared" si="18"/>
        <v>0.00045108277910295864</v>
      </c>
      <c r="AO47" s="6">
        <f t="shared" si="19"/>
        <v>0.0007382672180286643</v>
      </c>
      <c r="AP47" s="6">
        <f t="shared" si="20"/>
        <v>0</v>
      </c>
    </row>
    <row r="48" spans="1:42" ht="11.25">
      <c r="A48" s="37" t="s">
        <v>193</v>
      </c>
      <c r="B48" s="179" t="s">
        <v>32</v>
      </c>
      <c r="C48" s="191" t="s">
        <v>116</v>
      </c>
      <c r="D48" s="180">
        <v>0</v>
      </c>
      <c r="E48" s="193"/>
      <c r="F48" s="180"/>
      <c r="G48" s="180">
        <v>0</v>
      </c>
      <c r="H48" s="180"/>
      <c r="I48" s="181">
        <v>4.5</v>
      </c>
      <c r="J48" s="180">
        <v>0</v>
      </c>
      <c r="K48" s="180">
        <v>2.5</v>
      </c>
      <c r="L48" s="180">
        <v>2</v>
      </c>
      <c r="M48" s="180">
        <v>412</v>
      </c>
      <c r="N48" s="180">
        <v>0</v>
      </c>
      <c r="O48" s="180">
        <v>1</v>
      </c>
      <c r="P48" s="180">
        <v>0</v>
      </c>
      <c r="Q48" s="180"/>
      <c r="R48" s="180">
        <v>645572</v>
      </c>
      <c r="T48" s="6">
        <f t="shared" si="21"/>
        <v>0</v>
      </c>
      <c r="U48" s="6">
        <f t="shared" si="22"/>
        <v>0</v>
      </c>
      <c r="V48" s="6">
        <f t="shared" si="23"/>
        <v>0</v>
      </c>
      <c r="W48" s="6">
        <f t="shared" si="24"/>
        <v>0</v>
      </c>
      <c r="X48" s="6">
        <f t="shared" si="25"/>
        <v>0</v>
      </c>
      <c r="Y48" s="6">
        <f t="shared" si="26"/>
        <v>0.00048726980562266046</v>
      </c>
      <c r="Z48" s="6">
        <f t="shared" si="27"/>
        <v>0</v>
      </c>
      <c r="AA48" s="6">
        <f t="shared" si="28"/>
        <v>0.00045108277910295864</v>
      </c>
      <c r="AB48" s="6">
        <f t="shared" si="29"/>
        <v>0.0005165609438601566</v>
      </c>
      <c r="AC48" s="6">
        <f t="shared" si="30"/>
        <v>0.0004573040615815417</v>
      </c>
      <c r="AD48" s="6">
        <f t="shared" si="31"/>
        <v>0</v>
      </c>
      <c r="AE48" s="6">
        <f t="shared" si="32"/>
        <v>1.87257834657137E-05</v>
      </c>
      <c r="AF48" s="6">
        <f t="shared" si="33"/>
        <v>0</v>
      </c>
      <c r="AG48" s="6">
        <f t="shared" si="34"/>
        <v>0</v>
      </c>
      <c r="AH48" s="6">
        <v>0</v>
      </c>
      <c r="AI48" s="6">
        <v>0</v>
      </c>
      <c r="AJ48" s="6">
        <v>0</v>
      </c>
      <c r="AK48" s="6">
        <f t="shared" si="15"/>
        <v>0.00022865203079077084</v>
      </c>
      <c r="AL48" s="6">
        <f t="shared" si="16"/>
        <v>0.00022554138955147932</v>
      </c>
      <c r="AM48" s="6">
        <f t="shared" si="17"/>
        <v>0.00024363490281133023</v>
      </c>
      <c r="AN48" s="6">
        <f t="shared" si="18"/>
        <v>0.00022554138955147932</v>
      </c>
      <c r="AO48" s="6">
        <f t="shared" si="19"/>
        <v>0.0015232387347500257</v>
      </c>
      <c r="AP48" s="6">
        <f t="shared" si="20"/>
        <v>0</v>
      </c>
    </row>
    <row r="49" spans="1:42" ht="11.25">
      <c r="A49" s="37" t="s">
        <v>193</v>
      </c>
      <c r="B49" s="179" t="s">
        <v>33</v>
      </c>
      <c r="C49" s="191" t="s">
        <v>117</v>
      </c>
      <c r="D49" s="180">
        <v>0</v>
      </c>
      <c r="E49" s="193"/>
      <c r="F49" s="180"/>
      <c r="G49" s="180">
        <v>0</v>
      </c>
      <c r="H49" s="180"/>
      <c r="I49" s="181">
        <v>113</v>
      </c>
      <c r="J49" s="180">
        <v>0</v>
      </c>
      <c r="K49" s="180">
        <v>38.75</v>
      </c>
      <c r="L49" s="180">
        <v>74.25</v>
      </c>
      <c r="M49" s="180">
        <v>5146</v>
      </c>
      <c r="N49" s="180">
        <v>0</v>
      </c>
      <c r="O49" s="180">
        <v>8</v>
      </c>
      <c r="P49" s="180">
        <v>22221</v>
      </c>
      <c r="Q49" s="180"/>
      <c r="R49" s="180">
        <v>3918570</v>
      </c>
      <c r="T49" s="6">
        <f t="shared" si="21"/>
        <v>0</v>
      </c>
      <c r="U49" s="6">
        <f t="shared" si="22"/>
        <v>0</v>
      </c>
      <c r="V49" s="6">
        <f t="shared" si="23"/>
        <v>0</v>
      </c>
      <c r="W49" s="6">
        <f t="shared" si="24"/>
        <v>0</v>
      </c>
      <c r="X49" s="6">
        <f t="shared" si="25"/>
        <v>0</v>
      </c>
      <c r="Y49" s="6">
        <f t="shared" si="26"/>
        <v>0.01223588623008014</v>
      </c>
      <c r="Z49" s="6">
        <f t="shared" si="27"/>
        <v>0</v>
      </c>
      <c r="AA49" s="6">
        <f t="shared" si="28"/>
        <v>0.006991783076095859</v>
      </c>
      <c r="AB49" s="6">
        <f t="shared" si="29"/>
        <v>0.019177325040808314</v>
      </c>
      <c r="AC49" s="6">
        <f t="shared" si="30"/>
        <v>0.005711860924511198</v>
      </c>
      <c r="AD49" s="6">
        <f t="shared" si="31"/>
        <v>0</v>
      </c>
      <c r="AE49" s="6">
        <f t="shared" si="32"/>
        <v>0.0001498062677257096</v>
      </c>
      <c r="AF49" s="6">
        <f t="shared" si="33"/>
        <v>0.0037538637759139456</v>
      </c>
      <c r="AG49" s="6">
        <f t="shared" si="34"/>
        <v>0</v>
      </c>
      <c r="AH49" s="6">
        <v>0</v>
      </c>
      <c r="AI49" s="6">
        <v>0</v>
      </c>
      <c r="AJ49" s="6">
        <v>0</v>
      </c>
      <c r="AK49" s="6">
        <f t="shared" si="15"/>
        <v>0.002855930462255599</v>
      </c>
      <c r="AL49" s="6">
        <f t="shared" si="16"/>
        <v>0.0034958915380479297</v>
      </c>
      <c r="AM49" s="6">
        <f t="shared" si="17"/>
        <v>0.00611794311504007</v>
      </c>
      <c r="AN49" s="6">
        <f t="shared" si="18"/>
        <v>0.0034958915380479297</v>
      </c>
      <c r="AO49" s="6">
        <f t="shared" si="19"/>
        <v>0.009245936330617512</v>
      </c>
      <c r="AP49" s="6">
        <f t="shared" si="20"/>
        <v>0</v>
      </c>
    </row>
    <row r="50" spans="1:42" ht="11.25">
      <c r="A50" s="37" t="s">
        <v>193</v>
      </c>
      <c r="B50" s="179" t="s">
        <v>34</v>
      </c>
      <c r="C50" s="191" t="s">
        <v>120</v>
      </c>
      <c r="D50" s="180">
        <v>0</v>
      </c>
      <c r="E50" s="193"/>
      <c r="F50" s="180"/>
      <c r="G50" s="180">
        <v>0</v>
      </c>
      <c r="H50" s="180"/>
      <c r="I50" s="181">
        <v>47.33</v>
      </c>
      <c r="J50" s="180">
        <v>0</v>
      </c>
      <c r="K50" s="180">
        <v>18.58</v>
      </c>
      <c r="L50" s="180">
        <v>28.75</v>
      </c>
      <c r="M50" s="180">
        <v>3053</v>
      </c>
      <c r="N50" s="180">
        <v>0</v>
      </c>
      <c r="O50" s="180">
        <v>16</v>
      </c>
      <c r="P50" s="180">
        <v>14363</v>
      </c>
      <c r="Q50" s="180"/>
      <c r="R50" s="180">
        <v>1598637</v>
      </c>
      <c r="T50" s="6">
        <f t="shared" si="21"/>
        <v>0</v>
      </c>
      <c r="U50" s="6">
        <f t="shared" si="22"/>
        <v>0</v>
      </c>
      <c r="V50" s="6">
        <f t="shared" si="23"/>
        <v>0</v>
      </c>
      <c r="W50" s="6">
        <f t="shared" si="24"/>
        <v>0</v>
      </c>
      <c r="X50" s="6">
        <f t="shared" si="25"/>
        <v>0</v>
      </c>
      <c r="Y50" s="6">
        <f t="shared" si="26"/>
        <v>0.005124995533360115</v>
      </c>
      <c r="Z50" s="6">
        <f t="shared" si="27"/>
        <v>0</v>
      </c>
      <c r="AA50" s="6">
        <f t="shared" si="28"/>
        <v>0.0033524472142931884</v>
      </c>
      <c r="AB50" s="6">
        <f t="shared" si="29"/>
        <v>0.007425563567989751</v>
      </c>
      <c r="AC50" s="6">
        <f t="shared" si="30"/>
        <v>0.003388711893224385</v>
      </c>
      <c r="AD50" s="6">
        <f t="shared" si="31"/>
        <v>0</v>
      </c>
      <c r="AE50" s="6">
        <f t="shared" si="32"/>
        <v>0.0002996125354514192</v>
      </c>
      <c r="AF50" s="6">
        <f t="shared" si="33"/>
        <v>0.002426386994890059</v>
      </c>
      <c r="AG50" s="6">
        <f t="shared" si="34"/>
        <v>0</v>
      </c>
      <c r="AH50" s="6">
        <v>0</v>
      </c>
      <c r="AI50" s="6">
        <v>0</v>
      </c>
      <c r="AJ50" s="6">
        <v>0</v>
      </c>
      <c r="AK50" s="6">
        <f t="shared" si="15"/>
        <v>0.0016943559466121925</v>
      </c>
      <c r="AL50" s="6">
        <f t="shared" si="16"/>
        <v>0.0016762236071465942</v>
      </c>
      <c r="AM50" s="6">
        <f t="shared" si="17"/>
        <v>0.0025624977666800575</v>
      </c>
      <c r="AN50" s="6">
        <f t="shared" si="18"/>
        <v>0.0016762236071465942</v>
      </c>
      <c r="AO50" s="6">
        <f t="shared" si="19"/>
        <v>0.0037720127285640905</v>
      </c>
      <c r="AP50" s="6">
        <f t="shared" si="20"/>
        <v>0</v>
      </c>
    </row>
    <row r="51" spans="1:42" ht="11.25">
      <c r="A51" s="37" t="s">
        <v>193</v>
      </c>
      <c r="B51" s="179" t="s">
        <v>35</v>
      </c>
      <c r="C51" s="191" t="s">
        <v>121</v>
      </c>
      <c r="D51" s="180">
        <v>0</v>
      </c>
      <c r="E51" s="193"/>
      <c r="F51" s="180"/>
      <c r="G51" s="180">
        <v>0</v>
      </c>
      <c r="H51" s="180"/>
      <c r="I51" s="181">
        <v>5.75</v>
      </c>
      <c r="J51" s="180">
        <v>0</v>
      </c>
      <c r="K51" s="180">
        <v>4.75</v>
      </c>
      <c r="L51" s="180">
        <v>1</v>
      </c>
      <c r="M51" s="180">
        <v>397</v>
      </c>
      <c r="N51" s="180">
        <v>0</v>
      </c>
      <c r="O51" s="180">
        <v>0</v>
      </c>
      <c r="P51" s="180">
        <v>2631</v>
      </c>
      <c r="Q51" s="180"/>
      <c r="R51" s="180">
        <v>339726</v>
      </c>
      <c r="T51" s="6">
        <f t="shared" si="21"/>
        <v>0</v>
      </c>
      <c r="U51" s="6">
        <f t="shared" si="22"/>
        <v>0</v>
      </c>
      <c r="V51" s="6">
        <f t="shared" si="23"/>
        <v>0</v>
      </c>
      <c r="W51" s="6">
        <f t="shared" si="24"/>
        <v>0</v>
      </c>
      <c r="X51" s="6">
        <f t="shared" si="25"/>
        <v>0</v>
      </c>
      <c r="Y51" s="6">
        <f t="shared" si="26"/>
        <v>0.0006226225294067328</v>
      </c>
      <c r="Z51" s="6">
        <f t="shared" si="27"/>
        <v>0</v>
      </c>
      <c r="AA51" s="6">
        <f t="shared" si="28"/>
        <v>0.0008570572802956214</v>
      </c>
      <c r="AB51" s="6">
        <f t="shared" si="29"/>
        <v>0.0002582804719300783</v>
      </c>
      <c r="AC51" s="6">
        <f t="shared" si="30"/>
        <v>0.0004406546418637671</v>
      </c>
      <c r="AD51" s="6">
        <f t="shared" si="31"/>
        <v>0</v>
      </c>
      <c r="AE51" s="6">
        <f t="shared" si="32"/>
        <v>0</v>
      </c>
      <c r="AF51" s="6">
        <f t="shared" si="33"/>
        <v>0.00044446314722242883</v>
      </c>
      <c r="AG51" s="6">
        <f t="shared" si="34"/>
        <v>0</v>
      </c>
      <c r="AH51" s="6">
        <v>0</v>
      </c>
      <c r="AI51" s="6">
        <v>0</v>
      </c>
      <c r="AJ51" s="6">
        <v>0</v>
      </c>
      <c r="AK51" s="6">
        <f t="shared" si="15"/>
        <v>0.00022032732093188356</v>
      </c>
      <c r="AL51" s="6">
        <f t="shared" si="16"/>
        <v>0.0004285286401478107</v>
      </c>
      <c r="AM51" s="6">
        <f t="shared" si="17"/>
        <v>0.0003113112647033664</v>
      </c>
      <c r="AN51" s="6">
        <f t="shared" si="18"/>
        <v>0.0004285286401478107</v>
      </c>
      <c r="AO51" s="6">
        <f t="shared" si="19"/>
        <v>0.0008015896017821208</v>
      </c>
      <c r="AP51" s="6">
        <f t="shared" si="20"/>
        <v>0</v>
      </c>
    </row>
    <row r="52" spans="1:42" ht="11.25">
      <c r="A52" s="37" t="s">
        <v>193</v>
      </c>
      <c r="B52" s="179" t="s">
        <v>36</v>
      </c>
      <c r="C52" s="190" t="s">
        <v>122</v>
      </c>
      <c r="D52" s="180"/>
      <c r="E52" s="193"/>
      <c r="F52" s="180"/>
      <c r="G52" s="180">
        <v>0</v>
      </c>
      <c r="H52" s="180"/>
      <c r="I52" s="181">
        <v>19</v>
      </c>
      <c r="J52" s="180">
        <v>0</v>
      </c>
      <c r="K52" s="180">
        <v>12.5</v>
      </c>
      <c r="L52" s="180">
        <v>6.5</v>
      </c>
      <c r="M52" s="195">
        <f>2013</f>
        <v>2013</v>
      </c>
      <c r="N52" s="180">
        <v>93</v>
      </c>
      <c r="O52" s="180">
        <v>58</v>
      </c>
      <c r="P52" s="180">
        <v>23517</v>
      </c>
      <c r="Q52" s="180"/>
      <c r="R52" s="180">
        <v>1207787</v>
      </c>
      <c r="T52" s="6">
        <f t="shared" si="21"/>
        <v>0</v>
      </c>
      <c r="U52" s="6">
        <f t="shared" si="22"/>
        <v>0</v>
      </c>
      <c r="V52" s="6">
        <f t="shared" si="23"/>
        <v>0</v>
      </c>
      <c r="W52" s="6">
        <f t="shared" si="24"/>
        <v>0</v>
      </c>
      <c r="X52" s="6">
        <f t="shared" si="25"/>
        <v>0</v>
      </c>
      <c r="Y52" s="6">
        <f t="shared" si="26"/>
        <v>0.0020573614015179</v>
      </c>
      <c r="Z52" s="6">
        <f t="shared" si="27"/>
        <v>0</v>
      </c>
      <c r="AA52" s="6">
        <f t="shared" si="28"/>
        <v>0.0022554138955147933</v>
      </c>
      <c r="AB52" s="6">
        <f t="shared" si="29"/>
        <v>0.001678823067545509</v>
      </c>
      <c r="AC52" s="6">
        <f t="shared" si="30"/>
        <v>0.0022343521261253482</v>
      </c>
      <c r="AD52" s="6">
        <f t="shared" si="31"/>
        <v>0.00039129210965772036</v>
      </c>
      <c r="AE52" s="6">
        <f t="shared" si="32"/>
        <v>0.0010860954410113945</v>
      </c>
      <c r="AF52" s="6">
        <f t="shared" si="33"/>
        <v>0.00397280115288098</v>
      </c>
      <c r="AG52" s="6">
        <f t="shared" si="34"/>
        <v>0</v>
      </c>
      <c r="AH52" s="6">
        <v>0</v>
      </c>
      <c r="AI52" s="6">
        <v>0</v>
      </c>
      <c r="AJ52" s="6">
        <v>0</v>
      </c>
      <c r="AK52" s="6">
        <f t="shared" si="15"/>
        <v>0.0013128221178915344</v>
      </c>
      <c r="AL52" s="6">
        <f t="shared" si="16"/>
        <v>0.0011277069477573967</v>
      </c>
      <c r="AM52" s="6">
        <f t="shared" si="17"/>
        <v>0.00102868070075895</v>
      </c>
      <c r="AN52" s="6">
        <f t="shared" si="18"/>
        <v>0.0011277069477573967</v>
      </c>
      <c r="AO52" s="6">
        <f t="shared" si="19"/>
        <v>0.00284979513009785</v>
      </c>
      <c r="AP52" s="6">
        <f t="shared" si="20"/>
        <v>0</v>
      </c>
    </row>
    <row r="53" spans="1:42" ht="11.25">
      <c r="A53" s="37" t="s">
        <v>193</v>
      </c>
      <c r="B53" s="182" t="s">
        <v>240</v>
      </c>
      <c r="C53" s="191" t="s">
        <v>137</v>
      </c>
      <c r="D53" s="180"/>
      <c r="E53" s="193"/>
      <c r="F53" s="180"/>
      <c r="G53" s="180">
        <v>0</v>
      </c>
      <c r="H53" s="180"/>
      <c r="I53" s="181">
        <v>0</v>
      </c>
      <c r="J53" s="180"/>
      <c r="K53" s="180"/>
      <c r="L53" s="180"/>
      <c r="M53" s="68"/>
      <c r="N53" s="180"/>
      <c r="O53" s="180"/>
      <c r="P53" s="180"/>
      <c r="Q53" s="180"/>
      <c r="R53" s="180"/>
      <c r="T53" s="6">
        <f t="shared" si="21"/>
        <v>0</v>
      </c>
      <c r="U53" s="6">
        <f t="shared" si="22"/>
        <v>0</v>
      </c>
      <c r="V53" s="6">
        <f t="shared" si="23"/>
        <v>0</v>
      </c>
      <c r="W53" s="6">
        <f t="shared" si="24"/>
        <v>0</v>
      </c>
      <c r="X53" s="6">
        <f t="shared" si="25"/>
        <v>0</v>
      </c>
      <c r="Y53" s="6">
        <f t="shared" si="26"/>
        <v>0</v>
      </c>
      <c r="Z53" s="6">
        <f t="shared" si="27"/>
        <v>0</v>
      </c>
      <c r="AA53" s="6">
        <f t="shared" si="28"/>
        <v>0</v>
      </c>
      <c r="AB53" s="6">
        <f t="shared" si="29"/>
        <v>0</v>
      </c>
      <c r="AC53" s="6">
        <f t="shared" si="30"/>
        <v>0</v>
      </c>
      <c r="AD53" s="6">
        <f t="shared" si="31"/>
        <v>0</v>
      </c>
      <c r="AE53" s="6">
        <f t="shared" si="32"/>
        <v>0</v>
      </c>
      <c r="AF53" s="6">
        <f t="shared" si="33"/>
        <v>0</v>
      </c>
      <c r="AG53" s="6">
        <f t="shared" si="34"/>
        <v>0</v>
      </c>
      <c r="AH53" s="6">
        <v>0</v>
      </c>
      <c r="AI53" s="6">
        <v>0</v>
      </c>
      <c r="AJ53" s="6">
        <v>0</v>
      </c>
      <c r="AK53" s="6">
        <f t="shared" si="15"/>
        <v>0</v>
      </c>
      <c r="AL53" s="6">
        <f t="shared" si="16"/>
        <v>0</v>
      </c>
      <c r="AM53" s="6">
        <f t="shared" si="17"/>
        <v>0</v>
      </c>
      <c r="AN53" s="6">
        <f t="shared" si="18"/>
        <v>0</v>
      </c>
      <c r="AO53" s="6">
        <f t="shared" si="19"/>
        <v>0</v>
      </c>
      <c r="AP53" s="6">
        <f t="shared" si="20"/>
        <v>0</v>
      </c>
    </row>
    <row r="54" spans="1:42" ht="11.25">
      <c r="A54" s="37" t="s">
        <v>193</v>
      </c>
      <c r="B54" s="182" t="s">
        <v>265</v>
      </c>
      <c r="C54" s="191" t="s">
        <v>257</v>
      </c>
      <c r="D54" s="180"/>
      <c r="E54" s="193"/>
      <c r="F54" s="180"/>
      <c r="G54" s="180">
        <v>0</v>
      </c>
      <c r="H54" s="180"/>
      <c r="I54" s="181">
        <v>0</v>
      </c>
      <c r="J54" s="180">
        <v>0</v>
      </c>
      <c r="K54" s="180">
        <v>0</v>
      </c>
      <c r="L54" s="180">
        <v>0</v>
      </c>
      <c r="M54" s="180">
        <v>2</v>
      </c>
      <c r="N54" s="180">
        <v>0</v>
      </c>
      <c r="O54" s="180">
        <v>0</v>
      </c>
      <c r="P54" s="180">
        <v>0</v>
      </c>
      <c r="Q54" s="180"/>
      <c r="R54" s="180">
        <v>563451</v>
      </c>
      <c r="T54" s="6">
        <f t="shared" si="21"/>
        <v>0</v>
      </c>
      <c r="U54" s="6">
        <f t="shared" si="22"/>
        <v>0</v>
      </c>
      <c r="V54" s="6">
        <f t="shared" si="23"/>
        <v>0</v>
      </c>
      <c r="W54" s="6">
        <f t="shared" si="24"/>
        <v>0</v>
      </c>
      <c r="X54" s="6">
        <f t="shared" si="25"/>
        <v>0</v>
      </c>
      <c r="Y54" s="6">
        <f t="shared" si="26"/>
        <v>0</v>
      </c>
      <c r="Z54" s="6">
        <f t="shared" si="27"/>
        <v>0</v>
      </c>
      <c r="AA54" s="6">
        <f t="shared" si="28"/>
        <v>0</v>
      </c>
      <c r="AB54" s="6">
        <f t="shared" si="29"/>
        <v>0</v>
      </c>
      <c r="AC54" s="6">
        <f t="shared" si="30"/>
        <v>2.21992262903661E-06</v>
      </c>
      <c r="AD54" s="6">
        <f t="shared" si="31"/>
        <v>0</v>
      </c>
      <c r="AE54" s="6">
        <f t="shared" si="32"/>
        <v>0</v>
      </c>
      <c r="AF54" s="6">
        <f t="shared" si="33"/>
        <v>0</v>
      </c>
      <c r="AG54" s="6">
        <f t="shared" si="34"/>
        <v>0</v>
      </c>
      <c r="AH54" s="6">
        <v>0</v>
      </c>
      <c r="AI54" s="6">
        <v>0</v>
      </c>
      <c r="AJ54" s="6">
        <v>0</v>
      </c>
      <c r="AK54" s="6">
        <f t="shared" si="15"/>
        <v>1.109961314518305E-06</v>
      </c>
      <c r="AL54" s="6">
        <f t="shared" si="16"/>
        <v>0</v>
      </c>
      <c r="AM54" s="6">
        <f t="shared" si="17"/>
        <v>0</v>
      </c>
      <c r="AN54" s="6">
        <f t="shared" si="18"/>
        <v>0</v>
      </c>
      <c r="AO54" s="6">
        <f t="shared" si="19"/>
        <v>0.001329472759558402</v>
      </c>
      <c r="AP54" s="6">
        <f t="shared" si="20"/>
        <v>0</v>
      </c>
    </row>
    <row r="55" spans="1:42" ht="11.25">
      <c r="A55" s="37" t="s">
        <v>193</v>
      </c>
      <c r="B55" s="182" t="s">
        <v>236</v>
      </c>
      <c r="C55" s="191" t="s">
        <v>140</v>
      </c>
      <c r="D55" s="180"/>
      <c r="E55" s="193"/>
      <c r="F55" s="180"/>
      <c r="G55" s="180">
        <v>0</v>
      </c>
      <c r="H55" s="180"/>
      <c r="I55" s="181">
        <v>6.54</v>
      </c>
      <c r="J55" s="180">
        <v>0.29</v>
      </c>
      <c r="K55" s="180">
        <v>4.54</v>
      </c>
      <c r="L55" s="180">
        <v>2</v>
      </c>
      <c r="M55" s="180">
        <v>736</v>
      </c>
      <c r="N55" s="180">
        <v>0</v>
      </c>
      <c r="O55" s="180">
        <v>164</v>
      </c>
      <c r="P55" s="180">
        <v>4181</v>
      </c>
      <c r="Q55" s="180"/>
      <c r="R55" s="180">
        <v>375486</v>
      </c>
      <c r="T55" s="6">
        <f t="shared" si="21"/>
        <v>0</v>
      </c>
      <c r="U55" s="6">
        <f t="shared" si="22"/>
        <v>0</v>
      </c>
      <c r="V55" s="6">
        <f t="shared" si="23"/>
        <v>0</v>
      </c>
      <c r="W55" s="6">
        <f t="shared" si="24"/>
        <v>0</v>
      </c>
      <c r="X55" s="6">
        <f t="shared" si="25"/>
        <v>0</v>
      </c>
      <c r="Y55" s="6">
        <f t="shared" si="26"/>
        <v>0.0007081654508382665</v>
      </c>
      <c r="Z55" s="6">
        <f t="shared" si="27"/>
        <v>0.00015194781378533438</v>
      </c>
      <c r="AA55" s="6">
        <f t="shared" si="28"/>
        <v>0.0008191663268509729</v>
      </c>
      <c r="AB55" s="6">
        <f t="shared" si="29"/>
        <v>0.0005165609438601566</v>
      </c>
      <c r="AC55" s="6">
        <f t="shared" si="30"/>
        <v>0.0008169315274854725</v>
      </c>
      <c r="AD55" s="6">
        <f t="shared" si="31"/>
        <v>0</v>
      </c>
      <c r="AE55" s="6">
        <f t="shared" si="32"/>
        <v>0.0030710284883770467</v>
      </c>
      <c r="AF55" s="6">
        <f t="shared" si="33"/>
        <v>0.0007063095471444222</v>
      </c>
      <c r="AG55" s="6">
        <f t="shared" si="34"/>
        <v>0</v>
      </c>
      <c r="AH55" s="6">
        <v>0</v>
      </c>
      <c r="AI55" s="6">
        <v>0</v>
      </c>
      <c r="AJ55" s="6">
        <v>0</v>
      </c>
      <c r="AK55" s="6">
        <f t="shared" si="15"/>
        <v>0.00040846576374273626</v>
      </c>
      <c r="AL55" s="6">
        <f t="shared" si="16"/>
        <v>0.00040958316342548645</v>
      </c>
      <c r="AM55" s="6">
        <f t="shared" si="17"/>
        <v>0.00035408272541913327</v>
      </c>
      <c r="AN55" s="6">
        <f t="shared" si="18"/>
        <v>0.00040958316342548645</v>
      </c>
      <c r="AO55" s="6">
        <f t="shared" si="19"/>
        <v>0.0008859659643794158</v>
      </c>
      <c r="AP55" s="6">
        <f t="shared" si="20"/>
        <v>7.597390689266719E-05</v>
      </c>
    </row>
    <row r="56" spans="1:42" ht="11.25">
      <c r="A56" s="37" t="s">
        <v>193</v>
      </c>
      <c r="B56" s="179" t="s">
        <v>37</v>
      </c>
      <c r="C56" s="191" t="s">
        <v>248</v>
      </c>
      <c r="D56" s="180"/>
      <c r="E56" s="193"/>
      <c r="F56" s="180"/>
      <c r="G56" s="180">
        <v>0</v>
      </c>
      <c r="H56" s="180"/>
      <c r="I56" s="181">
        <v>14.95</v>
      </c>
      <c r="J56" s="180">
        <v>0</v>
      </c>
      <c r="K56" s="180">
        <v>3.45</v>
      </c>
      <c r="L56" s="180">
        <v>11.5</v>
      </c>
      <c r="M56" s="180">
        <v>813</v>
      </c>
      <c r="N56" s="180">
        <v>47</v>
      </c>
      <c r="O56" s="180">
        <v>1</v>
      </c>
      <c r="P56" s="180">
        <v>26308</v>
      </c>
      <c r="Q56" s="180"/>
      <c r="R56" s="180">
        <v>591782</v>
      </c>
      <c r="T56" s="6">
        <f t="shared" si="21"/>
        <v>0</v>
      </c>
      <c r="U56" s="6">
        <f t="shared" si="22"/>
        <v>0</v>
      </c>
      <c r="V56" s="6">
        <f t="shared" si="23"/>
        <v>0</v>
      </c>
      <c r="W56" s="6">
        <f t="shared" si="24"/>
        <v>0</v>
      </c>
      <c r="X56" s="6">
        <f t="shared" si="25"/>
        <v>0</v>
      </c>
      <c r="Y56" s="6">
        <f t="shared" si="26"/>
        <v>0.0016188185764575052</v>
      </c>
      <c r="Z56" s="6">
        <f t="shared" si="27"/>
        <v>0</v>
      </c>
      <c r="AA56" s="6">
        <f t="shared" si="28"/>
        <v>0.000622494235162083</v>
      </c>
      <c r="AB56" s="6">
        <f t="shared" si="29"/>
        <v>0.0029702254271959006</v>
      </c>
      <c r="AC56" s="6">
        <f t="shared" si="30"/>
        <v>0.000902398548703382</v>
      </c>
      <c r="AD56" s="6">
        <f t="shared" si="31"/>
        <v>0.00019774977584852534</v>
      </c>
      <c r="AE56" s="6">
        <f t="shared" si="32"/>
        <v>1.87257834657137E-05</v>
      </c>
      <c r="AF56" s="6">
        <f t="shared" si="33"/>
        <v>0.004444293605901808</v>
      </c>
      <c r="AG56" s="6">
        <f t="shared" si="34"/>
        <v>0</v>
      </c>
      <c r="AH56" s="6">
        <v>0</v>
      </c>
      <c r="AI56" s="6">
        <v>0</v>
      </c>
      <c r="AJ56" s="6">
        <v>0</v>
      </c>
      <c r="AK56" s="6">
        <f t="shared" si="15"/>
        <v>0.0005500741622759536</v>
      </c>
      <c r="AL56" s="6">
        <f t="shared" si="16"/>
        <v>0.0003112471175810415</v>
      </c>
      <c r="AM56" s="6">
        <f t="shared" si="17"/>
        <v>0.0008094092882287526</v>
      </c>
      <c r="AN56" s="6">
        <f t="shared" si="18"/>
        <v>0.0003112471175810415</v>
      </c>
      <c r="AO56" s="6">
        <f t="shared" si="19"/>
        <v>0.0013963202631586248</v>
      </c>
      <c r="AP56" s="6">
        <f t="shared" si="20"/>
        <v>0</v>
      </c>
    </row>
    <row r="57" spans="1:42" ht="11.25">
      <c r="A57" s="37" t="s">
        <v>193</v>
      </c>
      <c r="B57" s="179" t="s">
        <v>38</v>
      </c>
      <c r="C57" s="191" t="s">
        <v>129</v>
      </c>
      <c r="D57" s="180"/>
      <c r="E57" s="193"/>
      <c r="F57" s="180"/>
      <c r="G57" s="180">
        <v>0</v>
      </c>
      <c r="H57" s="180"/>
      <c r="I57" s="181">
        <v>1</v>
      </c>
      <c r="J57" s="180">
        <v>0</v>
      </c>
      <c r="K57" s="180">
        <v>0</v>
      </c>
      <c r="L57" s="180">
        <v>1</v>
      </c>
      <c r="M57" s="180">
        <v>61</v>
      </c>
      <c r="N57" s="180">
        <v>0</v>
      </c>
      <c r="O57" s="180">
        <v>0</v>
      </c>
      <c r="P57" s="180">
        <v>0</v>
      </c>
      <c r="Q57" s="180"/>
      <c r="R57" s="180">
        <v>41071</v>
      </c>
      <c r="T57" s="6">
        <f t="shared" si="21"/>
        <v>0</v>
      </c>
      <c r="U57" s="6">
        <f t="shared" si="22"/>
        <v>0</v>
      </c>
      <c r="V57" s="6">
        <f t="shared" si="23"/>
        <v>0</v>
      </c>
      <c r="W57" s="6">
        <f t="shared" si="24"/>
        <v>0</v>
      </c>
      <c r="X57" s="6">
        <f t="shared" si="25"/>
        <v>0</v>
      </c>
      <c r="Y57" s="6">
        <f t="shared" si="26"/>
        <v>0.00010828217902725788</v>
      </c>
      <c r="Z57" s="6">
        <f t="shared" si="27"/>
        <v>0</v>
      </c>
      <c r="AA57" s="6">
        <f t="shared" si="28"/>
        <v>0</v>
      </c>
      <c r="AB57" s="6">
        <f t="shared" si="29"/>
        <v>0.0002582804719300783</v>
      </c>
      <c r="AC57" s="6">
        <f t="shared" si="30"/>
        <v>6.77076401856166E-05</v>
      </c>
      <c r="AD57" s="6">
        <f t="shared" si="31"/>
        <v>0</v>
      </c>
      <c r="AE57" s="6">
        <f t="shared" si="32"/>
        <v>0</v>
      </c>
      <c r="AF57" s="6">
        <f t="shared" si="33"/>
        <v>0</v>
      </c>
      <c r="AG57" s="6">
        <f t="shared" si="34"/>
        <v>0</v>
      </c>
      <c r="AH57" s="6">
        <v>0</v>
      </c>
      <c r="AI57" s="6">
        <v>0</v>
      </c>
      <c r="AJ57" s="6">
        <v>0</v>
      </c>
      <c r="AK57" s="6">
        <f t="shared" si="15"/>
        <v>3.38538200928083E-05</v>
      </c>
      <c r="AL57" s="6">
        <f t="shared" si="16"/>
        <v>0</v>
      </c>
      <c r="AM57" s="6">
        <f t="shared" si="17"/>
        <v>5.414108951362894E-05</v>
      </c>
      <c r="AN57" s="6">
        <f t="shared" si="18"/>
        <v>0</v>
      </c>
      <c r="AO57" s="6">
        <f t="shared" si="19"/>
        <v>9.690776253449392E-05</v>
      </c>
      <c r="AP57" s="6">
        <f t="shared" si="20"/>
        <v>0</v>
      </c>
    </row>
    <row r="58" spans="1:42" ht="11.25">
      <c r="A58" s="37" t="s">
        <v>193</v>
      </c>
      <c r="B58" s="182" t="s">
        <v>270</v>
      </c>
      <c r="C58" s="191" t="s">
        <v>272</v>
      </c>
      <c r="D58" s="180"/>
      <c r="E58" s="193"/>
      <c r="F58" s="180"/>
      <c r="G58" s="180">
        <v>0</v>
      </c>
      <c r="H58" s="180"/>
      <c r="I58" s="181">
        <v>0</v>
      </c>
      <c r="J58" s="180">
        <v>0</v>
      </c>
      <c r="K58" s="180">
        <v>0</v>
      </c>
      <c r="L58" s="180">
        <v>0</v>
      </c>
      <c r="M58" s="180">
        <v>453</v>
      </c>
      <c r="N58" s="180">
        <v>0</v>
      </c>
      <c r="O58" s="180">
        <v>0</v>
      </c>
      <c r="P58" s="180">
        <v>11372</v>
      </c>
      <c r="Q58" s="180"/>
      <c r="R58" s="180"/>
      <c r="T58" s="6">
        <f t="shared" si="21"/>
        <v>0</v>
      </c>
      <c r="U58" s="6">
        <f t="shared" si="22"/>
        <v>0</v>
      </c>
      <c r="V58" s="6">
        <f t="shared" si="23"/>
        <v>0</v>
      </c>
      <c r="W58" s="6">
        <f t="shared" si="24"/>
        <v>0</v>
      </c>
      <c r="X58" s="6">
        <f t="shared" si="25"/>
        <v>0</v>
      </c>
      <c r="Y58" s="6">
        <f t="shared" si="26"/>
        <v>0</v>
      </c>
      <c r="Z58" s="6">
        <f t="shared" si="27"/>
        <v>0</v>
      </c>
      <c r="AA58" s="6">
        <f t="shared" si="28"/>
        <v>0</v>
      </c>
      <c r="AB58" s="6">
        <f t="shared" si="29"/>
        <v>0</v>
      </c>
      <c r="AC58" s="6">
        <f t="shared" si="30"/>
        <v>0.0005028124754767922</v>
      </c>
      <c r="AD58" s="6">
        <f t="shared" si="31"/>
        <v>0</v>
      </c>
      <c r="AE58" s="6">
        <f t="shared" si="32"/>
        <v>0</v>
      </c>
      <c r="AF58" s="6">
        <f t="shared" si="33"/>
        <v>0.0019211079096212317</v>
      </c>
      <c r="AG58" s="6">
        <f t="shared" si="34"/>
        <v>0</v>
      </c>
      <c r="AH58" s="6">
        <v>0</v>
      </c>
      <c r="AI58" s="6">
        <v>0</v>
      </c>
      <c r="AJ58" s="6">
        <v>0</v>
      </c>
      <c r="AK58" s="6">
        <f t="shared" si="15"/>
        <v>0.0002514062377383961</v>
      </c>
      <c r="AL58" s="6">
        <f t="shared" si="16"/>
        <v>0</v>
      </c>
      <c r="AM58" s="6">
        <f t="shared" si="17"/>
        <v>0</v>
      </c>
      <c r="AN58" s="6">
        <f t="shared" si="18"/>
        <v>0</v>
      </c>
      <c r="AO58" s="6">
        <f t="shared" si="19"/>
        <v>0</v>
      </c>
      <c r="AP58" s="6">
        <f t="shared" si="20"/>
        <v>0</v>
      </c>
    </row>
    <row r="59" spans="1:42" ht="11.25">
      <c r="A59" s="37" t="s">
        <v>193</v>
      </c>
      <c r="B59" s="179" t="s">
        <v>39</v>
      </c>
      <c r="C59" s="191" t="s">
        <v>130</v>
      </c>
      <c r="D59" s="180"/>
      <c r="E59" s="193"/>
      <c r="F59" s="180"/>
      <c r="G59" s="180">
        <v>0</v>
      </c>
      <c r="H59" s="180"/>
      <c r="I59" s="181">
        <v>35.63</v>
      </c>
      <c r="J59" s="180">
        <v>0</v>
      </c>
      <c r="K59" s="180">
        <v>30.63</v>
      </c>
      <c r="L59" s="180">
        <v>5</v>
      </c>
      <c r="M59" s="180">
        <v>1991</v>
      </c>
      <c r="N59" s="180">
        <v>489</v>
      </c>
      <c r="O59" s="180">
        <v>48</v>
      </c>
      <c r="P59" s="180">
        <v>7965</v>
      </c>
      <c r="Q59" s="180"/>
      <c r="R59" s="180">
        <v>865864</v>
      </c>
      <c r="T59" s="6">
        <f t="shared" si="21"/>
        <v>0</v>
      </c>
      <c r="U59" s="6">
        <f t="shared" si="22"/>
        <v>0</v>
      </c>
      <c r="V59" s="6">
        <f t="shared" si="23"/>
        <v>0</v>
      </c>
      <c r="W59" s="6">
        <f t="shared" si="24"/>
        <v>0</v>
      </c>
      <c r="X59" s="6">
        <f t="shared" si="25"/>
        <v>0</v>
      </c>
      <c r="Y59" s="6">
        <f t="shared" si="26"/>
        <v>0.0038580940387411985</v>
      </c>
      <c r="Z59" s="6">
        <f t="shared" si="27"/>
        <v>0</v>
      </c>
      <c r="AA59" s="6">
        <f t="shared" si="28"/>
        <v>0.005526666209569449</v>
      </c>
      <c r="AB59" s="6">
        <f t="shared" si="29"/>
        <v>0.0012914023596503916</v>
      </c>
      <c r="AC59" s="6">
        <f t="shared" si="30"/>
        <v>0.0022099329772059455</v>
      </c>
      <c r="AD59" s="6">
        <f t="shared" si="31"/>
        <v>0.00205743915723253</v>
      </c>
      <c r="AE59" s="6">
        <f t="shared" si="32"/>
        <v>0.0008988376063542576</v>
      </c>
      <c r="AF59" s="6">
        <f t="shared" si="33"/>
        <v>0.001345552629276566</v>
      </c>
      <c r="AG59" s="6">
        <f t="shared" si="34"/>
        <v>0</v>
      </c>
      <c r="AH59" s="6">
        <v>0</v>
      </c>
      <c r="AI59" s="6">
        <v>0</v>
      </c>
      <c r="AJ59" s="6">
        <v>0</v>
      </c>
      <c r="AK59" s="6">
        <f t="shared" si="15"/>
        <v>0.0021336860672192376</v>
      </c>
      <c r="AL59" s="6">
        <f t="shared" si="16"/>
        <v>0.0027633331047847245</v>
      </c>
      <c r="AM59" s="6">
        <f t="shared" si="17"/>
        <v>0.0019290470193705992</v>
      </c>
      <c r="AN59" s="6">
        <f t="shared" si="18"/>
        <v>0.0027633331047847245</v>
      </c>
      <c r="AO59" s="6">
        <f t="shared" si="19"/>
        <v>0.0020430216673362482</v>
      </c>
      <c r="AP59" s="6">
        <f t="shared" si="20"/>
        <v>0</v>
      </c>
    </row>
    <row r="60" spans="1:42" ht="11.25">
      <c r="A60" s="37" t="s">
        <v>193</v>
      </c>
      <c r="B60" s="180" t="s">
        <v>40</v>
      </c>
      <c r="C60" s="191" t="s">
        <v>258</v>
      </c>
      <c r="D60" s="180"/>
      <c r="E60" s="193"/>
      <c r="F60" s="180"/>
      <c r="G60" s="180">
        <v>0</v>
      </c>
      <c r="H60" s="180"/>
      <c r="I60" s="181">
        <v>17</v>
      </c>
      <c r="J60" s="180">
        <v>0</v>
      </c>
      <c r="K60" s="180">
        <v>14</v>
      </c>
      <c r="L60" s="180">
        <v>3</v>
      </c>
      <c r="M60" s="180">
        <v>5841</v>
      </c>
      <c r="N60" s="180">
        <v>0</v>
      </c>
      <c r="O60" s="180">
        <v>0</v>
      </c>
      <c r="P60" s="180">
        <v>3011</v>
      </c>
      <c r="Q60" s="180"/>
      <c r="R60" s="180"/>
      <c r="T60" s="6">
        <f t="shared" si="21"/>
        <v>0</v>
      </c>
      <c r="U60" s="6">
        <f t="shared" si="22"/>
        <v>0</v>
      </c>
      <c r="V60" s="6">
        <f t="shared" si="23"/>
        <v>0</v>
      </c>
      <c r="W60" s="6">
        <f t="shared" si="24"/>
        <v>0</v>
      </c>
      <c r="X60" s="6">
        <f t="shared" si="25"/>
        <v>0</v>
      </c>
      <c r="Y60" s="6">
        <f t="shared" si="26"/>
        <v>0.001840797043463384</v>
      </c>
      <c r="Z60" s="6">
        <f t="shared" si="27"/>
        <v>0</v>
      </c>
      <c r="AA60" s="6">
        <f t="shared" si="28"/>
        <v>0.0025260635629765684</v>
      </c>
      <c r="AB60" s="6">
        <f t="shared" si="29"/>
        <v>0.0007748414157902349</v>
      </c>
      <c r="AC60" s="6">
        <f t="shared" si="30"/>
        <v>0.006483284038101419</v>
      </c>
      <c r="AD60" s="6">
        <f t="shared" si="31"/>
        <v>0</v>
      </c>
      <c r="AE60" s="6">
        <f t="shared" si="32"/>
        <v>0</v>
      </c>
      <c r="AF60" s="6">
        <f t="shared" si="33"/>
        <v>0.0005086577484936272</v>
      </c>
      <c r="AG60" s="6">
        <f t="shared" si="34"/>
        <v>0</v>
      </c>
      <c r="AH60" s="6">
        <v>0</v>
      </c>
      <c r="AI60" s="6">
        <v>0</v>
      </c>
      <c r="AJ60" s="6">
        <v>0</v>
      </c>
      <c r="AK60" s="6">
        <f t="shared" si="15"/>
        <v>0.0032416420190507097</v>
      </c>
      <c r="AL60" s="6">
        <f t="shared" si="16"/>
        <v>0.0012630317814882842</v>
      </c>
      <c r="AM60" s="6">
        <f t="shared" si="17"/>
        <v>0.000920398521731692</v>
      </c>
      <c r="AN60" s="6">
        <f t="shared" si="18"/>
        <v>0.0012630317814882842</v>
      </c>
      <c r="AO60" s="6">
        <f t="shared" si="19"/>
        <v>0</v>
      </c>
      <c r="AP60" s="6">
        <f t="shared" si="20"/>
        <v>0</v>
      </c>
    </row>
    <row r="61" spans="1:42" ht="11.25">
      <c r="A61" s="37" t="s">
        <v>193</v>
      </c>
      <c r="B61" s="182" t="s">
        <v>239</v>
      </c>
      <c r="C61" s="191" t="s">
        <v>141</v>
      </c>
      <c r="D61" s="180"/>
      <c r="E61" s="193"/>
      <c r="F61" s="180"/>
      <c r="G61" s="180">
        <v>0</v>
      </c>
      <c r="H61" s="180"/>
      <c r="I61" s="181">
        <v>0.6</v>
      </c>
      <c r="J61" s="180">
        <v>0</v>
      </c>
      <c r="K61" s="180">
        <v>0.6</v>
      </c>
      <c r="L61" s="180">
        <v>0</v>
      </c>
      <c r="M61" s="180">
        <v>40</v>
      </c>
      <c r="N61" s="180">
        <v>2</v>
      </c>
      <c r="O61" s="180">
        <v>0</v>
      </c>
      <c r="P61" s="180">
        <v>0</v>
      </c>
      <c r="Q61" s="180"/>
      <c r="R61" s="180">
        <v>25036</v>
      </c>
      <c r="T61" s="6">
        <f t="shared" si="21"/>
        <v>0</v>
      </c>
      <c r="U61" s="6">
        <f t="shared" si="22"/>
        <v>0</v>
      </c>
      <c r="V61" s="6">
        <f t="shared" si="23"/>
        <v>0</v>
      </c>
      <c r="W61" s="6">
        <f t="shared" si="24"/>
        <v>0</v>
      </c>
      <c r="X61" s="6">
        <f t="shared" si="25"/>
        <v>0</v>
      </c>
      <c r="Y61" s="6">
        <f t="shared" si="26"/>
        <v>6.496930741635472E-05</v>
      </c>
      <c r="Z61" s="6">
        <f t="shared" si="27"/>
        <v>0</v>
      </c>
      <c r="AA61" s="6">
        <f t="shared" si="28"/>
        <v>0.00010825986698471007</v>
      </c>
      <c r="AB61" s="6">
        <f t="shared" si="29"/>
        <v>0</v>
      </c>
      <c r="AC61" s="6">
        <f t="shared" si="30"/>
        <v>4.43984525807322E-05</v>
      </c>
      <c r="AD61" s="6">
        <f t="shared" si="31"/>
        <v>8.414884078660652E-06</v>
      </c>
      <c r="AE61" s="6">
        <f t="shared" si="32"/>
        <v>0</v>
      </c>
      <c r="AF61" s="6">
        <f t="shared" si="33"/>
        <v>0</v>
      </c>
      <c r="AG61" s="6">
        <f t="shared" si="34"/>
        <v>0</v>
      </c>
      <c r="AH61" s="6">
        <v>0</v>
      </c>
      <c r="AI61" s="6">
        <v>0</v>
      </c>
      <c r="AJ61" s="6">
        <v>0</v>
      </c>
      <c r="AK61" s="6">
        <f t="shared" si="15"/>
        <v>2.6406668329696426E-05</v>
      </c>
      <c r="AL61" s="6">
        <f t="shared" si="16"/>
        <v>5.412993349235503E-05</v>
      </c>
      <c r="AM61" s="6">
        <f t="shared" si="17"/>
        <v>3.248465370817736E-05</v>
      </c>
      <c r="AN61" s="6">
        <f t="shared" si="18"/>
        <v>5.412993349235503E-05</v>
      </c>
      <c r="AO61" s="6">
        <f t="shared" si="19"/>
        <v>5.907289188998539E-05</v>
      </c>
      <c r="AP61" s="6">
        <f t="shared" si="20"/>
        <v>0</v>
      </c>
    </row>
    <row r="62" spans="1:42" ht="11.25">
      <c r="A62" s="37" t="s">
        <v>193</v>
      </c>
      <c r="B62" s="184" t="s">
        <v>237</v>
      </c>
      <c r="C62" s="191" t="s">
        <v>238</v>
      </c>
      <c r="D62" s="180"/>
      <c r="E62" s="193"/>
      <c r="F62" s="180"/>
      <c r="G62" s="180">
        <v>0</v>
      </c>
      <c r="H62" s="180"/>
      <c r="I62" s="181">
        <v>4</v>
      </c>
      <c r="J62" s="180">
        <v>0</v>
      </c>
      <c r="K62" s="180">
        <v>3</v>
      </c>
      <c r="L62" s="180">
        <v>1</v>
      </c>
      <c r="M62" s="180">
        <v>644</v>
      </c>
      <c r="N62" s="180">
        <v>10</v>
      </c>
      <c r="O62" s="180">
        <v>1</v>
      </c>
      <c r="P62" s="180">
        <v>0</v>
      </c>
      <c r="Q62" s="180"/>
      <c r="R62" s="180">
        <v>233500</v>
      </c>
      <c r="T62" s="6">
        <f t="shared" si="21"/>
        <v>0</v>
      </c>
      <c r="U62" s="6">
        <f t="shared" si="22"/>
        <v>0</v>
      </c>
      <c r="V62" s="6">
        <f t="shared" si="23"/>
        <v>0</v>
      </c>
      <c r="W62" s="6">
        <f t="shared" si="24"/>
        <v>0</v>
      </c>
      <c r="X62" s="6">
        <f t="shared" si="25"/>
        <v>0</v>
      </c>
      <c r="Y62" s="6">
        <f t="shared" si="26"/>
        <v>0.0004331287161090315</v>
      </c>
      <c r="Z62" s="6">
        <f t="shared" si="27"/>
        <v>0</v>
      </c>
      <c r="AA62" s="6">
        <f t="shared" si="28"/>
        <v>0.0005412993349235503</v>
      </c>
      <c r="AB62" s="6">
        <f t="shared" si="29"/>
        <v>0.0002582804719300783</v>
      </c>
      <c r="AC62" s="6">
        <f t="shared" si="30"/>
        <v>0.0007148150865497884</v>
      </c>
      <c r="AD62" s="6">
        <f t="shared" si="31"/>
        <v>4.207442039330327E-05</v>
      </c>
      <c r="AE62" s="6">
        <f t="shared" si="32"/>
        <v>1.87257834657137E-05</v>
      </c>
      <c r="AF62" s="6">
        <f t="shared" si="33"/>
        <v>0</v>
      </c>
      <c r="AG62" s="6">
        <f t="shared" si="34"/>
        <v>0</v>
      </c>
      <c r="AH62" s="6">
        <v>0</v>
      </c>
      <c r="AI62" s="6">
        <v>0</v>
      </c>
      <c r="AJ62" s="6">
        <v>0</v>
      </c>
      <c r="AK62" s="6">
        <f t="shared" si="15"/>
        <v>0.00037844475347154587</v>
      </c>
      <c r="AL62" s="6">
        <f t="shared" si="16"/>
        <v>0.00027064966746177517</v>
      </c>
      <c r="AM62" s="6">
        <f t="shared" si="17"/>
        <v>0.00021656435805451576</v>
      </c>
      <c r="AN62" s="6">
        <f t="shared" si="18"/>
        <v>0.00027064966746177517</v>
      </c>
      <c r="AO62" s="6">
        <f t="shared" si="19"/>
        <v>0.0005509474459303238</v>
      </c>
      <c r="AP62" s="6">
        <f t="shared" si="20"/>
        <v>0</v>
      </c>
    </row>
    <row r="63" spans="1:42" ht="11.25">
      <c r="A63" s="37" t="s">
        <v>193</v>
      </c>
      <c r="B63" s="179" t="s">
        <v>41</v>
      </c>
      <c r="C63" s="190" t="s">
        <v>205</v>
      </c>
      <c r="D63" s="180">
        <v>0</v>
      </c>
      <c r="E63" s="193">
        <v>0</v>
      </c>
      <c r="F63" s="180">
        <v>0</v>
      </c>
      <c r="G63" s="180">
        <v>0</v>
      </c>
      <c r="H63" s="180">
        <v>0</v>
      </c>
      <c r="I63" s="181">
        <v>18.2</v>
      </c>
      <c r="J63" s="180">
        <v>0</v>
      </c>
      <c r="K63" s="180">
        <v>7.2</v>
      </c>
      <c r="L63" s="180">
        <v>11</v>
      </c>
      <c r="M63" s="180">
        <v>1171</v>
      </c>
      <c r="N63" s="180">
        <v>0</v>
      </c>
      <c r="O63" s="180">
        <v>64</v>
      </c>
      <c r="P63" s="180">
        <v>4239</v>
      </c>
      <c r="Q63" s="180"/>
      <c r="R63" s="180">
        <v>894330</v>
      </c>
      <c r="T63" s="6">
        <f t="shared" si="21"/>
        <v>0</v>
      </c>
      <c r="U63" s="6">
        <f t="shared" si="22"/>
        <v>0</v>
      </c>
      <c r="V63" s="6">
        <f t="shared" si="23"/>
        <v>0</v>
      </c>
      <c r="W63" s="6">
        <f t="shared" si="24"/>
        <v>0</v>
      </c>
      <c r="X63" s="6">
        <f t="shared" si="25"/>
        <v>0</v>
      </c>
      <c r="Y63" s="6">
        <f t="shared" si="26"/>
        <v>0.0019707356582960934</v>
      </c>
      <c r="Z63" s="6">
        <f t="shared" si="27"/>
        <v>0</v>
      </c>
      <c r="AA63" s="6">
        <f t="shared" si="28"/>
        <v>0.001299118403816521</v>
      </c>
      <c r="AB63" s="6">
        <f t="shared" si="29"/>
        <v>0.002841085191230861</v>
      </c>
      <c r="AC63" s="6">
        <f t="shared" si="30"/>
        <v>0.0012997646993009352</v>
      </c>
      <c r="AD63" s="6">
        <f t="shared" si="31"/>
        <v>0</v>
      </c>
      <c r="AE63" s="6">
        <f t="shared" si="32"/>
        <v>0.0011984501418056768</v>
      </c>
      <c r="AF63" s="6">
        <f t="shared" si="33"/>
        <v>0.0007161076704963419</v>
      </c>
      <c r="AG63" s="6">
        <f t="shared" si="34"/>
        <v>0</v>
      </c>
      <c r="AH63" s="6">
        <v>0</v>
      </c>
      <c r="AI63" s="6">
        <v>0</v>
      </c>
      <c r="AJ63" s="6">
        <v>0</v>
      </c>
      <c r="AK63" s="6">
        <f t="shared" si="15"/>
        <v>0.0006498823496504676</v>
      </c>
      <c r="AL63" s="6">
        <f t="shared" si="16"/>
        <v>0.0006495592019082605</v>
      </c>
      <c r="AM63" s="6">
        <f t="shared" si="17"/>
        <v>0.0009853678291480467</v>
      </c>
      <c r="AN63" s="6">
        <f t="shared" si="18"/>
        <v>0.0006495592019082605</v>
      </c>
      <c r="AO63" s="6">
        <f t="shared" si="19"/>
        <v>0.002110187705862383</v>
      </c>
      <c r="AP63" s="6">
        <f t="shared" si="20"/>
        <v>0</v>
      </c>
    </row>
    <row r="64" spans="1:42" ht="11.25">
      <c r="A64" s="37" t="s">
        <v>193</v>
      </c>
      <c r="B64" s="179">
        <v>2629</v>
      </c>
      <c r="C64" s="191" t="s">
        <v>203</v>
      </c>
      <c r="D64" s="180"/>
      <c r="E64" s="193"/>
      <c r="F64" s="180"/>
      <c r="G64" s="180">
        <v>0</v>
      </c>
      <c r="H64" s="180"/>
      <c r="I64" s="181">
        <v>0</v>
      </c>
      <c r="J64" s="180"/>
      <c r="K64" s="180"/>
      <c r="L64" s="180"/>
      <c r="M64" s="180"/>
      <c r="N64" s="180"/>
      <c r="O64" s="180"/>
      <c r="P64" s="180"/>
      <c r="Q64" s="180"/>
      <c r="R64" s="180"/>
      <c r="T64" s="6">
        <f t="shared" si="21"/>
        <v>0</v>
      </c>
      <c r="U64" s="6">
        <f t="shared" si="22"/>
        <v>0</v>
      </c>
      <c r="V64" s="6">
        <f t="shared" si="23"/>
        <v>0</v>
      </c>
      <c r="W64" s="6">
        <f t="shared" si="24"/>
        <v>0</v>
      </c>
      <c r="X64" s="6">
        <f t="shared" si="25"/>
        <v>0</v>
      </c>
      <c r="Y64" s="6">
        <f t="shared" si="26"/>
        <v>0</v>
      </c>
      <c r="Z64" s="6">
        <f t="shared" si="27"/>
        <v>0</v>
      </c>
      <c r="AA64" s="6">
        <f t="shared" si="28"/>
        <v>0</v>
      </c>
      <c r="AB64" s="6">
        <f t="shared" si="29"/>
        <v>0</v>
      </c>
      <c r="AC64" s="6">
        <f t="shared" si="30"/>
        <v>0</v>
      </c>
      <c r="AD64" s="6">
        <f t="shared" si="31"/>
        <v>0</v>
      </c>
      <c r="AE64" s="6">
        <f t="shared" si="32"/>
        <v>0</v>
      </c>
      <c r="AF64" s="6">
        <f t="shared" si="33"/>
        <v>0</v>
      </c>
      <c r="AG64" s="6">
        <f t="shared" si="34"/>
        <v>0</v>
      </c>
      <c r="AH64" s="6">
        <v>0</v>
      </c>
      <c r="AI64" s="6">
        <v>0</v>
      </c>
      <c r="AJ64" s="6">
        <v>0</v>
      </c>
      <c r="AK64" s="6">
        <f t="shared" si="15"/>
        <v>0</v>
      </c>
      <c r="AL64" s="6">
        <f t="shared" si="16"/>
        <v>0</v>
      </c>
      <c r="AM64" s="6">
        <f t="shared" si="17"/>
        <v>0</v>
      </c>
      <c r="AN64" s="6">
        <f t="shared" si="18"/>
        <v>0</v>
      </c>
      <c r="AO64" s="6">
        <f t="shared" si="19"/>
        <v>0</v>
      </c>
      <c r="AP64" s="6">
        <f t="shared" si="20"/>
        <v>0</v>
      </c>
    </row>
    <row r="65" spans="1:42" ht="11.25">
      <c r="A65" s="37" t="s">
        <v>193</v>
      </c>
      <c r="B65" s="179">
        <v>2635</v>
      </c>
      <c r="C65" s="191" t="s">
        <v>204</v>
      </c>
      <c r="D65" s="180">
        <v>0</v>
      </c>
      <c r="E65" s="193">
        <v>0</v>
      </c>
      <c r="F65" s="180">
        <v>0</v>
      </c>
      <c r="G65" s="180">
        <v>0</v>
      </c>
      <c r="H65" s="180">
        <v>0</v>
      </c>
      <c r="I65" s="181">
        <v>0</v>
      </c>
      <c r="J65" s="180">
        <v>0</v>
      </c>
      <c r="K65" s="180">
        <v>0</v>
      </c>
      <c r="L65" s="180">
        <v>0</v>
      </c>
      <c r="M65" s="180">
        <v>731</v>
      </c>
      <c r="N65" s="180">
        <v>5</v>
      </c>
      <c r="O65" s="180">
        <v>0</v>
      </c>
      <c r="P65" s="180">
        <v>0</v>
      </c>
      <c r="Q65" s="180"/>
      <c r="R65" s="180"/>
      <c r="T65" s="6">
        <f t="shared" si="21"/>
        <v>0</v>
      </c>
      <c r="U65" s="6">
        <f t="shared" si="22"/>
        <v>0</v>
      </c>
      <c r="V65" s="6">
        <f t="shared" si="23"/>
        <v>0</v>
      </c>
      <c r="W65" s="6">
        <f t="shared" si="24"/>
        <v>0</v>
      </c>
      <c r="X65" s="6">
        <f t="shared" si="25"/>
        <v>0</v>
      </c>
      <c r="Y65" s="6">
        <f t="shared" si="26"/>
        <v>0</v>
      </c>
      <c r="Z65" s="6">
        <f t="shared" si="27"/>
        <v>0</v>
      </c>
      <c r="AA65" s="6">
        <f t="shared" si="28"/>
        <v>0</v>
      </c>
      <c r="AB65" s="6">
        <f t="shared" si="29"/>
        <v>0</v>
      </c>
      <c r="AC65" s="6">
        <f t="shared" si="30"/>
        <v>0.000811381720912881</v>
      </c>
      <c r="AD65" s="6">
        <f t="shared" si="31"/>
        <v>2.1037210196651634E-05</v>
      </c>
      <c r="AE65" s="6">
        <f t="shared" si="32"/>
        <v>0</v>
      </c>
      <c r="AF65" s="6">
        <f t="shared" si="33"/>
        <v>0</v>
      </c>
      <c r="AG65" s="6">
        <f t="shared" si="34"/>
        <v>0</v>
      </c>
      <c r="AH65" s="6">
        <v>0</v>
      </c>
      <c r="AI65" s="6">
        <v>0</v>
      </c>
      <c r="AJ65" s="6">
        <v>0</v>
      </c>
      <c r="AK65" s="6">
        <f t="shared" si="15"/>
        <v>0.0004162094655547663</v>
      </c>
      <c r="AL65" s="6">
        <f t="shared" si="16"/>
        <v>0</v>
      </c>
      <c r="AM65" s="6">
        <f t="shared" si="17"/>
        <v>0</v>
      </c>
      <c r="AN65" s="6">
        <f t="shared" si="18"/>
        <v>0</v>
      </c>
      <c r="AO65" s="6">
        <f t="shared" si="19"/>
        <v>0</v>
      </c>
      <c r="AP65" s="6">
        <f t="shared" si="20"/>
        <v>0</v>
      </c>
    </row>
    <row r="66" spans="1:42" ht="11.25">
      <c r="A66" s="37" t="s">
        <v>193</v>
      </c>
      <c r="B66" s="179" t="s">
        <v>43</v>
      </c>
      <c r="C66" s="191" t="s">
        <v>88</v>
      </c>
      <c r="D66" s="180">
        <v>0</v>
      </c>
      <c r="E66" s="193">
        <v>0</v>
      </c>
      <c r="F66" s="180">
        <v>0</v>
      </c>
      <c r="G66" s="180">
        <v>0</v>
      </c>
      <c r="H66" s="180">
        <v>0</v>
      </c>
      <c r="I66" s="181">
        <v>0</v>
      </c>
      <c r="J66" s="180">
        <v>0</v>
      </c>
      <c r="K66" s="180">
        <v>0</v>
      </c>
      <c r="L66" s="180">
        <v>0</v>
      </c>
      <c r="M66" s="180">
        <f>4905-4905</f>
        <v>0</v>
      </c>
      <c r="N66" s="180">
        <f>1244-1244</f>
        <v>0</v>
      </c>
      <c r="O66" s="180">
        <f>134-134</f>
        <v>0</v>
      </c>
      <c r="P66" s="180">
        <v>0</v>
      </c>
      <c r="Q66" s="180"/>
      <c r="R66" s="180"/>
      <c r="T66" s="6">
        <f t="shared" si="21"/>
        <v>0</v>
      </c>
      <c r="U66" s="6">
        <f t="shared" si="22"/>
        <v>0</v>
      </c>
      <c r="V66" s="6">
        <f t="shared" si="23"/>
        <v>0</v>
      </c>
      <c r="W66" s="6">
        <f t="shared" si="24"/>
        <v>0</v>
      </c>
      <c r="X66" s="6">
        <f t="shared" si="25"/>
        <v>0</v>
      </c>
      <c r="Y66" s="6">
        <f t="shared" si="26"/>
        <v>0</v>
      </c>
      <c r="Z66" s="6">
        <f t="shared" si="27"/>
        <v>0</v>
      </c>
      <c r="AA66" s="6">
        <f t="shared" si="28"/>
        <v>0</v>
      </c>
      <c r="AB66" s="6">
        <f t="shared" si="29"/>
        <v>0</v>
      </c>
      <c r="AC66" s="6">
        <f t="shared" si="30"/>
        <v>0</v>
      </c>
      <c r="AD66" s="6">
        <f t="shared" si="31"/>
        <v>0</v>
      </c>
      <c r="AE66" s="6">
        <f t="shared" si="32"/>
        <v>0</v>
      </c>
      <c r="AF66" s="6">
        <f t="shared" si="33"/>
        <v>0</v>
      </c>
      <c r="AG66" s="6">
        <f t="shared" si="34"/>
        <v>0</v>
      </c>
      <c r="AH66" s="6">
        <v>0</v>
      </c>
      <c r="AI66" s="6">
        <v>0</v>
      </c>
      <c r="AJ66" s="6">
        <v>0</v>
      </c>
      <c r="AK66" s="6">
        <f t="shared" si="15"/>
        <v>0</v>
      </c>
      <c r="AL66" s="6">
        <f t="shared" si="16"/>
        <v>0</v>
      </c>
      <c r="AM66" s="6">
        <f t="shared" si="17"/>
        <v>0</v>
      </c>
      <c r="AN66" s="6">
        <f t="shared" si="18"/>
        <v>0</v>
      </c>
      <c r="AO66" s="6">
        <f t="shared" si="19"/>
        <v>0</v>
      </c>
      <c r="AP66" s="6">
        <f t="shared" si="20"/>
        <v>0</v>
      </c>
    </row>
    <row r="67" spans="1:42" ht="11.25">
      <c r="A67" s="37" t="s">
        <v>193</v>
      </c>
      <c r="B67" s="179" t="s">
        <v>44</v>
      </c>
      <c r="C67" s="190" t="s">
        <v>144</v>
      </c>
      <c r="D67" s="180"/>
      <c r="E67" s="193"/>
      <c r="F67" s="180"/>
      <c r="G67" s="180">
        <v>0</v>
      </c>
      <c r="H67" s="180"/>
      <c r="I67" s="181">
        <v>8.74</v>
      </c>
      <c r="J67" s="180">
        <v>0</v>
      </c>
      <c r="K67" s="180">
        <v>5.74</v>
      </c>
      <c r="L67" s="180">
        <v>3</v>
      </c>
      <c r="M67" s="180">
        <v>2367</v>
      </c>
      <c r="N67" s="180">
        <v>0</v>
      </c>
      <c r="O67" s="180">
        <v>6</v>
      </c>
      <c r="P67" s="180">
        <v>1889</v>
      </c>
      <c r="Q67" s="180"/>
      <c r="R67" s="180">
        <v>604007</v>
      </c>
      <c r="T67" s="6">
        <f t="shared" si="21"/>
        <v>0</v>
      </c>
      <c r="U67" s="6">
        <f t="shared" si="22"/>
        <v>0</v>
      </c>
      <c r="V67" s="6">
        <f t="shared" si="23"/>
        <v>0</v>
      </c>
      <c r="W67" s="6">
        <f t="shared" si="24"/>
        <v>0</v>
      </c>
      <c r="X67" s="6">
        <f t="shared" si="25"/>
        <v>0</v>
      </c>
      <c r="Y67" s="6">
        <f t="shared" si="26"/>
        <v>0.0009463862446982339</v>
      </c>
      <c r="Z67" s="6">
        <f t="shared" si="27"/>
        <v>0</v>
      </c>
      <c r="AA67" s="6">
        <f t="shared" si="28"/>
        <v>0.001035686060820393</v>
      </c>
      <c r="AB67" s="6">
        <f t="shared" si="29"/>
        <v>0.0007748414157902349</v>
      </c>
      <c r="AC67" s="6">
        <f t="shared" si="30"/>
        <v>0.002627278431464828</v>
      </c>
      <c r="AD67" s="6">
        <f t="shared" si="31"/>
        <v>0</v>
      </c>
      <c r="AE67" s="6">
        <f t="shared" si="32"/>
        <v>0.0001123547007942822</v>
      </c>
      <c r="AF67" s="6">
        <f t="shared" si="33"/>
        <v>0.00031911474158235196</v>
      </c>
      <c r="AG67" s="6">
        <f t="shared" si="34"/>
        <v>0</v>
      </c>
      <c r="AH67" s="6">
        <v>0</v>
      </c>
      <c r="AI67" s="6">
        <v>0</v>
      </c>
      <c r="AJ67" s="6">
        <v>0</v>
      </c>
      <c r="AK67" s="6">
        <f t="shared" si="15"/>
        <v>0.001313639215732414</v>
      </c>
      <c r="AL67" s="6">
        <f t="shared" si="16"/>
        <v>0.0005178430304101965</v>
      </c>
      <c r="AM67" s="6">
        <f t="shared" si="17"/>
        <v>0.00047319312234911696</v>
      </c>
      <c r="AN67" s="6">
        <f t="shared" si="18"/>
        <v>0.0005178430304101965</v>
      </c>
      <c r="AO67" s="6">
        <f t="shared" si="19"/>
        <v>0.0014251653703384888</v>
      </c>
      <c r="AP67" s="6">
        <f t="shared" si="20"/>
        <v>0</v>
      </c>
    </row>
    <row r="68" spans="1:42" ht="11.25">
      <c r="A68" s="37" t="s">
        <v>193</v>
      </c>
      <c r="B68" s="179" t="s">
        <v>45</v>
      </c>
      <c r="C68" s="191" t="s">
        <v>254</v>
      </c>
      <c r="D68" s="180"/>
      <c r="E68" s="193"/>
      <c r="F68" s="180"/>
      <c r="G68" s="180">
        <v>0</v>
      </c>
      <c r="H68" s="180"/>
      <c r="I68" s="181">
        <v>23.75</v>
      </c>
      <c r="J68" s="180">
        <v>0</v>
      </c>
      <c r="K68" s="180">
        <v>13.75</v>
      </c>
      <c r="L68" s="180">
        <v>10</v>
      </c>
      <c r="M68" s="180">
        <v>4826</v>
      </c>
      <c r="N68" s="180">
        <v>0</v>
      </c>
      <c r="O68" s="180">
        <v>0</v>
      </c>
      <c r="P68" s="180">
        <v>0</v>
      </c>
      <c r="Q68" s="180"/>
      <c r="R68" s="180">
        <v>489030</v>
      </c>
      <c r="T68" s="6">
        <f t="shared" si="21"/>
        <v>0</v>
      </c>
      <c r="U68" s="6">
        <f t="shared" si="22"/>
        <v>0</v>
      </c>
      <c r="V68" s="6">
        <f t="shared" si="23"/>
        <v>0</v>
      </c>
      <c r="W68" s="6">
        <f t="shared" si="24"/>
        <v>0</v>
      </c>
      <c r="X68" s="6">
        <f t="shared" si="25"/>
        <v>0</v>
      </c>
      <c r="Y68" s="6">
        <f t="shared" si="26"/>
        <v>0.0025717017518973747</v>
      </c>
      <c r="Z68" s="6">
        <f t="shared" si="27"/>
        <v>0</v>
      </c>
      <c r="AA68" s="6">
        <f t="shared" si="28"/>
        <v>0.0024809552850662726</v>
      </c>
      <c r="AB68" s="6">
        <f t="shared" si="29"/>
        <v>0.002582804719300783</v>
      </c>
      <c r="AC68" s="6">
        <f t="shared" si="30"/>
        <v>0.00535667330386534</v>
      </c>
      <c r="AD68" s="6">
        <f t="shared" si="31"/>
        <v>0</v>
      </c>
      <c r="AE68" s="6">
        <f t="shared" si="32"/>
        <v>0</v>
      </c>
      <c r="AF68" s="6">
        <f t="shared" si="33"/>
        <v>0</v>
      </c>
      <c r="AG68" s="6">
        <f t="shared" si="34"/>
        <v>0</v>
      </c>
      <c r="AH68" s="6">
        <v>0</v>
      </c>
      <c r="AI68" s="6">
        <v>0</v>
      </c>
      <c r="AJ68" s="6">
        <v>0</v>
      </c>
      <c r="AK68" s="6">
        <f t="shared" si="15"/>
        <v>0.00267833665193267</v>
      </c>
      <c r="AL68" s="6">
        <f t="shared" si="16"/>
        <v>0.0012404776425331363</v>
      </c>
      <c r="AM68" s="6">
        <f t="shared" si="17"/>
        <v>0.0012858508759486873</v>
      </c>
      <c r="AN68" s="6">
        <f t="shared" si="18"/>
        <v>0.0012404776425331363</v>
      </c>
      <c r="AO68" s="6">
        <f t="shared" si="19"/>
        <v>0.0011538750727336457</v>
      </c>
      <c r="AP68" s="6">
        <f t="shared" si="20"/>
        <v>0</v>
      </c>
    </row>
    <row r="69" spans="1:42" ht="11.25">
      <c r="A69" s="37" t="s">
        <v>193</v>
      </c>
      <c r="B69" s="179" t="s">
        <v>46</v>
      </c>
      <c r="C69" s="191" t="s">
        <v>145</v>
      </c>
      <c r="D69" s="180"/>
      <c r="E69" s="193"/>
      <c r="F69" s="180"/>
      <c r="G69" s="180">
        <v>0</v>
      </c>
      <c r="H69" s="180"/>
      <c r="I69" s="181">
        <v>27.13</v>
      </c>
      <c r="J69" s="180">
        <v>0</v>
      </c>
      <c r="K69" s="180">
        <v>17.13</v>
      </c>
      <c r="L69" s="180">
        <v>10</v>
      </c>
      <c r="M69" s="180">
        <v>2262</v>
      </c>
      <c r="N69" s="180">
        <v>0</v>
      </c>
      <c r="O69" s="180">
        <v>0</v>
      </c>
      <c r="P69" s="180">
        <v>21966</v>
      </c>
      <c r="Q69" s="180"/>
      <c r="R69" s="180">
        <v>1483792</v>
      </c>
      <c r="T69" s="6">
        <f t="shared" si="21"/>
        <v>0</v>
      </c>
      <c r="U69" s="6">
        <f t="shared" si="22"/>
        <v>0</v>
      </c>
      <c r="V69" s="6">
        <f t="shared" si="23"/>
        <v>0</v>
      </c>
      <c r="W69" s="6">
        <f t="shared" si="24"/>
        <v>0</v>
      </c>
      <c r="X69" s="6">
        <f t="shared" si="25"/>
        <v>0</v>
      </c>
      <c r="Y69" s="6">
        <f t="shared" si="26"/>
        <v>0.002937695517009506</v>
      </c>
      <c r="Z69" s="6">
        <f t="shared" si="27"/>
        <v>0</v>
      </c>
      <c r="AA69" s="6">
        <f t="shared" si="28"/>
        <v>0.0030908192024134726</v>
      </c>
      <c r="AB69" s="6">
        <f t="shared" si="29"/>
        <v>0.002582804719300783</v>
      </c>
      <c r="AC69" s="6">
        <f t="shared" si="30"/>
        <v>0.002510732493440406</v>
      </c>
      <c r="AD69" s="6">
        <f t="shared" si="31"/>
        <v>0</v>
      </c>
      <c r="AE69" s="6">
        <f t="shared" si="32"/>
        <v>0</v>
      </c>
      <c r="AF69" s="6">
        <f t="shared" si="33"/>
        <v>0.0037107858197977465</v>
      </c>
      <c r="AG69" s="6">
        <f t="shared" si="34"/>
        <v>0</v>
      </c>
      <c r="AH69" s="6">
        <v>0</v>
      </c>
      <c r="AI69" s="6">
        <v>0</v>
      </c>
      <c r="AJ69" s="6">
        <v>0</v>
      </c>
      <c r="AK69" s="6">
        <f t="shared" si="15"/>
        <v>0.001255366246720203</v>
      </c>
      <c r="AL69" s="6">
        <f t="shared" si="16"/>
        <v>0.0015454096012067363</v>
      </c>
      <c r="AM69" s="6">
        <f t="shared" si="17"/>
        <v>0.001468847758504753</v>
      </c>
      <c r="AN69" s="6">
        <f t="shared" si="18"/>
        <v>0.0015454096012067363</v>
      </c>
      <c r="AO69" s="6">
        <f t="shared" si="19"/>
        <v>0.0035010338873312508</v>
      </c>
      <c r="AP69" s="6">
        <f t="shared" si="20"/>
        <v>0</v>
      </c>
    </row>
    <row r="70" spans="1:42" ht="11.25">
      <c r="A70" s="37" t="s">
        <v>193</v>
      </c>
      <c r="B70" s="179" t="s">
        <v>47</v>
      </c>
      <c r="C70" s="191" t="s">
        <v>148</v>
      </c>
      <c r="D70" s="180"/>
      <c r="E70" s="193"/>
      <c r="F70" s="180"/>
      <c r="G70" s="180">
        <v>0</v>
      </c>
      <c r="H70" s="180"/>
      <c r="I70" s="181"/>
      <c r="J70" s="180"/>
      <c r="K70" s="180"/>
      <c r="L70" s="180"/>
      <c r="M70" s="180">
        <f>324*0.1</f>
        <v>32.4</v>
      </c>
      <c r="N70" s="180">
        <v>0</v>
      </c>
      <c r="O70" s="180">
        <f>40*0.1</f>
        <v>4</v>
      </c>
      <c r="P70" s="180">
        <f>60909*0.1</f>
        <v>6090.900000000001</v>
      </c>
      <c r="Q70" s="180"/>
      <c r="R70" s="180"/>
      <c r="T70" s="6">
        <f t="shared" si="21"/>
        <v>0</v>
      </c>
      <c r="U70" s="6">
        <f t="shared" si="22"/>
        <v>0</v>
      </c>
      <c r="V70" s="6">
        <f t="shared" si="23"/>
        <v>0</v>
      </c>
      <c r="W70" s="6">
        <f t="shared" si="24"/>
        <v>0</v>
      </c>
      <c r="X70" s="6">
        <f t="shared" si="25"/>
        <v>0</v>
      </c>
      <c r="Y70" s="6">
        <f t="shared" si="26"/>
        <v>0</v>
      </c>
      <c r="Z70" s="6">
        <f t="shared" si="27"/>
        <v>0</v>
      </c>
      <c r="AA70" s="6">
        <f t="shared" si="28"/>
        <v>0</v>
      </c>
      <c r="AB70" s="6">
        <f t="shared" si="29"/>
        <v>0</v>
      </c>
      <c r="AC70" s="6">
        <f t="shared" si="30"/>
        <v>3.5962746590393084E-05</v>
      </c>
      <c r="AD70" s="6">
        <f t="shared" si="31"/>
        <v>0</v>
      </c>
      <c r="AE70" s="6">
        <f t="shared" si="32"/>
        <v>7.49031338628548E-05</v>
      </c>
      <c r="AF70" s="6">
        <f t="shared" si="33"/>
        <v>0.0010289549917966902</v>
      </c>
      <c r="AG70" s="6">
        <f t="shared" si="34"/>
        <v>0</v>
      </c>
      <c r="AH70" s="6">
        <v>0</v>
      </c>
      <c r="AI70" s="6">
        <v>0</v>
      </c>
      <c r="AJ70" s="6">
        <v>0</v>
      </c>
      <c r="AK70" s="6">
        <f t="shared" si="15"/>
        <v>1.7981373295196542E-05</v>
      </c>
      <c r="AL70" s="6">
        <f t="shared" si="16"/>
        <v>0</v>
      </c>
      <c r="AM70" s="6">
        <f t="shared" si="17"/>
        <v>0</v>
      </c>
      <c r="AN70" s="6">
        <f t="shared" si="18"/>
        <v>0</v>
      </c>
      <c r="AO70" s="6">
        <f t="shared" si="19"/>
        <v>0</v>
      </c>
      <c r="AP70" s="6">
        <f t="shared" si="20"/>
        <v>0</v>
      </c>
    </row>
    <row r="71" spans="1:42" ht="11.25">
      <c r="A71" s="37" t="s">
        <v>193</v>
      </c>
      <c r="B71" s="179" t="s">
        <v>48</v>
      </c>
      <c r="C71" s="191" t="s">
        <v>149</v>
      </c>
      <c r="D71" s="180"/>
      <c r="E71" s="193"/>
      <c r="F71" s="180"/>
      <c r="G71" s="180">
        <v>0</v>
      </c>
      <c r="H71" s="180"/>
      <c r="I71" s="181">
        <v>100.17</v>
      </c>
      <c r="J71" s="180">
        <v>0</v>
      </c>
      <c r="K71" s="180">
        <v>2</v>
      </c>
      <c r="L71" s="180">
        <v>98.17</v>
      </c>
      <c r="M71" s="180">
        <v>779</v>
      </c>
      <c r="N71" s="180">
        <v>0</v>
      </c>
      <c r="O71" s="180">
        <v>0</v>
      </c>
      <c r="P71" s="180">
        <f>75490-3950</f>
        <v>71540</v>
      </c>
      <c r="Q71" s="180"/>
      <c r="R71" s="180">
        <v>623419</v>
      </c>
      <c r="T71" s="6">
        <f t="shared" si="21"/>
        <v>0</v>
      </c>
      <c r="U71" s="6">
        <f t="shared" si="22"/>
        <v>0</v>
      </c>
      <c r="V71" s="6">
        <f t="shared" si="23"/>
        <v>0</v>
      </c>
      <c r="W71" s="6">
        <f t="shared" si="24"/>
        <v>0</v>
      </c>
      <c r="X71" s="6">
        <f t="shared" si="25"/>
        <v>0</v>
      </c>
      <c r="Y71" s="6">
        <f t="shared" si="26"/>
        <v>0.010846625873160423</v>
      </c>
      <c r="Z71" s="6">
        <f t="shared" si="27"/>
        <v>0</v>
      </c>
      <c r="AA71" s="6">
        <f t="shared" si="28"/>
        <v>0.00036086622328236693</v>
      </c>
      <c r="AB71" s="6">
        <f t="shared" si="29"/>
        <v>0.025355393929375785</v>
      </c>
      <c r="AC71" s="6">
        <f t="shared" si="30"/>
        <v>0.0008646598640097596</v>
      </c>
      <c r="AD71" s="6">
        <f t="shared" si="31"/>
        <v>0</v>
      </c>
      <c r="AE71" s="6">
        <f t="shared" si="32"/>
        <v>0</v>
      </c>
      <c r="AF71" s="6">
        <f t="shared" si="33"/>
        <v>0.012085478355109296</v>
      </c>
      <c r="AG71" s="6">
        <f t="shared" si="34"/>
        <v>0</v>
      </c>
      <c r="AH71" s="6">
        <v>0</v>
      </c>
      <c r="AI71" s="6">
        <v>0</v>
      </c>
      <c r="AJ71" s="6">
        <v>0</v>
      </c>
      <c r="AK71" s="6">
        <f t="shared" si="15"/>
        <v>0.0004323299320048798</v>
      </c>
      <c r="AL71" s="6">
        <f t="shared" si="16"/>
        <v>0.00018043311164118347</v>
      </c>
      <c r="AM71" s="6">
        <f t="shared" si="17"/>
        <v>0.005423312936580211</v>
      </c>
      <c r="AN71" s="6">
        <f t="shared" si="18"/>
        <v>0.00018043311164118347</v>
      </c>
      <c r="AO71" s="6">
        <f t="shared" si="19"/>
        <v>0.0014709683331667518</v>
      </c>
      <c r="AP71" s="6">
        <f t="shared" si="20"/>
        <v>0</v>
      </c>
    </row>
    <row r="72" spans="1:42" ht="11.25">
      <c r="A72" s="37" t="s">
        <v>193</v>
      </c>
      <c r="B72" s="179" t="s">
        <v>49</v>
      </c>
      <c r="C72" s="191" t="s">
        <v>150</v>
      </c>
      <c r="D72" s="180"/>
      <c r="E72" s="193"/>
      <c r="F72" s="180"/>
      <c r="G72" s="180">
        <v>0</v>
      </c>
      <c r="H72" s="180"/>
      <c r="I72" s="181">
        <v>1</v>
      </c>
      <c r="J72" s="180">
        <v>0</v>
      </c>
      <c r="K72" s="180">
        <v>0</v>
      </c>
      <c r="L72" s="180">
        <v>1</v>
      </c>
      <c r="M72" s="180">
        <v>55</v>
      </c>
      <c r="N72" s="180">
        <v>0</v>
      </c>
      <c r="O72" s="180">
        <v>0</v>
      </c>
      <c r="P72" s="180">
        <v>18978</v>
      </c>
      <c r="Q72" s="180"/>
      <c r="R72" s="180">
        <v>46349</v>
      </c>
      <c r="T72" s="6">
        <f t="shared" si="21"/>
        <v>0</v>
      </c>
      <c r="U72" s="6">
        <f t="shared" si="22"/>
        <v>0</v>
      </c>
      <c r="V72" s="6">
        <f t="shared" si="23"/>
        <v>0</v>
      </c>
      <c r="W72" s="6">
        <f t="shared" si="24"/>
        <v>0</v>
      </c>
      <c r="X72" s="6">
        <f t="shared" si="25"/>
        <v>0</v>
      </c>
      <c r="Y72" s="6">
        <f t="shared" si="26"/>
        <v>0.00010828217902725788</v>
      </c>
      <c r="Z72" s="6">
        <f t="shared" si="27"/>
        <v>0</v>
      </c>
      <c r="AA72" s="6">
        <f t="shared" si="28"/>
        <v>0</v>
      </c>
      <c r="AB72" s="6">
        <f t="shared" si="29"/>
        <v>0.0002582804719300783</v>
      </c>
      <c r="AC72" s="6">
        <f t="shared" si="30"/>
        <v>6.104787229850678E-05</v>
      </c>
      <c r="AD72" s="6">
        <f t="shared" si="31"/>
        <v>0</v>
      </c>
      <c r="AE72" s="6">
        <f t="shared" si="32"/>
        <v>0</v>
      </c>
      <c r="AF72" s="6">
        <f t="shared" si="33"/>
        <v>0.0032060135340126394</v>
      </c>
      <c r="AG72" s="6">
        <f t="shared" si="34"/>
        <v>0</v>
      </c>
      <c r="AH72" s="6">
        <v>0</v>
      </c>
      <c r="AI72" s="6">
        <v>0</v>
      </c>
      <c r="AJ72" s="6">
        <v>0</v>
      </c>
      <c r="AK72" s="6">
        <f t="shared" si="15"/>
        <v>3.052393614925339E-05</v>
      </c>
      <c r="AL72" s="6">
        <f t="shared" si="16"/>
        <v>0</v>
      </c>
      <c r="AM72" s="6">
        <f t="shared" si="17"/>
        <v>5.414108951362894E-05</v>
      </c>
      <c r="AN72" s="6">
        <f t="shared" si="18"/>
        <v>0</v>
      </c>
      <c r="AO72" s="6">
        <f t="shared" si="19"/>
        <v>0.00010936129837869199</v>
      </c>
      <c r="AP72" s="6">
        <f t="shared" si="20"/>
        <v>0</v>
      </c>
    </row>
    <row r="73" spans="1:42" ht="11.25">
      <c r="A73" s="37" t="s">
        <v>193</v>
      </c>
      <c r="B73" s="179" t="s">
        <v>50</v>
      </c>
      <c r="C73" s="191" t="s">
        <v>151</v>
      </c>
      <c r="D73" s="180"/>
      <c r="E73" s="193"/>
      <c r="F73" s="180"/>
      <c r="G73" s="180">
        <v>0</v>
      </c>
      <c r="H73" s="180"/>
      <c r="I73" s="181">
        <v>73.44</v>
      </c>
      <c r="J73" s="180">
        <v>0</v>
      </c>
      <c r="K73" s="180">
        <v>2</v>
      </c>
      <c r="L73" s="180">
        <v>71.44</v>
      </c>
      <c r="M73" s="180">
        <v>3941</v>
      </c>
      <c r="N73" s="180">
        <v>0</v>
      </c>
      <c r="O73" s="180">
        <v>0</v>
      </c>
      <c r="P73" s="180">
        <v>9853</v>
      </c>
      <c r="Q73" s="180"/>
      <c r="R73" s="180">
        <v>3411555</v>
      </c>
      <c r="T73" s="6">
        <f aca="true" t="shared" si="35" ref="T73:T91">D73/D$93</f>
        <v>0</v>
      </c>
      <c r="U73" s="6">
        <f aca="true" t="shared" si="36" ref="U73:U91">E73/E$93</f>
        <v>0</v>
      </c>
      <c r="V73" s="6">
        <f aca="true" t="shared" si="37" ref="V73:V91">F73/F$93</f>
        <v>0</v>
      </c>
      <c r="W73" s="6">
        <f aca="true" t="shared" si="38" ref="W73:W91">G73/G$93</f>
        <v>0</v>
      </c>
      <c r="X73" s="6">
        <f aca="true" t="shared" si="39" ref="X73:X91">H73/H$93</f>
        <v>0</v>
      </c>
      <c r="Y73" s="6">
        <f aca="true" t="shared" si="40" ref="Y73:Y91">I73/I$93</f>
        <v>0.00795224322776182</v>
      </c>
      <c r="Z73" s="6">
        <f aca="true" t="shared" si="41" ref="Z73:Z91">J73/J$93</f>
        <v>0</v>
      </c>
      <c r="AA73" s="6">
        <f aca="true" t="shared" si="42" ref="AA73:AA91">K73/K$93</f>
        <v>0.00036086622328236693</v>
      </c>
      <c r="AB73" s="6">
        <f aca="true" t="shared" si="43" ref="AB73:AB91">L73/L$93</f>
        <v>0.018451556914684794</v>
      </c>
      <c r="AC73" s="6">
        <f aca="true" t="shared" si="44" ref="AC73:AC91">M73/M$93</f>
        <v>0.00437435754051664</v>
      </c>
      <c r="AD73" s="6">
        <f aca="true" t="shared" si="45" ref="AD73:AD91">N73/N$93</f>
        <v>0</v>
      </c>
      <c r="AE73" s="6">
        <f aca="true" t="shared" si="46" ref="AE73:AE91">O73/O$93</f>
        <v>0</v>
      </c>
      <c r="AF73" s="6">
        <f aca="true" t="shared" si="47" ref="AF73:AF91">P73/P$93</f>
        <v>0.0016644984376976782</v>
      </c>
      <c r="AG73" s="6">
        <f aca="true" t="shared" si="48" ref="AG73:AG91">Q73/Q$93</f>
        <v>0</v>
      </c>
      <c r="AH73" s="6">
        <v>0</v>
      </c>
      <c r="AI73" s="6">
        <v>0</v>
      </c>
      <c r="AJ73" s="6">
        <v>0</v>
      </c>
      <c r="AK73" s="6">
        <f t="shared" si="15"/>
        <v>0.00218717877025832</v>
      </c>
      <c r="AL73" s="6">
        <f t="shared" si="16"/>
        <v>0.00018043311164118347</v>
      </c>
      <c r="AM73" s="6">
        <f t="shared" si="17"/>
        <v>0.00397612161388091</v>
      </c>
      <c r="AN73" s="6">
        <f t="shared" si="18"/>
        <v>0.00018043311164118347</v>
      </c>
      <c r="AO73" s="6">
        <f t="shared" si="19"/>
        <v>0.008049625327198398</v>
      </c>
      <c r="AP73" s="6">
        <f t="shared" si="20"/>
        <v>0</v>
      </c>
    </row>
    <row r="74" spans="1:42" ht="11.25">
      <c r="A74" s="37" t="s">
        <v>193</v>
      </c>
      <c r="B74" s="179" t="s">
        <v>51</v>
      </c>
      <c r="C74" s="191" t="s">
        <v>152</v>
      </c>
      <c r="D74" s="180"/>
      <c r="E74" s="193"/>
      <c r="F74" s="180"/>
      <c r="G74" s="180">
        <v>0</v>
      </c>
      <c r="H74" s="180"/>
      <c r="I74" s="181">
        <v>3</v>
      </c>
      <c r="J74" s="180">
        <v>0</v>
      </c>
      <c r="K74" s="180">
        <v>2</v>
      </c>
      <c r="L74" s="180">
        <v>1</v>
      </c>
      <c r="M74" s="180">
        <v>165</v>
      </c>
      <c r="N74" s="180">
        <v>0</v>
      </c>
      <c r="O74" s="180">
        <v>0</v>
      </c>
      <c r="P74" s="180">
        <v>409</v>
      </c>
      <c r="Q74" s="180"/>
      <c r="R74" s="180">
        <v>154736</v>
      </c>
      <c r="T74" s="6">
        <f t="shared" si="35"/>
        <v>0</v>
      </c>
      <c r="U74" s="6">
        <f t="shared" si="36"/>
        <v>0</v>
      </c>
      <c r="V74" s="6">
        <f t="shared" si="37"/>
        <v>0</v>
      </c>
      <c r="W74" s="6">
        <f t="shared" si="38"/>
        <v>0</v>
      </c>
      <c r="X74" s="6">
        <f t="shared" si="39"/>
        <v>0</v>
      </c>
      <c r="Y74" s="6">
        <f t="shared" si="40"/>
        <v>0.00032484653708177364</v>
      </c>
      <c r="Z74" s="6">
        <f t="shared" si="41"/>
        <v>0</v>
      </c>
      <c r="AA74" s="6">
        <f t="shared" si="42"/>
        <v>0.00036086622328236693</v>
      </c>
      <c r="AB74" s="6">
        <f t="shared" si="43"/>
        <v>0.0002582804719300783</v>
      </c>
      <c r="AC74" s="6">
        <f t="shared" si="44"/>
        <v>0.00018314361689552032</v>
      </c>
      <c r="AD74" s="6">
        <f t="shared" si="45"/>
        <v>0</v>
      </c>
      <c r="AE74" s="6">
        <f t="shared" si="46"/>
        <v>0</v>
      </c>
      <c r="AF74" s="6">
        <f t="shared" si="47"/>
        <v>6.909366294715825E-05</v>
      </c>
      <c r="AG74" s="6">
        <f t="shared" si="48"/>
        <v>0</v>
      </c>
      <c r="AH74" s="6">
        <v>0</v>
      </c>
      <c r="AI74" s="6">
        <v>0</v>
      </c>
      <c r="AJ74" s="6">
        <v>0</v>
      </c>
      <c r="AK74" s="6">
        <f aca="true" t="shared" si="49" ref="AK74:AK91">(AC74+AD74)/2</f>
        <v>9.157180844776016E-05</v>
      </c>
      <c r="AL74" s="6">
        <f aca="true" t="shared" si="50" ref="AL74:AL91">(AA74+U74)/2</f>
        <v>0.00018043311164118347</v>
      </c>
      <c r="AM74" s="6">
        <f aca="true" t="shared" si="51" ref="AM74:AM91">(Y74+U74)/2</f>
        <v>0.00016242326854088682</v>
      </c>
      <c r="AN74" s="6">
        <f t="shared" si="18"/>
        <v>0.00018043311164118347</v>
      </c>
      <c r="AO74" s="6">
        <f t="shared" si="19"/>
        <v>0.00036510237256306033</v>
      </c>
      <c r="AP74" s="6">
        <f aca="true" t="shared" si="52" ref="AP74:AP91">(Z74+X74)/2</f>
        <v>0</v>
      </c>
    </row>
    <row r="75" spans="1:42" ht="11.25">
      <c r="A75" s="37" t="s">
        <v>193</v>
      </c>
      <c r="B75" s="179" t="s">
        <v>52</v>
      </c>
      <c r="C75" s="191" t="s">
        <v>153</v>
      </c>
      <c r="D75" s="180"/>
      <c r="E75" s="193"/>
      <c r="F75" s="180"/>
      <c r="G75" s="180">
        <v>0</v>
      </c>
      <c r="H75" s="180"/>
      <c r="I75" s="181">
        <v>1072.74</v>
      </c>
      <c r="J75" s="180">
        <v>0</v>
      </c>
      <c r="K75" s="180">
        <v>36</v>
      </c>
      <c r="L75" s="180">
        <v>1036.74</v>
      </c>
      <c r="M75" s="180">
        <f>58571-26701.6</f>
        <v>31869.4</v>
      </c>
      <c r="N75" s="180">
        <v>151</v>
      </c>
      <c r="O75" s="180">
        <v>9</v>
      </c>
      <c r="P75" s="180">
        <v>250540</v>
      </c>
      <c r="Q75" s="180"/>
      <c r="R75" s="180">
        <v>32419001</v>
      </c>
      <c r="T75" s="6">
        <f t="shared" si="35"/>
        <v>0</v>
      </c>
      <c r="U75" s="6">
        <f t="shared" si="36"/>
        <v>0</v>
      </c>
      <c r="V75" s="6">
        <f t="shared" si="37"/>
        <v>0</v>
      </c>
      <c r="W75" s="6">
        <f t="shared" si="38"/>
        <v>0</v>
      </c>
      <c r="X75" s="6">
        <f t="shared" si="39"/>
        <v>0</v>
      </c>
      <c r="Y75" s="6">
        <f t="shared" si="40"/>
        <v>0.11615862472970062</v>
      </c>
      <c r="Z75" s="6">
        <f t="shared" si="41"/>
        <v>0</v>
      </c>
      <c r="AA75" s="6">
        <f t="shared" si="42"/>
        <v>0.006495592019082604</v>
      </c>
      <c r="AB75" s="6">
        <f t="shared" si="43"/>
        <v>0.2677696964687894</v>
      </c>
      <c r="AC75" s="6">
        <f t="shared" si="44"/>
        <v>0.03537380111690967</v>
      </c>
      <c r="AD75" s="6">
        <f t="shared" si="45"/>
        <v>0.0006353237479388793</v>
      </c>
      <c r="AE75" s="6">
        <f t="shared" si="46"/>
        <v>0.0001685320511914233</v>
      </c>
      <c r="AF75" s="6">
        <f t="shared" si="47"/>
        <v>0.04232451421706854</v>
      </c>
      <c r="AG75" s="6">
        <f t="shared" si="48"/>
        <v>0</v>
      </c>
      <c r="AH75" s="6">
        <v>0</v>
      </c>
      <c r="AI75" s="6">
        <v>0</v>
      </c>
      <c r="AJ75" s="6">
        <v>0</v>
      </c>
      <c r="AK75" s="6">
        <f t="shared" si="49"/>
        <v>0.018004562432424275</v>
      </c>
      <c r="AL75" s="6">
        <f t="shared" si="50"/>
        <v>0.003247796009541302</v>
      </c>
      <c r="AM75" s="6">
        <f t="shared" si="51"/>
        <v>0.05807931236485031</v>
      </c>
      <c r="AN75" s="6">
        <f aca="true" t="shared" si="53" ref="AN75:AN91">(X75+AA75)/2</f>
        <v>0.003247796009541302</v>
      </c>
      <c r="AO75" s="6">
        <f aca="true" t="shared" si="54" ref="AO75:AO91">R75/R$93</f>
        <v>0.07649321541996837</v>
      </c>
      <c r="AP75" s="6">
        <f t="shared" si="52"/>
        <v>0</v>
      </c>
    </row>
    <row r="76" spans="1:42" ht="11.25">
      <c r="A76" s="37" t="s">
        <v>193</v>
      </c>
      <c r="B76" s="185" t="s">
        <v>194</v>
      </c>
      <c r="C76" s="191" t="s">
        <v>154</v>
      </c>
      <c r="D76" s="180"/>
      <c r="E76" s="193"/>
      <c r="F76" s="180"/>
      <c r="G76" s="180">
        <v>0</v>
      </c>
      <c r="H76" s="180"/>
      <c r="I76" s="181">
        <v>0</v>
      </c>
      <c r="J76" s="180">
        <v>0</v>
      </c>
      <c r="K76" s="180">
        <v>0</v>
      </c>
      <c r="L76" s="180">
        <v>0</v>
      </c>
      <c r="M76" s="180">
        <v>241</v>
      </c>
      <c r="N76" s="180">
        <v>0</v>
      </c>
      <c r="O76" s="180">
        <v>0</v>
      </c>
      <c r="P76" s="180">
        <v>0</v>
      </c>
      <c r="Q76" s="180"/>
      <c r="R76" s="180">
        <v>172408</v>
      </c>
      <c r="T76" s="6">
        <f t="shared" si="35"/>
        <v>0</v>
      </c>
      <c r="U76" s="6">
        <f t="shared" si="36"/>
        <v>0</v>
      </c>
      <c r="V76" s="6">
        <f t="shared" si="37"/>
        <v>0</v>
      </c>
      <c r="W76" s="6">
        <f t="shared" si="38"/>
        <v>0</v>
      </c>
      <c r="X76" s="6">
        <f t="shared" si="39"/>
        <v>0</v>
      </c>
      <c r="Y76" s="6">
        <f t="shared" si="40"/>
        <v>0</v>
      </c>
      <c r="Z76" s="6">
        <f t="shared" si="41"/>
        <v>0</v>
      </c>
      <c r="AA76" s="6">
        <f t="shared" si="42"/>
        <v>0</v>
      </c>
      <c r="AB76" s="6">
        <f t="shared" si="43"/>
        <v>0</v>
      </c>
      <c r="AC76" s="6">
        <f t="shared" si="44"/>
        <v>0.0002675006767989115</v>
      </c>
      <c r="AD76" s="6">
        <f t="shared" si="45"/>
        <v>0</v>
      </c>
      <c r="AE76" s="6">
        <f t="shared" si="46"/>
        <v>0</v>
      </c>
      <c r="AF76" s="6">
        <f t="shared" si="47"/>
        <v>0</v>
      </c>
      <c r="AG76" s="6">
        <f t="shared" si="48"/>
        <v>0</v>
      </c>
      <c r="AH76" s="6">
        <v>0</v>
      </c>
      <c r="AI76" s="6">
        <v>0</v>
      </c>
      <c r="AJ76" s="6">
        <v>0</v>
      </c>
      <c r="AK76" s="6">
        <f t="shared" si="49"/>
        <v>0.00013375033839945575</v>
      </c>
      <c r="AL76" s="6">
        <f t="shared" si="50"/>
        <v>0</v>
      </c>
      <c r="AM76" s="6">
        <f t="shared" si="51"/>
        <v>0</v>
      </c>
      <c r="AN76" s="6">
        <f t="shared" si="53"/>
        <v>0</v>
      </c>
      <c r="AO76" s="6">
        <f t="shared" si="54"/>
        <v>0.00040679977412400546</v>
      </c>
      <c r="AP76" s="6">
        <f t="shared" si="52"/>
        <v>0</v>
      </c>
    </row>
    <row r="77" spans="1:42" ht="11.25">
      <c r="A77" s="37" t="s">
        <v>193</v>
      </c>
      <c r="B77" s="179" t="s">
        <v>53</v>
      </c>
      <c r="C77" s="190" t="s">
        <v>157</v>
      </c>
      <c r="D77" s="180"/>
      <c r="E77" s="193"/>
      <c r="F77" s="180"/>
      <c r="G77" s="180">
        <v>0</v>
      </c>
      <c r="H77" s="180"/>
      <c r="I77" s="181">
        <v>23.8</v>
      </c>
      <c r="J77" s="180">
        <v>0</v>
      </c>
      <c r="K77" s="180">
        <v>10.8</v>
      </c>
      <c r="L77" s="180">
        <v>13</v>
      </c>
      <c r="M77" s="180">
        <v>2060</v>
      </c>
      <c r="N77" s="180">
        <v>0</v>
      </c>
      <c r="O77" s="180">
        <v>690</v>
      </c>
      <c r="P77" s="180">
        <v>6928</v>
      </c>
      <c r="Q77" s="180"/>
      <c r="R77" s="180">
        <v>635057</v>
      </c>
      <c r="T77" s="6">
        <f t="shared" si="35"/>
        <v>0</v>
      </c>
      <c r="U77" s="6">
        <f t="shared" si="36"/>
        <v>0</v>
      </c>
      <c r="V77" s="6">
        <f t="shared" si="37"/>
        <v>0</v>
      </c>
      <c r="W77" s="6">
        <f t="shared" si="38"/>
        <v>0</v>
      </c>
      <c r="X77" s="6">
        <f t="shared" si="39"/>
        <v>0</v>
      </c>
      <c r="Y77" s="6">
        <f t="shared" si="40"/>
        <v>0.002577115860848738</v>
      </c>
      <c r="Z77" s="6">
        <f t="shared" si="41"/>
        <v>0</v>
      </c>
      <c r="AA77" s="6">
        <f t="shared" si="42"/>
        <v>0.0019486776057247815</v>
      </c>
      <c r="AB77" s="6">
        <f t="shared" si="43"/>
        <v>0.003357646135091018</v>
      </c>
      <c r="AC77" s="6">
        <f t="shared" si="44"/>
        <v>0.0022865203079077082</v>
      </c>
      <c r="AD77" s="6">
        <f t="shared" si="45"/>
        <v>0</v>
      </c>
      <c r="AE77" s="6">
        <f t="shared" si="46"/>
        <v>0.012920790591342452</v>
      </c>
      <c r="AF77" s="6">
        <f t="shared" si="47"/>
        <v>0.0011703689410706905</v>
      </c>
      <c r="AG77" s="6">
        <f t="shared" si="48"/>
        <v>0</v>
      </c>
      <c r="AH77" s="6">
        <v>0</v>
      </c>
      <c r="AI77" s="6">
        <v>0</v>
      </c>
      <c r="AJ77" s="6">
        <v>0</v>
      </c>
      <c r="AK77" s="6">
        <f t="shared" si="49"/>
        <v>0.0011432601539538541</v>
      </c>
      <c r="AL77" s="6">
        <f t="shared" si="50"/>
        <v>0.0009743388028623908</v>
      </c>
      <c r="AM77" s="6">
        <f t="shared" si="51"/>
        <v>0.001288557930424369</v>
      </c>
      <c r="AN77" s="6">
        <f t="shared" si="53"/>
        <v>0.0009743388028623908</v>
      </c>
      <c r="AO77" s="6">
        <f t="shared" si="54"/>
        <v>0.0014984284032983882</v>
      </c>
      <c r="AP77" s="6">
        <f t="shared" si="52"/>
        <v>0</v>
      </c>
    </row>
    <row r="78" spans="1:42" ht="11.25">
      <c r="A78" s="37" t="s">
        <v>193</v>
      </c>
      <c r="B78" s="179" t="s">
        <v>54</v>
      </c>
      <c r="C78" s="191" t="s">
        <v>158</v>
      </c>
      <c r="D78" s="180"/>
      <c r="E78" s="193"/>
      <c r="F78" s="180"/>
      <c r="G78" s="180">
        <v>0</v>
      </c>
      <c r="H78" s="180"/>
      <c r="I78" s="181">
        <v>22.91</v>
      </c>
      <c r="J78" s="180">
        <v>0</v>
      </c>
      <c r="K78" s="180">
        <v>13.41</v>
      </c>
      <c r="L78" s="180">
        <v>9.5</v>
      </c>
      <c r="M78" s="180">
        <v>1281</v>
      </c>
      <c r="N78" s="180">
        <v>0</v>
      </c>
      <c r="O78" s="180">
        <v>7</v>
      </c>
      <c r="P78" s="180">
        <v>16049</v>
      </c>
      <c r="Q78" s="180"/>
      <c r="R78" s="180">
        <v>998731</v>
      </c>
      <c r="T78" s="6">
        <f t="shared" si="35"/>
        <v>0</v>
      </c>
      <c r="U78" s="6">
        <f t="shared" si="36"/>
        <v>0</v>
      </c>
      <c r="V78" s="6">
        <f t="shared" si="37"/>
        <v>0</v>
      </c>
      <c r="W78" s="6">
        <f t="shared" si="38"/>
        <v>0</v>
      </c>
      <c r="X78" s="6">
        <f t="shared" si="39"/>
        <v>0</v>
      </c>
      <c r="Y78" s="6">
        <f t="shared" si="40"/>
        <v>0.002480744721514478</v>
      </c>
      <c r="Z78" s="6">
        <f t="shared" si="41"/>
        <v>0</v>
      </c>
      <c r="AA78" s="6">
        <f t="shared" si="42"/>
        <v>0.0024196080271082702</v>
      </c>
      <c r="AB78" s="6">
        <f t="shared" si="43"/>
        <v>0.0024536644833357438</v>
      </c>
      <c r="AC78" s="6">
        <f t="shared" si="44"/>
        <v>0.0014218604438979488</v>
      </c>
      <c r="AD78" s="6">
        <f t="shared" si="45"/>
        <v>0</v>
      </c>
      <c r="AE78" s="6">
        <f t="shared" si="46"/>
        <v>0.0001310804842599959</v>
      </c>
      <c r="AF78" s="6">
        <f t="shared" si="47"/>
        <v>0.0027112083047406916</v>
      </c>
      <c r="AG78" s="6">
        <f t="shared" si="48"/>
        <v>0</v>
      </c>
      <c r="AH78" s="6">
        <v>0</v>
      </c>
      <c r="AI78" s="6">
        <v>0</v>
      </c>
      <c r="AJ78" s="6">
        <v>0</v>
      </c>
      <c r="AK78" s="6">
        <f t="shared" si="49"/>
        <v>0.0007109302219489744</v>
      </c>
      <c r="AL78" s="6">
        <f t="shared" si="50"/>
        <v>0.0012098040135541351</v>
      </c>
      <c r="AM78" s="6">
        <f t="shared" si="51"/>
        <v>0.001240372360757239</v>
      </c>
      <c r="AN78" s="6">
        <f t="shared" si="53"/>
        <v>0.0012098040135541351</v>
      </c>
      <c r="AO78" s="6">
        <f t="shared" si="54"/>
        <v>0.002356523741419436</v>
      </c>
      <c r="AP78" s="6">
        <f t="shared" si="52"/>
        <v>0</v>
      </c>
    </row>
    <row r="79" spans="1:42" ht="11.25">
      <c r="A79" s="37" t="s">
        <v>193</v>
      </c>
      <c r="B79" s="179" t="s">
        <v>55</v>
      </c>
      <c r="C79" s="191" t="s">
        <v>159</v>
      </c>
      <c r="D79" s="180"/>
      <c r="E79" s="193"/>
      <c r="F79" s="180"/>
      <c r="G79" s="180">
        <v>0</v>
      </c>
      <c r="H79" s="180"/>
      <c r="I79" s="181">
        <v>20</v>
      </c>
      <c r="J79" s="180">
        <v>0</v>
      </c>
      <c r="K79" s="180">
        <v>15</v>
      </c>
      <c r="L79" s="180">
        <v>5</v>
      </c>
      <c r="M79" s="180">
        <v>1849</v>
      </c>
      <c r="N79" s="180">
        <v>791</v>
      </c>
      <c r="O79" s="180">
        <v>-63</v>
      </c>
      <c r="P79" s="180">
        <v>12408</v>
      </c>
      <c r="Q79" s="180"/>
      <c r="R79" s="180">
        <v>862908</v>
      </c>
      <c r="T79" s="6">
        <f t="shared" si="35"/>
        <v>0</v>
      </c>
      <c r="U79" s="6">
        <f t="shared" si="36"/>
        <v>0</v>
      </c>
      <c r="V79" s="6">
        <f t="shared" si="37"/>
        <v>0</v>
      </c>
      <c r="W79" s="6">
        <f t="shared" si="38"/>
        <v>0</v>
      </c>
      <c r="X79" s="6">
        <f t="shared" si="39"/>
        <v>0</v>
      </c>
      <c r="Y79" s="6">
        <f t="shared" si="40"/>
        <v>0.0021656435805451576</v>
      </c>
      <c r="Z79" s="6">
        <f t="shared" si="41"/>
        <v>0</v>
      </c>
      <c r="AA79" s="6">
        <f t="shared" si="42"/>
        <v>0.002706496674617752</v>
      </c>
      <c r="AB79" s="6">
        <f t="shared" si="43"/>
        <v>0.0012914023596503916</v>
      </c>
      <c r="AC79" s="6">
        <f t="shared" si="44"/>
        <v>0.002052318470544346</v>
      </c>
      <c r="AD79" s="6">
        <f t="shared" si="45"/>
        <v>0.003328086653110288</v>
      </c>
      <c r="AE79" s="6">
        <f t="shared" si="46"/>
        <v>-0.001179724358339963</v>
      </c>
      <c r="AF79" s="6">
        <f t="shared" si="47"/>
        <v>0.0020961226646658672</v>
      </c>
      <c r="AG79" s="6">
        <f t="shared" si="48"/>
        <v>0</v>
      </c>
      <c r="AH79" s="6">
        <v>0</v>
      </c>
      <c r="AI79" s="6">
        <v>0</v>
      </c>
      <c r="AJ79" s="6">
        <v>0</v>
      </c>
      <c r="AK79" s="6">
        <f t="shared" si="49"/>
        <v>0.0026902025618273174</v>
      </c>
      <c r="AL79" s="6">
        <f t="shared" si="50"/>
        <v>0.001353248337308876</v>
      </c>
      <c r="AM79" s="6">
        <f t="shared" si="51"/>
        <v>0.0010828217902725788</v>
      </c>
      <c r="AN79" s="6">
        <f t="shared" si="53"/>
        <v>0.001353248337308876</v>
      </c>
      <c r="AO79" s="6">
        <f t="shared" si="54"/>
        <v>0.0020360469322177467</v>
      </c>
      <c r="AP79" s="6">
        <f t="shared" si="52"/>
        <v>0</v>
      </c>
    </row>
    <row r="80" spans="1:42" ht="11.25">
      <c r="A80" s="37" t="s">
        <v>193</v>
      </c>
      <c r="B80" s="179" t="s">
        <v>56</v>
      </c>
      <c r="C80" s="191" t="s">
        <v>160</v>
      </c>
      <c r="D80" s="180"/>
      <c r="E80" s="193"/>
      <c r="F80" s="180"/>
      <c r="G80" s="180">
        <v>0</v>
      </c>
      <c r="H80" s="180"/>
      <c r="I80" s="181">
        <v>0</v>
      </c>
      <c r="J80" s="180">
        <v>0</v>
      </c>
      <c r="K80" s="180">
        <v>0</v>
      </c>
      <c r="L80" s="180">
        <v>0</v>
      </c>
      <c r="M80" s="180">
        <v>0</v>
      </c>
      <c r="N80" s="180">
        <v>0</v>
      </c>
      <c r="O80" s="180">
        <v>0</v>
      </c>
      <c r="P80" s="180">
        <v>0</v>
      </c>
      <c r="Q80" s="180"/>
      <c r="R80" s="180"/>
      <c r="T80" s="6">
        <f t="shared" si="35"/>
        <v>0</v>
      </c>
      <c r="U80" s="6">
        <f t="shared" si="36"/>
        <v>0</v>
      </c>
      <c r="V80" s="6">
        <f t="shared" si="37"/>
        <v>0</v>
      </c>
      <c r="W80" s="6">
        <f t="shared" si="38"/>
        <v>0</v>
      </c>
      <c r="X80" s="6">
        <f t="shared" si="39"/>
        <v>0</v>
      </c>
      <c r="Y80" s="6">
        <f t="shared" si="40"/>
        <v>0</v>
      </c>
      <c r="Z80" s="6">
        <f t="shared" si="41"/>
        <v>0</v>
      </c>
      <c r="AA80" s="6">
        <f t="shared" si="42"/>
        <v>0</v>
      </c>
      <c r="AB80" s="6">
        <f t="shared" si="43"/>
        <v>0</v>
      </c>
      <c r="AC80" s="6">
        <f t="shared" si="44"/>
        <v>0</v>
      </c>
      <c r="AD80" s="6">
        <f t="shared" si="45"/>
        <v>0</v>
      </c>
      <c r="AE80" s="6">
        <f t="shared" si="46"/>
        <v>0</v>
      </c>
      <c r="AF80" s="6">
        <f t="shared" si="47"/>
        <v>0</v>
      </c>
      <c r="AG80" s="6">
        <f t="shared" si="48"/>
        <v>0</v>
      </c>
      <c r="AH80" s="6">
        <v>0</v>
      </c>
      <c r="AI80" s="6">
        <v>0</v>
      </c>
      <c r="AJ80" s="6">
        <v>0</v>
      </c>
      <c r="AK80" s="6">
        <f t="shared" si="49"/>
        <v>0</v>
      </c>
      <c r="AL80" s="6">
        <f t="shared" si="50"/>
        <v>0</v>
      </c>
      <c r="AM80" s="6">
        <f t="shared" si="51"/>
        <v>0</v>
      </c>
      <c r="AN80" s="6">
        <f t="shared" si="53"/>
        <v>0</v>
      </c>
      <c r="AO80" s="6">
        <f t="shared" si="54"/>
        <v>0</v>
      </c>
      <c r="AP80" s="6">
        <f t="shared" si="52"/>
        <v>0</v>
      </c>
    </row>
    <row r="81" spans="1:42" ht="11.25">
      <c r="A81" s="37" t="s">
        <v>193</v>
      </c>
      <c r="B81" s="179" t="s">
        <v>57</v>
      </c>
      <c r="C81" s="191" t="s">
        <v>161</v>
      </c>
      <c r="D81" s="180"/>
      <c r="E81" s="193"/>
      <c r="F81" s="180"/>
      <c r="G81" s="180">
        <v>0</v>
      </c>
      <c r="H81" s="180"/>
      <c r="I81" s="181">
        <v>2.97</v>
      </c>
      <c r="J81" s="180">
        <v>0</v>
      </c>
      <c r="K81" s="180">
        <v>1.17</v>
      </c>
      <c r="L81" s="180">
        <v>1.8</v>
      </c>
      <c r="M81" s="180">
        <v>157</v>
      </c>
      <c r="N81" s="180">
        <v>36</v>
      </c>
      <c r="O81" s="180">
        <v>0</v>
      </c>
      <c r="P81" s="180">
        <v>0</v>
      </c>
      <c r="Q81" s="180"/>
      <c r="R81" s="180">
        <v>97848</v>
      </c>
      <c r="T81" s="6">
        <f t="shared" si="35"/>
        <v>0</v>
      </c>
      <c r="U81" s="6">
        <f t="shared" si="36"/>
        <v>0</v>
      </c>
      <c r="V81" s="6">
        <f t="shared" si="37"/>
        <v>0</v>
      </c>
      <c r="W81" s="6">
        <f t="shared" si="38"/>
        <v>0</v>
      </c>
      <c r="X81" s="6">
        <f t="shared" si="39"/>
        <v>0</v>
      </c>
      <c r="Y81" s="6">
        <f t="shared" si="40"/>
        <v>0.00032159807171095595</v>
      </c>
      <c r="Z81" s="6">
        <f t="shared" si="41"/>
        <v>0</v>
      </c>
      <c r="AA81" s="6">
        <f t="shared" si="42"/>
        <v>0.00021110674062018464</v>
      </c>
      <c r="AB81" s="6">
        <f t="shared" si="43"/>
        <v>0.00046490484947414096</v>
      </c>
      <c r="AC81" s="6">
        <f t="shared" si="44"/>
        <v>0.0001742639263793739</v>
      </c>
      <c r="AD81" s="6">
        <f t="shared" si="45"/>
        <v>0.00015146791341589177</v>
      </c>
      <c r="AE81" s="6">
        <f t="shared" si="46"/>
        <v>0</v>
      </c>
      <c r="AF81" s="6">
        <f t="shared" si="47"/>
        <v>0</v>
      </c>
      <c r="AG81" s="6">
        <f t="shared" si="48"/>
        <v>0</v>
      </c>
      <c r="AH81" s="6">
        <v>0</v>
      </c>
      <c r="AI81" s="6">
        <v>0</v>
      </c>
      <c r="AJ81" s="6">
        <v>0</v>
      </c>
      <c r="AK81" s="6">
        <f t="shared" si="49"/>
        <v>0.00016286591989763283</v>
      </c>
      <c r="AL81" s="6">
        <f t="shared" si="50"/>
        <v>0.00010555337031009232</v>
      </c>
      <c r="AM81" s="6">
        <f t="shared" si="51"/>
        <v>0.00016079903585547797</v>
      </c>
      <c r="AN81" s="6">
        <f t="shared" si="53"/>
        <v>0.00010555337031009232</v>
      </c>
      <c r="AO81" s="6">
        <f t="shared" si="54"/>
        <v>0.0002308741143014575</v>
      </c>
      <c r="AP81" s="6">
        <f t="shared" si="52"/>
        <v>0</v>
      </c>
    </row>
    <row r="82" spans="1:42" ht="11.25">
      <c r="A82" s="37" t="s">
        <v>193</v>
      </c>
      <c r="B82" s="179" t="s">
        <v>58</v>
      </c>
      <c r="C82" s="191" t="s">
        <v>162</v>
      </c>
      <c r="D82" s="180"/>
      <c r="E82" s="193"/>
      <c r="F82" s="180"/>
      <c r="G82" s="180">
        <v>0</v>
      </c>
      <c r="H82" s="180"/>
      <c r="I82" s="181">
        <v>35.5</v>
      </c>
      <c r="J82" s="180">
        <v>0</v>
      </c>
      <c r="K82" s="180">
        <v>19.5</v>
      </c>
      <c r="L82" s="180">
        <v>16</v>
      </c>
      <c r="M82" s="180">
        <f>21766-16279.8</f>
        <v>5486.200000000001</v>
      </c>
      <c r="N82" s="180">
        <f>12706-10689.9</f>
        <v>2016.1000000000004</v>
      </c>
      <c r="O82" s="180">
        <f>1567-1567</f>
        <v>0</v>
      </c>
      <c r="P82" s="180">
        <v>11426</v>
      </c>
      <c r="Q82" s="180"/>
      <c r="R82" s="180">
        <v>1512434</v>
      </c>
      <c r="T82" s="6">
        <f t="shared" si="35"/>
        <v>0</v>
      </c>
      <c r="U82" s="6">
        <f t="shared" si="36"/>
        <v>0</v>
      </c>
      <c r="V82" s="6">
        <f t="shared" si="37"/>
        <v>0</v>
      </c>
      <c r="W82" s="6">
        <f t="shared" si="38"/>
        <v>0</v>
      </c>
      <c r="X82" s="6">
        <f t="shared" si="39"/>
        <v>0</v>
      </c>
      <c r="Y82" s="6">
        <f t="shared" si="40"/>
        <v>0.003844017355467655</v>
      </c>
      <c r="Z82" s="6">
        <f t="shared" si="41"/>
        <v>0</v>
      </c>
      <c r="AA82" s="6">
        <f t="shared" si="42"/>
        <v>0.0035184456770030775</v>
      </c>
      <c r="AB82" s="6">
        <f t="shared" si="43"/>
        <v>0.004132487550881253</v>
      </c>
      <c r="AC82" s="6">
        <f t="shared" si="44"/>
        <v>0.006089469763710326</v>
      </c>
      <c r="AD82" s="6">
        <f t="shared" si="45"/>
        <v>0.008482623895493873</v>
      </c>
      <c r="AE82" s="6">
        <f t="shared" si="46"/>
        <v>0</v>
      </c>
      <c r="AF82" s="6">
        <f t="shared" si="47"/>
        <v>0.0019302303003281914</v>
      </c>
      <c r="AG82" s="6">
        <f t="shared" si="48"/>
        <v>0</v>
      </c>
      <c r="AH82" s="6">
        <v>0</v>
      </c>
      <c r="AI82" s="6">
        <v>0</v>
      </c>
      <c r="AJ82" s="6">
        <v>0</v>
      </c>
      <c r="AK82" s="6">
        <f t="shared" si="49"/>
        <v>0.0072860468296021</v>
      </c>
      <c r="AL82" s="6">
        <f t="shared" si="50"/>
        <v>0.0017592228385015388</v>
      </c>
      <c r="AM82" s="6">
        <f t="shared" si="51"/>
        <v>0.0019220086777338274</v>
      </c>
      <c r="AN82" s="6">
        <f t="shared" si="53"/>
        <v>0.0017592228385015388</v>
      </c>
      <c r="AO82" s="6">
        <f t="shared" si="54"/>
        <v>0.003568615201020057</v>
      </c>
      <c r="AP82" s="6">
        <f t="shared" si="52"/>
        <v>0</v>
      </c>
    </row>
    <row r="83" spans="1:42" ht="11.25">
      <c r="A83" s="37" t="s">
        <v>193</v>
      </c>
      <c r="B83" s="179" t="s">
        <v>59</v>
      </c>
      <c r="C83" s="191" t="s">
        <v>163</v>
      </c>
      <c r="D83" s="180"/>
      <c r="E83" s="193"/>
      <c r="F83" s="180"/>
      <c r="G83" s="180">
        <v>0</v>
      </c>
      <c r="H83" s="180"/>
      <c r="I83" s="181">
        <v>10</v>
      </c>
      <c r="J83" s="180">
        <v>0</v>
      </c>
      <c r="K83" s="180">
        <v>7</v>
      </c>
      <c r="L83" s="180">
        <v>3</v>
      </c>
      <c r="M83" s="180">
        <v>404</v>
      </c>
      <c r="N83" s="180">
        <v>0</v>
      </c>
      <c r="O83" s="180">
        <v>12</v>
      </c>
      <c r="P83" s="180">
        <v>0</v>
      </c>
      <c r="Q83" s="180"/>
      <c r="R83" s="180">
        <v>353444</v>
      </c>
      <c r="T83" s="6">
        <f t="shared" si="35"/>
        <v>0</v>
      </c>
      <c r="U83" s="6">
        <f t="shared" si="36"/>
        <v>0</v>
      </c>
      <c r="V83" s="6">
        <f t="shared" si="37"/>
        <v>0</v>
      </c>
      <c r="W83" s="6">
        <f t="shared" si="38"/>
        <v>0</v>
      </c>
      <c r="X83" s="6">
        <f t="shared" si="39"/>
        <v>0</v>
      </c>
      <c r="Y83" s="6">
        <f t="shared" si="40"/>
        <v>0.0010828217902725788</v>
      </c>
      <c r="Z83" s="6">
        <f t="shared" si="41"/>
        <v>0</v>
      </c>
      <c r="AA83" s="6">
        <f t="shared" si="42"/>
        <v>0.0012630317814882842</v>
      </c>
      <c r="AB83" s="6">
        <f t="shared" si="43"/>
        <v>0.0007748414157902349</v>
      </c>
      <c r="AC83" s="6">
        <f t="shared" si="44"/>
        <v>0.0004484243710653952</v>
      </c>
      <c r="AD83" s="6">
        <f t="shared" si="45"/>
        <v>0</v>
      </c>
      <c r="AE83" s="6">
        <f t="shared" si="46"/>
        <v>0.0002247094015885644</v>
      </c>
      <c r="AF83" s="6">
        <f t="shared" si="47"/>
        <v>0</v>
      </c>
      <c r="AG83" s="6">
        <f t="shared" si="48"/>
        <v>0</v>
      </c>
      <c r="AH83" s="6">
        <v>0</v>
      </c>
      <c r="AI83" s="6">
        <v>0</v>
      </c>
      <c r="AJ83" s="6">
        <v>0</v>
      </c>
      <c r="AK83" s="6">
        <f t="shared" si="49"/>
        <v>0.0002242121855326976</v>
      </c>
      <c r="AL83" s="6">
        <f t="shared" si="50"/>
        <v>0.0006315158907441421</v>
      </c>
      <c r="AM83" s="6">
        <f t="shared" si="51"/>
        <v>0.0005414108951362894</v>
      </c>
      <c r="AN83" s="6">
        <f t="shared" si="53"/>
        <v>0.0006315158907441421</v>
      </c>
      <c r="AO83" s="6">
        <f t="shared" si="54"/>
        <v>0.000833957469290781</v>
      </c>
      <c r="AP83" s="6">
        <f t="shared" si="52"/>
        <v>0</v>
      </c>
    </row>
    <row r="84" spans="1:42" ht="11.25">
      <c r="A84" s="37" t="s">
        <v>193</v>
      </c>
      <c r="B84" s="179" t="s">
        <v>60</v>
      </c>
      <c r="C84" s="191" t="s">
        <v>164</v>
      </c>
      <c r="D84" s="180"/>
      <c r="E84" s="193"/>
      <c r="F84" s="180"/>
      <c r="G84" s="180">
        <v>0</v>
      </c>
      <c r="H84" s="180"/>
      <c r="I84" s="181">
        <v>160</v>
      </c>
      <c r="J84" s="180">
        <v>0</v>
      </c>
      <c r="K84" s="180">
        <v>40.05</v>
      </c>
      <c r="L84" s="180">
        <v>119.95</v>
      </c>
      <c r="M84" s="180">
        <v>204</v>
      </c>
      <c r="N84" s="180">
        <v>0</v>
      </c>
      <c r="O84" s="180">
        <v>1</v>
      </c>
      <c r="P84" s="180">
        <v>0</v>
      </c>
      <c r="Q84" s="180"/>
      <c r="R84" s="180">
        <v>20800</v>
      </c>
      <c r="T84" s="6">
        <f t="shared" si="35"/>
        <v>0</v>
      </c>
      <c r="U84" s="6">
        <f t="shared" si="36"/>
        <v>0</v>
      </c>
      <c r="V84" s="6">
        <f t="shared" si="37"/>
        <v>0</v>
      </c>
      <c r="W84" s="6">
        <f t="shared" si="38"/>
        <v>0</v>
      </c>
      <c r="X84" s="6">
        <f t="shared" si="39"/>
        <v>0</v>
      </c>
      <c r="Y84" s="6">
        <f t="shared" si="40"/>
        <v>0.01732514864436126</v>
      </c>
      <c r="Z84" s="6">
        <f t="shared" si="41"/>
        <v>0</v>
      </c>
      <c r="AA84" s="6">
        <f t="shared" si="42"/>
        <v>0.007226346121229397</v>
      </c>
      <c r="AB84" s="6">
        <f t="shared" si="43"/>
        <v>0.030980742608012892</v>
      </c>
      <c r="AC84" s="6">
        <f t="shared" si="44"/>
        <v>0.00022643210816173422</v>
      </c>
      <c r="AD84" s="6">
        <f t="shared" si="45"/>
        <v>0</v>
      </c>
      <c r="AE84" s="6">
        <f t="shared" si="46"/>
        <v>1.87257834657137E-05</v>
      </c>
      <c r="AF84" s="6">
        <f t="shared" si="47"/>
        <v>0</v>
      </c>
      <c r="AG84" s="6">
        <f t="shared" si="48"/>
        <v>0</v>
      </c>
      <c r="AH84" s="6">
        <v>0</v>
      </c>
      <c r="AI84" s="6">
        <v>0</v>
      </c>
      <c r="AJ84" s="6">
        <v>0</v>
      </c>
      <c r="AK84" s="6">
        <f t="shared" si="49"/>
        <v>0.00011321605408086711</v>
      </c>
      <c r="AL84" s="6">
        <f t="shared" si="50"/>
        <v>0.0036131730606146985</v>
      </c>
      <c r="AM84" s="6">
        <f t="shared" si="51"/>
        <v>0.00866257432218063</v>
      </c>
      <c r="AN84" s="6">
        <f t="shared" si="53"/>
        <v>0.0036131730606146985</v>
      </c>
      <c r="AO84" s="6">
        <f t="shared" si="54"/>
        <v>4.90779737702387E-05</v>
      </c>
      <c r="AP84" s="6">
        <f t="shared" si="52"/>
        <v>0</v>
      </c>
    </row>
    <row r="85" spans="1:42" ht="11.25">
      <c r="A85" s="37" t="s">
        <v>191</v>
      </c>
      <c r="B85" s="185" t="s">
        <v>195</v>
      </c>
      <c r="C85" s="191" t="s">
        <v>165</v>
      </c>
      <c r="D85" s="180"/>
      <c r="E85" s="193">
        <v>0</v>
      </c>
      <c r="F85" s="180">
        <v>0</v>
      </c>
      <c r="G85" s="180">
        <v>0</v>
      </c>
      <c r="H85" s="180"/>
      <c r="I85" s="181">
        <v>0</v>
      </c>
      <c r="J85" s="180">
        <v>0</v>
      </c>
      <c r="K85" s="180">
        <v>0</v>
      </c>
      <c r="L85" s="180">
        <v>0</v>
      </c>
      <c r="M85" s="180">
        <v>0</v>
      </c>
      <c r="N85" s="180">
        <v>0</v>
      </c>
      <c r="O85" s="180">
        <v>0</v>
      </c>
      <c r="P85" s="180">
        <v>0</v>
      </c>
      <c r="Q85" s="180">
        <v>1</v>
      </c>
      <c r="R85" s="180">
        <v>218315</v>
      </c>
      <c r="T85" s="6">
        <f t="shared" si="35"/>
        <v>0</v>
      </c>
      <c r="U85" s="6">
        <f t="shared" si="36"/>
        <v>0</v>
      </c>
      <c r="V85" s="6">
        <f t="shared" si="37"/>
        <v>0</v>
      </c>
      <c r="W85" s="6">
        <f t="shared" si="38"/>
        <v>0</v>
      </c>
      <c r="X85" s="6">
        <f t="shared" si="39"/>
        <v>0</v>
      </c>
      <c r="Y85" s="6">
        <f t="shared" si="40"/>
        <v>0</v>
      </c>
      <c r="Z85" s="6">
        <f t="shared" si="41"/>
        <v>0</v>
      </c>
      <c r="AA85" s="6">
        <f t="shared" si="42"/>
        <v>0</v>
      </c>
      <c r="AB85" s="6">
        <f t="shared" si="43"/>
        <v>0</v>
      </c>
      <c r="AC85" s="6">
        <f t="shared" si="44"/>
        <v>0</v>
      </c>
      <c r="AD85" s="6">
        <f t="shared" si="45"/>
        <v>0</v>
      </c>
      <c r="AE85" s="6">
        <f t="shared" si="46"/>
        <v>0</v>
      </c>
      <c r="AF85" s="6">
        <f t="shared" si="47"/>
        <v>0</v>
      </c>
      <c r="AG85" s="6">
        <f t="shared" si="48"/>
        <v>1</v>
      </c>
      <c r="AH85" s="6">
        <v>0</v>
      </c>
      <c r="AI85" s="6">
        <v>0</v>
      </c>
      <c r="AJ85" s="6">
        <v>0</v>
      </c>
      <c r="AK85" s="6">
        <f t="shared" si="49"/>
        <v>0</v>
      </c>
      <c r="AL85" s="6">
        <f t="shared" si="50"/>
        <v>0</v>
      </c>
      <c r="AM85" s="6">
        <f t="shared" si="51"/>
        <v>0</v>
      </c>
      <c r="AN85" s="6">
        <f t="shared" si="53"/>
        <v>0</v>
      </c>
      <c r="AO85" s="6">
        <f t="shared" si="54"/>
        <v>0.0005151181655600798</v>
      </c>
      <c r="AP85" s="6">
        <f t="shared" si="52"/>
        <v>0</v>
      </c>
    </row>
    <row r="86" spans="1:42" ht="11.25">
      <c r="A86" s="37" t="s">
        <v>193</v>
      </c>
      <c r="B86" s="182" t="s">
        <v>241</v>
      </c>
      <c r="C86" s="191" t="s">
        <v>244</v>
      </c>
      <c r="D86" s="180"/>
      <c r="E86" s="193"/>
      <c r="F86" s="180"/>
      <c r="G86" s="180">
        <v>0</v>
      </c>
      <c r="H86" s="180"/>
      <c r="I86" s="181">
        <v>0</v>
      </c>
      <c r="J86" s="180"/>
      <c r="K86" s="180"/>
      <c r="L86" s="180"/>
      <c r="M86" s="180"/>
      <c r="N86" s="180"/>
      <c r="O86" s="180"/>
      <c r="P86" s="180"/>
      <c r="Q86" s="180"/>
      <c r="R86" s="180"/>
      <c r="T86" s="6">
        <f t="shared" si="35"/>
        <v>0</v>
      </c>
      <c r="U86" s="6">
        <f t="shared" si="36"/>
        <v>0</v>
      </c>
      <c r="V86" s="6">
        <f t="shared" si="37"/>
        <v>0</v>
      </c>
      <c r="W86" s="6">
        <f t="shared" si="38"/>
        <v>0</v>
      </c>
      <c r="X86" s="6">
        <f t="shared" si="39"/>
        <v>0</v>
      </c>
      <c r="Y86" s="6">
        <f t="shared" si="40"/>
        <v>0</v>
      </c>
      <c r="Z86" s="6">
        <f t="shared" si="41"/>
        <v>0</v>
      </c>
      <c r="AA86" s="6">
        <f t="shared" si="42"/>
        <v>0</v>
      </c>
      <c r="AB86" s="6">
        <f t="shared" si="43"/>
        <v>0</v>
      </c>
      <c r="AC86" s="6">
        <f t="shared" si="44"/>
        <v>0</v>
      </c>
      <c r="AD86" s="6">
        <f t="shared" si="45"/>
        <v>0</v>
      </c>
      <c r="AE86" s="6">
        <f t="shared" si="46"/>
        <v>0</v>
      </c>
      <c r="AF86" s="6">
        <f t="shared" si="47"/>
        <v>0</v>
      </c>
      <c r="AG86" s="6">
        <f t="shared" si="48"/>
        <v>0</v>
      </c>
      <c r="AH86" s="6">
        <v>0</v>
      </c>
      <c r="AI86" s="6">
        <v>0</v>
      </c>
      <c r="AJ86" s="6">
        <v>0</v>
      </c>
      <c r="AK86" s="6">
        <f t="shared" si="49"/>
        <v>0</v>
      </c>
      <c r="AL86" s="6">
        <f t="shared" si="50"/>
        <v>0</v>
      </c>
      <c r="AM86" s="6">
        <f t="shared" si="51"/>
        <v>0</v>
      </c>
      <c r="AN86" s="6">
        <f t="shared" si="53"/>
        <v>0</v>
      </c>
      <c r="AO86" s="6">
        <f t="shared" si="54"/>
        <v>0</v>
      </c>
      <c r="AP86" s="6">
        <f t="shared" si="52"/>
        <v>0</v>
      </c>
    </row>
    <row r="87" spans="1:42" ht="11.25">
      <c r="A87" s="37" t="s">
        <v>193</v>
      </c>
      <c r="B87" s="182" t="s">
        <v>242</v>
      </c>
      <c r="C87" s="191" t="s">
        <v>245</v>
      </c>
      <c r="D87" s="180"/>
      <c r="E87" s="193"/>
      <c r="F87" s="180"/>
      <c r="G87" s="180">
        <v>0</v>
      </c>
      <c r="H87" s="180"/>
      <c r="I87" s="181">
        <v>0</v>
      </c>
      <c r="J87" s="180">
        <v>0</v>
      </c>
      <c r="K87" s="180">
        <v>0</v>
      </c>
      <c r="L87" s="180">
        <v>0</v>
      </c>
      <c r="M87" s="180">
        <v>0</v>
      </c>
      <c r="N87" s="180">
        <v>0</v>
      </c>
      <c r="O87" s="180">
        <v>0</v>
      </c>
      <c r="P87" s="180">
        <v>0</v>
      </c>
      <c r="Q87" s="180"/>
      <c r="R87" s="180"/>
      <c r="T87" s="6">
        <f t="shared" si="35"/>
        <v>0</v>
      </c>
      <c r="U87" s="6">
        <f t="shared" si="36"/>
        <v>0</v>
      </c>
      <c r="V87" s="6">
        <f t="shared" si="37"/>
        <v>0</v>
      </c>
      <c r="W87" s="6">
        <f t="shared" si="38"/>
        <v>0</v>
      </c>
      <c r="X87" s="6">
        <f t="shared" si="39"/>
        <v>0</v>
      </c>
      <c r="Y87" s="6">
        <f t="shared" si="40"/>
        <v>0</v>
      </c>
      <c r="Z87" s="6">
        <f t="shared" si="41"/>
        <v>0</v>
      </c>
      <c r="AA87" s="6">
        <f t="shared" si="42"/>
        <v>0</v>
      </c>
      <c r="AB87" s="6">
        <f t="shared" si="43"/>
        <v>0</v>
      </c>
      <c r="AC87" s="6">
        <f t="shared" si="44"/>
        <v>0</v>
      </c>
      <c r="AD87" s="6">
        <f t="shared" si="45"/>
        <v>0</v>
      </c>
      <c r="AE87" s="6">
        <f t="shared" si="46"/>
        <v>0</v>
      </c>
      <c r="AF87" s="6">
        <f t="shared" si="47"/>
        <v>0</v>
      </c>
      <c r="AG87" s="6">
        <f t="shared" si="48"/>
        <v>0</v>
      </c>
      <c r="AH87" s="6">
        <v>0</v>
      </c>
      <c r="AI87" s="6">
        <v>0</v>
      </c>
      <c r="AJ87" s="6">
        <v>0</v>
      </c>
      <c r="AK87" s="6">
        <f t="shared" si="49"/>
        <v>0</v>
      </c>
      <c r="AL87" s="6">
        <f t="shared" si="50"/>
        <v>0</v>
      </c>
      <c r="AM87" s="6">
        <f t="shared" si="51"/>
        <v>0</v>
      </c>
      <c r="AN87" s="6">
        <f t="shared" si="53"/>
        <v>0</v>
      </c>
      <c r="AO87" s="6">
        <f t="shared" si="54"/>
        <v>0</v>
      </c>
      <c r="AP87" s="6">
        <f t="shared" si="52"/>
        <v>0</v>
      </c>
    </row>
    <row r="88" spans="1:42" ht="11.25">
      <c r="A88" s="37" t="s">
        <v>193</v>
      </c>
      <c r="B88" s="182" t="s">
        <v>243</v>
      </c>
      <c r="C88" s="191" t="s">
        <v>246</v>
      </c>
      <c r="D88" s="180"/>
      <c r="E88" s="193"/>
      <c r="F88" s="180"/>
      <c r="G88" s="180">
        <v>0</v>
      </c>
      <c r="H88" s="180"/>
      <c r="I88" s="181">
        <v>0</v>
      </c>
      <c r="J88" s="180"/>
      <c r="K88" s="180"/>
      <c r="L88" s="180"/>
      <c r="M88" s="180"/>
      <c r="N88" s="180"/>
      <c r="O88" s="180"/>
      <c r="P88" s="180"/>
      <c r="Q88" s="180"/>
      <c r="R88" s="180"/>
      <c r="T88" s="6">
        <f t="shared" si="35"/>
        <v>0</v>
      </c>
      <c r="U88" s="6">
        <f t="shared" si="36"/>
        <v>0</v>
      </c>
      <c r="V88" s="6">
        <f t="shared" si="37"/>
        <v>0</v>
      </c>
      <c r="W88" s="6">
        <f t="shared" si="38"/>
        <v>0</v>
      </c>
      <c r="X88" s="6">
        <f t="shared" si="39"/>
        <v>0</v>
      </c>
      <c r="Y88" s="6">
        <f t="shared" si="40"/>
        <v>0</v>
      </c>
      <c r="Z88" s="6">
        <f t="shared" si="41"/>
        <v>0</v>
      </c>
      <c r="AA88" s="6">
        <f t="shared" si="42"/>
        <v>0</v>
      </c>
      <c r="AB88" s="6">
        <f t="shared" si="43"/>
        <v>0</v>
      </c>
      <c r="AC88" s="6">
        <f t="shared" si="44"/>
        <v>0</v>
      </c>
      <c r="AD88" s="6">
        <f t="shared" si="45"/>
        <v>0</v>
      </c>
      <c r="AE88" s="6">
        <f t="shared" si="46"/>
        <v>0</v>
      </c>
      <c r="AF88" s="6">
        <f t="shared" si="47"/>
        <v>0</v>
      </c>
      <c r="AG88" s="6">
        <f t="shared" si="48"/>
        <v>0</v>
      </c>
      <c r="AH88" s="6">
        <v>0</v>
      </c>
      <c r="AI88" s="6">
        <v>0</v>
      </c>
      <c r="AJ88" s="6">
        <v>0</v>
      </c>
      <c r="AK88" s="6">
        <f t="shared" si="49"/>
        <v>0</v>
      </c>
      <c r="AL88" s="6">
        <f t="shared" si="50"/>
        <v>0</v>
      </c>
      <c r="AM88" s="6">
        <f t="shared" si="51"/>
        <v>0</v>
      </c>
      <c r="AN88" s="6">
        <f t="shared" si="53"/>
        <v>0</v>
      </c>
      <c r="AO88" s="6">
        <f t="shared" si="54"/>
        <v>0</v>
      </c>
      <c r="AP88" s="6">
        <f t="shared" si="52"/>
        <v>0</v>
      </c>
    </row>
    <row r="89" spans="1:42" ht="11.25">
      <c r="A89" s="37" t="s">
        <v>193</v>
      </c>
      <c r="B89" s="179" t="s">
        <v>61</v>
      </c>
      <c r="C89" s="191" t="s">
        <v>166</v>
      </c>
      <c r="D89" s="180"/>
      <c r="E89" s="193"/>
      <c r="F89" s="180"/>
      <c r="G89" s="180">
        <v>0</v>
      </c>
      <c r="H89" s="180"/>
      <c r="I89" s="181">
        <v>0</v>
      </c>
      <c r="J89" s="180">
        <v>0</v>
      </c>
      <c r="K89" s="180">
        <v>0</v>
      </c>
      <c r="L89" s="180">
        <v>0</v>
      </c>
      <c r="M89" s="180">
        <v>2153</v>
      </c>
      <c r="N89" s="180">
        <v>0</v>
      </c>
      <c r="O89" s="180">
        <v>0</v>
      </c>
      <c r="P89" s="180">
        <v>0</v>
      </c>
      <c r="Q89" s="180"/>
      <c r="R89" s="180"/>
      <c r="T89" s="6">
        <f t="shared" si="35"/>
        <v>0</v>
      </c>
      <c r="U89" s="6">
        <f t="shared" si="36"/>
        <v>0</v>
      </c>
      <c r="V89" s="6">
        <f t="shared" si="37"/>
        <v>0</v>
      </c>
      <c r="W89" s="6">
        <f t="shared" si="38"/>
        <v>0</v>
      </c>
      <c r="X89" s="6">
        <f t="shared" si="39"/>
        <v>0</v>
      </c>
      <c r="Y89" s="6">
        <f t="shared" si="40"/>
        <v>0</v>
      </c>
      <c r="Z89" s="6">
        <f t="shared" si="41"/>
        <v>0</v>
      </c>
      <c r="AA89" s="6">
        <f t="shared" si="42"/>
        <v>0</v>
      </c>
      <c r="AB89" s="6">
        <f t="shared" si="43"/>
        <v>0</v>
      </c>
      <c r="AC89" s="6">
        <f t="shared" si="44"/>
        <v>0.0023897467101579107</v>
      </c>
      <c r="AD89" s="6">
        <f t="shared" si="45"/>
        <v>0</v>
      </c>
      <c r="AE89" s="6">
        <f t="shared" si="46"/>
        <v>0</v>
      </c>
      <c r="AF89" s="6">
        <f t="shared" si="47"/>
        <v>0</v>
      </c>
      <c r="AG89" s="6">
        <f t="shared" si="48"/>
        <v>0</v>
      </c>
      <c r="AH89" s="6">
        <v>0</v>
      </c>
      <c r="AI89" s="6">
        <v>0</v>
      </c>
      <c r="AJ89" s="6">
        <v>0</v>
      </c>
      <c r="AK89" s="6">
        <f t="shared" si="49"/>
        <v>0.0011948733550789553</v>
      </c>
      <c r="AL89" s="6">
        <f t="shared" si="50"/>
        <v>0</v>
      </c>
      <c r="AM89" s="6">
        <f t="shared" si="51"/>
        <v>0</v>
      </c>
      <c r="AN89" s="6">
        <f t="shared" si="53"/>
        <v>0</v>
      </c>
      <c r="AO89" s="6">
        <f t="shared" si="54"/>
        <v>0</v>
      </c>
      <c r="AP89" s="6">
        <f t="shared" si="52"/>
        <v>0</v>
      </c>
    </row>
    <row r="90" spans="1:42" ht="11.25">
      <c r="A90" s="37" t="s">
        <v>193</v>
      </c>
      <c r="B90" s="179" t="s">
        <v>62</v>
      </c>
      <c r="C90" s="191" t="s">
        <v>167</v>
      </c>
      <c r="D90" s="180"/>
      <c r="E90" s="193"/>
      <c r="F90" s="180"/>
      <c r="G90" s="180">
        <v>0</v>
      </c>
      <c r="H90" s="180"/>
      <c r="I90" s="181">
        <v>0</v>
      </c>
      <c r="J90" s="180">
        <v>0</v>
      </c>
      <c r="K90" s="180">
        <v>0</v>
      </c>
      <c r="L90" s="180">
        <v>0</v>
      </c>
      <c r="M90" s="180">
        <v>1000</v>
      </c>
      <c r="N90" s="180">
        <v>0</v>
      </c>
      <c r="O90" s="180">
        <v>0</v>
      </c>
      <c r="P90" s="180">
        <v>0</v>
      </c>
      <c r="Q90" s="180"/>
      <c r="R90" s="180"/>
      <c r="T90" s="6">
        <f t="shared" si="35"/>
        <v>0</v>
      </c>
      <c r="U90" s="6">
        <f t="shared" si="36"/>
        <v>0</v>
      </c>
      <c r="V90" s="6">
        <f t="shared" si="37"/>
        <v>0</v>
      </c>
      <c r="W90" s="6">
        <f t="shared" si="38"/>
        <v>0</v>
      </c>
      <c r="X90" s="6">
        <f t="shared" si="39"/>
        <v>0</v>
      </c>
      <c r="Y90" s="6">
        <f t="shared" si="40"/>
        <v>0</v>
      </c>
      <c r="Z90" s="6">
        <f t="shared" si="41"/>
        <v>0</v>
      </c>
      <c r="AA90" s="6">
        <f t="shared" si="42"/>
        <v>0</v>
      </c>
      <c r="AB90" s="6">
        <f t="shared" si="43"/>
        <v>0</v>
      </c>
      <c r="AC90" s="6">
        <f t="shared" si="44"/>
        <v>0.001109961314518305</v>
      </c>
      <c r="AD90" s="6">
        <f t="shared" si="45"/>
        <v>0</v>
      </c>
      <c r="AE90" s="6">
        <f t="shared" si="46"/>
        <v>0</v>
      </c>
      <c r="AF90" s="6">
        <f t="shared" si="47"/>
        <v>0</v>
      </c>
      <c r="AG90" s="6">
        <f t="shared" si="48"/>
        <v>0</v>
      </c>
      <c r="AH90" s="6">
        <v>0</v>
      </c>
      <c r="AI90" s="6">
        <v>0</v>
      </c>
      <c r="AJ90" s="6">
        <v>0</v>
      </c>
      <c r="AK90" s="6">
        <f t="shared" si="49"/>
        <v>0.0005549806572591525</v>
      </c>
      <c r="AL90" s="6">
        <f t="shared" si="50"/>
        <v>0</v>
      </c>
      <c r="AM90" s="6">
        <f t="shared" si="51"/>
        <v>0</v>
      </c>
      <c r="AN90" s="6">
        <f t="shared" si="53"/>
        <v>0</v>
      </c>
      <c r="AO90" s="6">
        <f t="shared" si="54"/>
        <v>0</v>
      </c>
      <c r="AP90" s="6">
        <f t="shared" si="52"/>
        <v>0</v>
      </c>
    </row>
    <row r="91" spans="1:42" ht="11.25">
      <c r="A91" s="80" t="s">
        <v>193</v>
      </c>
      <c r="B91" s="179" t="s">
        <v>63</v>
      </c>
      <c r="C91" s="191" t="s">
        <v>168</v>
      </c>
      <c r="D91" s="180"/>
      <c r="E91" s="193"/>
      <c r="F91" s="180"/>
      <c r="G91" s="180">
        <v>0</v>
      </c>
      <c r="H91" s="180"/>
      <c r="I91" s="181">
        <v>0</v>
      </c>
      <c r="J91" s="180">
        <v>0</v>
      </c>
      <c r="K91" s="180">
        <v>0</v>
      </c>
      <c r="L91" s="180">
        <v>0</v>
      </c>
      <c r="M91" s="180">
        <v>6693</v>
      </c>
      <c r="N91" s="180">
        <v>0</v>
      </c>
      <c r="O91" s="180">
        <v>0</v>
      </c>
      <c r="P91" s="180">
        <v>0</v>
      </c>
      <c r="Q91" s="180"/>
      <c r="R91" s="180">
        <v>23721607</v>
      </c>
      <c r="T91" s="6">
        <f t="shared" si="35"/>
        <v>0</v>
      </c>
      <c r="U91" s="6">
        <f t="shared" si="36"/>
        <v>0</v>
      </c>
      <c r="V91" s="6">
        <f t="shared" si="37"/>
        <v>0</v>
      </c>
      <c r="W91" s="6">
        <f t="shared" si="38"/>
        <v>0</v>
      </c>
      <c r="X91" s="6">
        <f t="shared" si="39"/>
        <v>0</v>
      </c>
      <c r="Y91" s="6">
        <f t="shared" si="40"/>
        <v>0</v>
      </c>
      <c r="Z91" s="6">
        <f t="shared" si="41"/>
        <v>0</v>
      </c>
      <c r="AA91" s="6">
        <f t="shared" si="42"/>
        <v>0</v>
      </c>
      <c r="AB91" s="6">
        <f t="shared" si="43"/>
        <v>0</v>
      </c>
      <c r="AC91" s="6">
        <f t="shared" si="44"/>
        <v>0.007428971078071015</v>
      </c>
      <c r="AD91" s="6">
        <f t="shared" si="45"/>
        <v>0</v>
      </c>
      <c r="AE91" s="6">
        <f t="shared" si="46"/>
        <v>0</v>
      </c>
      <c r="AF91" s="6">
        <f t="shared" si="47"/>
        <v>0</v>
      </c>
      <c r="AG91" s="6">
        <f t="shared" si="48"/>
        <v>0</v>
      </c>
      <c r="AH91" s="6">
        <v>0</v>
      </c>
      <c r="AI91" s="6">
        <v>0</v>
      </c>
      <c r="AJ91" s="6">
        <v>0</v>
      </c>
      <c r="AK91" s="6">
        <f t="shared" si="49"/>
        <v>0.0037144855390355076</v>
      </c>
      <c r="AL91" s="6">
        <f t="shared" si="50"/>
        <v>0</v>
      </c>
      <c r="AM91" s="6">
        <f t="shared" si="51"/>
        <v>0</v>
      </c>
      <c r="AN91" s="6">
        <f t="shared" si="53"/>
        <v>0</v>
      </c>
      <c r="AO91" s="6">
        <f t="shared" si="54"/>
        <v>0.055971557987207245</v>
      </c>
      <c r="AP91" s="6">
        <f t="shared" si="52"/>
        <v>0</v>
      </c>
    </row>
    <row r="92" spans="4:41" ht="11.25">
      <c r="D92" s="174"/>
      <c r="E92" s="175"/>
      <c r="F92" s="175"/>
      <c r="G92" s="175"/>
      <c r="H92" s="175"/>
      <c r="I92" s="176"/>
      <c r="J92" s="176"/>
      <c r="K92" s="176"/>
      <c r="L92" s="176"/>
      <c r="M92" s="177"/>
      <c r="N92" s="177"/>
      <c r="O92" s="177"/>
      <c r="P92" s="178"/>
      <c r="Q92" s="174"/>
      <c r="R92" s="188"/>
      <c r="S92" s="14"/>
      <c r="T92" s="14"/>
      <c r="U92" s="14"/>
      <c r="V92" s="14"/>
      <c r="W92" s="14"/>
      <c r="AO92" s="6"/>
    </row>
    <row r="93" spans="1:42" ht="11.25">
      <c r="A93" s="180"/>
      <c r="B93" s="180"/>
      <c r="C93" s="191" t="s">
        <v>173</v>
      </c>
      <c r="D93" s="186">
        <f>SUM(D10:D91)</f>
        <v>1145170</v>
      </c>
      <c r="E93" s="194">
        <f aca="true" t="shared" si="55" ref="E93:Q93">SUM(E10:E91)</f>
        <v>38263</v>
      </c>
      <c r="F93" s="186">
        <f t="shared" si="55"/>
        <v>7000</v>
      </c>
      <c r="G93" s="186">
        <f t="shared" si="55"/>
        <v>28243</v>
      </c>
      <c r="H93" s="186">
        <f t="shared" si="55"/>
        <v>10020</v>
      </c>
      <c r="I93" s="186">
        <f t="shared" si="55"/>
        <v>9235.13</v>
      </c>
      <c r="J93" s="186">
        <f t="shared" si="55"/>
        <v>1908.5500000000002</v>
      </c>
      <c r="K93" s="186">
        <f t="shared" si="55"/>
        <v>5542.220000000001</v>
      </c>
      <c r="L93" s="186">
        <f t="shared" si="55"/>
        <v>3871.76</v>
      </c>
      <c r="M93" s="187">
        <f t="shared" si="55"/>
        <v>900932.3</v>
      </c>
      <c r="N93" s="187">
        <f t="shared" si="55"/>
        <v>237674.1</v>
      </c>
      <c r="O93" s="187">
        <f t="shared" si="55"/>
        <v>53402.305</v>
      </c>
      <c r="P93" s="186">
        <f t="shared" si="55"/>
        <v>5919500.9</v>
      </c>
      <c r="Q93" s="186">
        <f t="shared" si="55"/>
        <v>1</v>
      </c>
      <c r="R93" s="186">
        <f>SUM(R10:R91)</f>
        <v>423815377.9</v>
      </c>
      <c r="S93" s="14"/>
      <c r="T93" s="74">
        <f aca="true" t="shared" si="56" ref="T93:AP93">SUM(T10:T92)</f>
        <v>0.9999999999999999</v>
      </c>
      <c r="U93" s="74">
        <f t="shared" si="56"/>
        <v>1</v>
      </c>
      <c r="V93" s="74">
        <f t="shared" si="56"/>
        <v>0.9999999999999999</v>
      </c>
      <c r="W93" s="74">
        <f t="shared" si="56"/>
        <v>1</v>
      </c>
      <c r="X93" s="6">
        <f t="shared" si="56"/>
        <v>1</v>
      </c>
      <c r="Y93" s="6">
        <f t="shared" si="56"/>
        <v>0.9999999999999999</v>
      </c>
      <c r="Z93" s="6">
        <f t="shared" si="56"/>
        <v>1</v>
      </c>
      <c r="AA93" s="6">
        <f t="shared" si="56"/>
        <v>0.9999999999999993</v>
      </c>
      <c r="AB93" s="6">
        <f t="shared" si="56"/>
        <v>1.0000000000000007</v>
      </c>
      <c r="AC93" s="6">
        <f t="shared" si="56"/>
        <v>0.9999999999999998</v>
      </c>
      <c r="AD93" s="6">
        <f t="shared" si="56"/>
        <v>0.9999999999999998</v>
      </c>
      <c r="AE93" s="6">
        <f t="shared" si="56"/>
        <v>0.9999999999999999</v>
      </c>
      <c r="AF93" s="6">
        <f t="shared" si="56"/>
        <v>1</v>
      </c>
      <c r="AG93" s="6">
        <f t="shared" si="56"/>
        <v>1</v>
      </c>
      <c r="AH93" s="6">
        <f>SUM(AH10:AH92)</f>
        <v>1</v>
      </c>
      <c r="AI93" s="6">
        <f t="shared" si="56"/>
        <v>1</v>
      </c>
      <c r="AJ93" s="6">
        <f t="shared" si="56"/>
        <v>1</v>
      </c>
      <c r="AK93" s="6">
        <f t="shared" si="56"/>
        <v>1.0000000000000002</v>
      </c>
      <c r="AL93" s="6">
        <f t="shared" si="56"/>
        <v>0.9999999999999998</v>
      </c>
      <c r="AM93" s="6">
        <f t="shared" si="56"/>
        <v>1</v>
      </c>
      <c r="AN93" s="6">
        <f t="shared" si="56"/>
        <v>0.9999999999999998</v>
      </c>
      <c r="AO93" s="6">
        <f t="shared" si="56"/>
        <v>1</v>
      </c>
      <c r="AP93" s="6">
        <f t="shared" si="56"/>
        <v>0.9999999999999998</v>
      </c>
    </row>
    <row r="94" spans="2:42" ht="11.25">
      <c r="B94" s="14"/>
      <c r="C94" s="14"/>
      <c r="D94" s="14"/>
      <c r="E94" s="14"/>
      <c r="F94" s="14"/>
      <c r="G94" s="14"/>
      <c r="H94" s="14"/>
      <c r="I94" s="79"/>
      <c r="J94" s="79"/>
      <c r="K94" s="79"/>
      <c r="L94" s="79"/>
      <c r="M94" s="14"/>
      <c r="N94" s="14"/>
      <c r="O94" s="14"/>
      <c r="P94" s="14"/>
      <c r="Q94" s="34"/>
      <c r="R94" s="34"/>
      <c r="T94" s="6"/>
      <c r="U94" s="6"/>
      <c r="V94" s="6"/>
      <c r="W94" s="6"/>
      <c r="X94" s="6"/>
      <c r="Y94" s="6"/>
      <c r="Z94" s="6"/>
      <c r="AA94" s="6"/>
      <c r="AB94" s="6"/>
      <c r="AC94" s="6"/>
      <c r="AD94" s="6"/>
      <c r="AE94" s="6"/>
      <c r="AF94" s="6"/>
      <c r="AG94" s="6"/>
      <c r="AH94" s="6"/>
      <c r="AI94" s="6"/>
      <c r="AJ94" s="6"/>
      <c r="AK94" s="6"/>
      <c r="AL94" s="6"/>
      <c r="AM94" s="6"/>
      <c r="AN94" s="6"/>
      <c r="AO94" s="11"/>
      <c r="AP94" s="11"/>
    </row>
    <row r="95" spans="2:42" ht="11.25">
      <c r="B95" s="14"/>
      <c r="C95" s="14"/>
      <c r="D95" s="14"/>
      <c r="E95" s="14"/>
      <c r="F95" s="14"/>
      <c r="G95" s="14"/>
      <c r="H95" s="14"/>
      <c r="I95" s="79"/>
      <c r="J95" s="79"/>
      <c r="K95" s="79"/>
      <c r="L95" s="79"/>
      <c r="M95" s="14"/>
      <c r="N95" s="14"/>
      <c r="O95" s="14"/>
      <c r="P95" s="14"/>
      <c r="Q95" s="14"/>
      <c r="R95" s="14"/>
      <c r="T95" s="6"/>
      <c r="U95" s="6"/>
      <c r="V95" s="6"/>
      <c r="W95" s="6"/>
      <c r="X95" s="6"/>
      <c r="Y95" s="6"/>
      <c r="Z95" s="6"/>
      <c r="AA95" s="6"/>
      <c r="AB95" s="6"/>
      <c r="AC95" s="6"/>
      <c r="AD95" s="6"/>
      <c r="AE95" s="6"/>
      <c r="AF95" s="6"/>
      <c r="AG95" s="6"/>
      <c r="AH95" s="6"/>
      <c r="AI95" s="6"/>
      <c r="AJ95" s="6"/>
      <c r="AK95" s="6"/>
      <c r="AL95" s="6"/>
      <c r="AM95" s="6"/>
      <c r="AN95" s="6"/>
      <c r="AO95" s="11"/>
      <c r="AP95" s="11"/>
    </row>
    <row r="96" spans="2:42" ht="11.25">
      <c r="B96" s="14"/>
      <c r="C96" s="14"/>
      <c r="D96" s="14"/>
      <c r="E96" s="14"/>
      <c r="F96" s="14"/>
      <c r="G96" s="14"/>
      <c r="H96" s="14"/>
      <c r="I96" s="79"/>
      <c r="J96" s="79"/>
      <c r="K96" s="79"/>
      <c r="L96" s="79"/>
      <c r="M96" s="14"/>
      <c r="N96" s="14"/>
      <c r="O96" s="14"/>
      <c r="P96" s="14"/>
      <c r="Q96" s="14"/>
      <c r="R96" s="14"/>
      <c r="T96" s="6"/>
      <c r="U96" s="6"/>
      <c r="V96" s="6"/>
      <c r="W96" s="6"/>
      <c r="X96" s="6"/>
      <c r="Y96" s="6"/>
      <c r="Z96" s="6"/>
      <c r="AA96" s="6"/>
      <c r="AB96" s="6"/>
      <c r="AC96" s="6"/>
      <c r="AD96" s="6"/>
      <c r="AE96" s="6"/>
      <c r="AF96" s="6"/>
      <c r="AG96" s="6"/>
      <c r="AH96" s="6"/>
      <c r="AI96" s="6"/>
      <c r="AJ96" s="6"/>
      <c r="AK96" s="6"/>
      <c r="AL96" s="6"/>
      <c r="AM96" s="6"/>
      <c r="AN96" s="6"/>
      <c r="AO96" s="11"/>
      <c r="AP96" s="11"/>
    </row>
    <row r="97" spans="2:42" ht="11.25">
      <c r="B97" s="14"/>
      <c r="C97" s="14"/>
      <c r="D97" s="14"/>
      <c r="E97" s="14"/>
      <c r="F97" s="14"/>
      <c r="G97" s="14"/>
      <c r="H97" s="14"/>
      <c r="I97" s="79"/>
      <c r="J97" s="79"/>
      <c r="K97" s="79"/>
      <c r="L97" s="79"/>
      <c r="M97" s="14"/>
      <c r="N97" s="14"/>
      <c r="O97" s="14"/>
      <c r="P97" s="14"/>
      <c r="Q97" s="14"/>
      <c r="R97" s="14"/>
      <c r="T97" s="6"/>
      <c r="U97" s="6"/>
      <c r="V97" s="6"/>
      <c r="W97" s="6"/>
      <c r="X97" s="6"/>
      <c r="Y97" s="6"/>
      <c r="Z97" s="6"/>
      <c r="AA97" s="6"/>
      <c r="AB97" s="6"/>
      <c r="AC97" s="6"/>
      <c r="AD97" s="6"/>
      <c r="AE97" s="6"/>
      <c r="AF97" s="6"/>
      <c r="AG97" s="6"/>
      <c r="AH97" s="6"/>
      <c r="AI97" s="6"/>
      <c r="AJ97" s="6"/>
      <c r="AK97" s="6"/>
      <c r="AL97" s="6"/>
      <c r="AM97" s="6"/>
      <c r="AN97" s="6"/>
      <c r="AO97" s="11"/>
      <c r="AP97" s="11"/>
    </row>
    <row r="98" spans="1:18" ht="11.25">
      <c r="A98" s="14"/>
      <c r="B98" s="14"/>
      <c r="C98" s="14"/>
      <c r="D98" s="14"/>
      <c r="E98" s="14"/>
      <c r="F98" s="14"/>
      <c r="G98" s="14"/>
      <c r="H98" s="14"/>
      <c r="I98" s="14"/>
      <c r="J98" s="14"/>
      <c r="K98" s="14"/>
      <c r="L98" s="14"/>
      <c r="M98" s="14"/>
      <c r="N98" s="14"/>
      <c r="O98" s="14"/>
      <c r="P98" s="14"/>
      <c r="Q98" s="14"/>
      <c r="R98" s="14"/>
    </row>
    <row r="99" spans="1:43" ht="11.25">
      <c r="A99" s="14"/>
      <c r="B99" s="14"/>
      <c r="C99" s="14"/>
      <c r="AQ99" s="162" t="s">
        <v>281</v>
      </c>
    </row>
    <row r="100" spans="1:16" ht="11.25">
      <c r="A100" s="1"/>
      <c r="B100" s="1"/>
      <c r="C100" s="1"/>
      <c r="I100" s="61"/>
      <c r="J100" s="61"/>
      <c r="K100" s="61"/>
      <c r="L100" s="61"/>
      <c r="M100" s="60"/>
      <c r="N100" s="60"/>
      <c r="O100" s="60"/>
      <c r="P100" s="60"/>
    </row>
    <row r="101" spans="1:15" ht="11.25">
      <c r="A101" s="1"/>
      <c r="B101" s="3"/>
      <c r="C101" s="1"/>
      <c r="D101" s="3"/>
      <c r="E101" s="3"/>
      <c r="F101" s="3"/>
      <c r="G101" s="3"/>
      <c r="H101" s="3"/>
      <c r="I101" s="66"/>
      <c r="J101" s="66"/>
      <c r="K101" s="66"/>
      <c r="L101" s="66"/>
      <c r="M101" s="3"/>
      <c r="N101" s="3"/>
      <c r="O101" s="3"/>
    </row>
    <row r="102" spans="1:43" ht="11.25">
      <c r="A102" s="1"/>
      <c r="B102" s="1"/>
      <c r="C102" s="1"/>
      <c r="I102" s="61"/>
      <c r="J102" s="61"/>
      <c r="K102" s="61"/>
      <c r="L102" s="61"/>
      <c r="M102" s="5" t="s">
        <v>299</v>
      </c>
      <c r="N102" s="3"/>
      <c r="O102" s="3"/>
      <c r="P102" s="3"/>
      <c r="Q102" s="12"/>
      <c r="AO102" s="9"/>
      <c r="AP102" s="63" t="s">
        <v>0</v>
      </c>
      <c r="AQ102" s="63" t="s">
        <v>66</v>
      </c>
    </row>
    <row r="103" spans="1:43" ht="11.25">
      <c r="A103" s="1"/>
      <c r="B103" s="1"/>
      <c r="C103" s="1"/>
      <c r="I103" s="1" t="s">
        <v>251</v>
      </c>
      <c r="J103" s="5"/>
      <c r="K103" s="5"/>
      <c r="M103" s="5"/>
      <c r="N103" s="3"/>
      <c r="O103" s="3"/>
      <c r="P103" s="3"/>
      <c r="Q103" s="12"/>
      <c r="AO103" s="9"/>
      <c r="AP103" s="63" t="s">
        <v>1</v>
      </c>
      <c r="AQ103" s="63" t="s">
        <v>202</v>
      </c>
    </row>
    <row r="104" spans="1:43" ht="11.25">
      <c r="A104" s="1"/>
      <c r="B104" s="1"/>
      <c r="C104" s="1"/>
      <c r="D104" s="3"/>
      <c r="I104" s="1" t="s">
        <v>43</v>
      </c>
      <c r="J104" s="5" t="s">
        <v>88</v>
      </c>
      <c r="K104" s="5"/>
      <c r="M104" s="86">
        <v>5031.7</v>
      </c>
      <c r="N104" s="86">
        <v>1525.1</v>
      </c>
      <c r="O104" s="86">
        <v>340.1</v>
      </c>
      <c r="P104" s="3"/>
      <c r="Q104" s="12"/>
      <c r="AO104" s="9"/>
      <c r="AP104" s="63" t="s">
        <v>2</v>
      </c>
      <c r="AQ104" s="63" t="s">
        <v>68</v>
      </c>
    </row>
    <row r="105" spans="1:43" ht="11.25">
      <c r="A105" s="1"/>
      <c r="B105" s="1"/>
      <c r="C105" s="1"/>
      <c r="D105" s="3"/>
      <c r="I105" s="1" t="s">
        <v>196</v>
      </c>
      <c r="J105" s="5" t="s">
        <v>197</v>
      </c>
      <c r="K105" s="5"/>
      <c r="M105" s="86">
        <v>26701.6</v>
      </c>
      <c r="N105" s="3"/>
      <c r="O105" s="3"/>
      <c r="P105" s="3"/>
      <c r="Q105" s="12"/>
      <c r="AO105" s="9"/>
      <c r="AP105" s="63" t="s">
        <v>3</v>
      </c>
      <c r="AQ105" s="63" t="s">
        <v>69</v>
      </c>
    </row>
    <row r="106" spans="1:43" ht="11.25">
      <c r="A106" s="1"/>
      <c r="B106" s="1"/>
      <c r="I106" s="1" t="s">
        <v>58</v>
      </c>
      <c r="J106" s="5" t="s">
        <v>198</v>
      </c>
      <c r="K106" s="5"/>
      <c r="M106" s="86">
        <v>16279.8</v>
      </c>
      <c r="N106" s="86">
        <v>10689.9</v>
      </c>
      <c r="O106" s="86">
        <v>1711.4</v>
      </c>
      <c r="AO106" s="9"/>
      <c r="AP106" s="37" t="s">
        <v>4</v>
      </c>
      <c r="AQ106" s="37" t="s">
        <v>70</v>
      </c>
    </row>
    <row r="107" spans="13:43" ht="11.25">
      <c r="M107" s="2" t="s">
        <v>300</v>
      </c>
      <c r="AO107" s="9"/>
      <c r="AP107" s="63" t="s">
        <v>5</v>
      </c>
      <c r="AQ107" s="63" t="s">
        <v>71</v>
      </c>
    </row>
    <row r="108" spans="3:43" ht="12.75">
      <c r="C108" s="1"/>
      <c r="M108" s="82"/>
      <c r="N108"/>
      <c r="O108" s="83"/>
      <c r="P108" s="83"/>
      <c r="Q108" s="83"/>
      <c r="R108" s="83"/>
      <c r="S108" s="83"/>
      <c r="AO108" s="9"/>
      <c r="AP108" s="63" t="s">
        <v>6</v>
      </c>
      <c r="AQ108" s="63" t="s">
        <v>72</v>
      </c>
    </row>
    <row r="109" spans="1:43" ht="12.75">
      <c r="A109" s="1"/>
      <c r="B109" s="1"/>
      <c r="C109" s="1"/>
      <c r="I109" s="5"/>
      <c r="J109" s="5"/>
      <c r="K109" s="5"/>
      <c r="M109" s="82"/>
      <c r="N109"/>
      <c r="O109" s="83"/>
      <c r="P109" s="83"/>
      <c r="Q109" s="83"/>
      <c r="R109" s="83"/>
      <c r="S109" s="83"/>
      <c r="AO109" s="9"/>
      <c r="AP109" s="63" t="s">
        <v>7</v>
      </c>
      <c r="AQ109" s="63" t="s">
        <v>73</v>
      </c>
    </row>
    <row r="110" spans="1:43" ht="12.75">
      <c r="A110" s="1"/>
      <c r="B110" s="1"/>
      <c r="C110" s="1"/>
      <c r="I110" s="5"/>
      <c r="J110" s="5"/>
      <c r="K110" s="5"/>
      <c r="M110" s="82"/>
      <c r="N110"/>
      <c r="O110" s="83"/>
      <c r="P110" s="83"/>
      <c r="Q110" s="83"/>
      <c r="R110" s="83"/>
      <c r="S110" s="83"/>
      <c r="AO110" s="9"/>
      <c r="AP110" s="63" t="s">
        <v>8</v>
      </c>
      <c r="AQ110" s="63" t="s">
        <v>74</v>
      </c>
    </row>
    <row r="111" spans="1:43" ht="12.75">
      <c r="A111" s="1"/>
      <c r="B111" s="1"/>
      <c r="C111" s="1"/>
      <c r="I111" s="5"/>
      <c r="J111" s="5"/>
      <c r="K111" s="5"/>
      <c r="M111" s="82"/>
      <c r="N111"/>
      <c r="O111" s="83"/>
      <c r="P111" s="83"/>
      <c r="Q111" s="83"/>
      <c r="R111" s="83"/>
      <c r="S111" s="83"/>
      <c r="AO111" s="9"/>
      <c r="AP111" s="63" t="s">
        <v>9</v>
      </c>
      <c r="AQ111" s="63" t="s">
        <v>75</v>
      </c>
    </row>
    <row r="112" spans="1:43" ht="11.25">
      <c r="A112" s="1"/>
      <c r="B112" s="1"/>
      <c r="C112" s="1"/>
      <c r="I112" s="5"/>
      <c r="J112" s="5"/>
      <c r="K112" s="5"/>
      <c r="M112" s="84"/>
      <c r="O112" s="85"/>
      <c r="P112" s="85"/>
      <c r="Q112" s="85"/>
      <c r="R112" s="85"/>
      <c r="S112" s="85"/>
      <c r="AO112" s="9"/>
      <c r="AP112" s="63" t="s">
        <v>10</v>
      </c>
      <c r="AQ112" s="63" t="s">
        <v>76</v>
      </c>
    </row>
    <row r="113" spans="1:43" ht="11.25">
      <c r="A113" s="1"/>
      <c r="B113" s="1"/>
      <c r="C113" s="1"/>
      <c r="D113" s="3"/>
      <c r="I113" s="5"/>
      <c r="J113" s="5"/>
      <c r="K113" s="5"/>
      <c r="L113" s="5"/>
      <c r="M113" s="84"/>
      <c r="O113" s="86"/>
      <c r="P113" s="86"/>
      <c r="Q113" s="86"/>
      <c r="R113" s="86"/>
      <c r="S113" s="86"/>
      <c r="AO113" s="9"/>
      <c r="AP113" s="63" t="s">
        <v>11</v>
      </c>
      <c r="AQ113" s="63" t="s">
        <v>77</v>
      </c>
    </row>
    <row r="114" spans="1:43" ht="11.25">
      <c r="A114" s="1"/>
      <c r="B114" s="1"/>
      <c r="C114" s="1"/>
      <c r="D114" s="3"/>
      <c r="M114" s="84"/>
      <c r="O114" s="86"/>
      <c r="P114" s="86"/>
      <c r="Q114" s="86"/>
      <c r="R114" s="86"/>
      <c r="S114" s="86"/>
      <c r="AO114" s="9"/>
      <c r="AP114" s="63">
        <v>54</v>
      </c>
      <c r="AQ114" s="63" t="s">
        <v>247</v>
      </c>
    </row>
    <row r="115" spans="1:43" ht="11.25">
      <c r="A115" s="1"/>
      <c r="B115" s="1"/>
      <c r="C115" s="1"/>
      <c r="D115" s="3"/>
      <c r="M115" s="84"/>
      <c r="O115" s="86"/>
      <c r="P115" s="86"/>
      <c r="Q115" s="86"/>
      <c r="R115" s="86"/>
      <c r="S115" s="86"/>
      <c r="AO115" s="9"/>
      <c r="AP115" s="63" t="s">
        <v>12</v>
      </c>
      <c r="AQ115" s="63" t="s">
        <v>78</v>
      </c>
    </row>
    <row r="116" spans="1:43" ht="11.25">
      <c r="A116" s="1"/>
      <c r="B116" s="1"/>
      <c r="C116" s="1"/>
      <c r="M116" s="84"/>
      <c r="O116" s="86"/>
      <c r="P116" s="86"/>
      <c r="Q116" s="86"/>
      <c r="R116" s="86"/>
      <c r="S116" s="86"/>
      <c r="AO116" s="9"/>
      <c r="AP116" s="63" t="s">
        <v>13</v>
      </c>
      <c r="AQ116" s="63" t="s">
        <v>79</v>
      </c>
    </row>
    <row r="117" spans="1:43" ht="11.25">
      <c r="A117" s="1"/>
      <c r="B117" s="1"/>
      <c r="C117" s="1"/>
      <c r="I117" s="5"/>
      <c r="J117" s="5"/>
      <c r="K117" s="5"/>
      <c r="L117" s="5"/>
      <c r="M117" s="84"/>
      <c r="O117" s="86"/>
      <c r="P117" s="86"/>
      <c r="Q117" s="86"/>
      <c r="R117" s="86"/>
      <c r="S117" s="86"/>
      <c r="AO117" s="9"/>
      <c r="AP117" s="63">
        <v>66</v>
      </c>
      <c r="AQ117" s="63" t="s">
        <v>80</v>
      </c>
    </row>
    <row r="118" spans="1:43" ht="11.25">
      <c r="A118" s="1"/>
      <c r="B118" s="1"/>
      <c r="C118" s="1"/>
      <c r="M118" s="87"/>
      <c r="O118" s="86"/>
      <c r="P118" s="86"/>
      <c r="Q118" s="86"/>
      <c r="R118" s="86"/>
      <c r="S118" s="86"/>
      <c r="AN118" s="19"/>
      <c r="AO118" s="9"/>
      <c r="AP118" s="63" t="s">
        <v>14</v>
      </c>
      <c r="AQ118" s="63" t="s">
        <v>81</v>
      </c>
    </row>
    <row r="119" spans="1:43" ht="11.25">
      <c r="A119" s="1"/>
      <c r="B119" s="1"/>
      <c r="C119" s="1"/>
      <c r="I119" s="5"/>
      <c r="J119" s="5"/>
      <c r="K119" s="5"/>
      <c r="L119" s="5"/>
      <c r="M119" s="3"/>
      <c r="N119" s="3"/>
      <c r="O119" s="3"/>
      <c r="AO119" s="9"/>
      <c r="AP119" s="63" t="s">
        <v>15</v>
      </c>
      <c r="AQ119" s="63" t="s">
        <v>192</v>
      </c>
    </row>
    <row r="120" spans="2:43" ht="11.25">
      <c r="B120" s="1"/>
      <c r="C120" s="1"/>
      <c r="I120" s="5"/>
      <c r="J120" s="5"/>
      <c r="K120" s="5"/>
      <c r="L120" s="5"/>
      <c r="M120" s="3"/>
      <c r="N120" s="3"/>
      <c r="O120" s="3"/>
      <c r="R120" s="10"/>
      <c r="AO120" s="9"/>
      <c r="AP120" s="63" t="s">
        <v>16</v>
      </c>
      <c r="AQ120" s="63" t="s">
        <v>83</v>
      </c>
    </row>
    <row r="121" spans="2:43" ht="11.25">
      <c r="B121" s="1"/>
      <c r="C121" s="1"/>
      <c r="M121" s="3"/>
      <c r="N121" s="3"/>
      <c r="O121" s="3"/>
      <c r="AN121" s="19"/>
      <c r="AO121" s="9"/>
      <c r="AP121" s="63" t="s">
        <v>17</v>
      </c>
      <c r="AQ121" s="63" t="s">
        <v>84</v>
      </c>
    </row>
    <row r="122" spans="2:43" ht="11.25">
      <c r="B122" s="1"/>
      <c r="C122" s="1"/>
      <c r="M122" s="3"/>
      <c r="N122" s="3"/>
      <c r="O122" s="3"/>
      <c r="AO122" s="9"/>
      <c r="AP122" s="63" t="s">
        <v>18</v>
      </c>
      <c r="AQ122" s="63" t="s">
        <v>85</v>
      </c>
    </row>
    <row r="123" spans="2:43" ht="11.25">
      <c r="B123" s="1"/>
      <c r="C123" s="1"/>
      <c r="M123" s="3"/>
      <c r="N123" s="3"/>
      <c r="O123" s="3"/>
      <c r="R123" s="10"/>
      <c r="AO123" s="9"/>
      <c r="AP123" s="63" t="s">
        <v>19</v>
      </c>
      <c r="AQ123" s="63" t="s">
        <v>86</v>
      </c>
    </row>
    <row r="124" spans="2:43" ht="11.25">
      <c r="B124" s="1"/>
      <c r="C124" s="1"/>
      <c r="M124" s="3"/>
      <c r="N124" s="3"/>
      <c r="O124" s="3"/>
      <c r="AN124" s="14"/>
      <c r="AO124" s="44"/>
      <c r="AP124" s="63" t="s">
        <v>20</v>
      </c>
      <c r="AQ124" s="63" t="s">
        <v>87</v>
      </c>
    </row>
    <row r="125" spans="2:43" ht="11.25">
      <c r="B125" s="1"/>
      <c r="C125" s="1"/>
      <c r="M125" s="3"/>
      <c r="N125" s="3"/>
      <c r="O125" s="3"/>
      <c r="AN125" s="14"/>
      <c r="AO125" s="44"/>
      <c r="AP125" s="62" t="s">
        <v>21</v>
      </c>
      <c r="AQ125" s="62" t="s">
        <v>89</v>
      </c>
    </row>
    <row r="126" spans="1:43" ht="11.25">
      <c r="A126" s="1"/>
      <c r="B126" s="1"/>
      <c r="C126" s="1"/>
      <c r="I126" s="5"/>
      <c r="J126" s="5"/>
      <c r="K126" s="5"/>
      <c r="L126" s="5"/>
      <c r="M126" s="3"/>
      <c r="N126" s="3"/>
      <c r="O126" s="3"/>
      <c r="P126" s="3"/>
      <c r="AN126" s="14"/>
      <c r="AO126" s="44"/>
      <c r="AP126" s="63" t="s">
        <v>22</v>
      </c>
      <c r="AQ126" s="63" t="s">
        <v>235</v>
      </c>
    </row>
    <row r="127" spans="1:43" ht="11.25">
      <c r="A127" s="1"/>
      <c r="B127" s="1"/>
      <c r="C127" s="1"/>
      <c r="M127" s="3"/>
      <c r="N127" s="3"/>
      <c r="O127" s="3"/>
      <c r="P127" s="3"/>
      <c r="AN127" s="14"/>
      <c r="AO127" s="44"/>
      <c r="AP127" s="63" t="s">
        <v>23</v>
      </c>
      <c r="AQ127" s="63" t="s">
        <v>94</v>
      </c>
    </row>
    <row r="128" spans="1:43" ht="11.25">
      <c r="A128" s="1"/>
      <c r="B128" s="8"/>
      <c r="C128" s="1"/>
      <c r="I128" s="5"/>
      <c r="J128" s="5"/>
      <c r="K128" s="5"/>
      <c r="L128" s="5"/>
      <c r="M128" s="3"/>
      <c r="AN128" s="14"/>
      <c r="AO128" s="44"/>
      <c r="AP128" s="63" t="s">
        <v>24</v>
      </c>
      <c r="AQ128" s="63" t="s">
        <v>97</v>
      </c>
    </row>
    <row r="129" spans="1:43" ht="11.25">
      <c r="A129" s="1"/>
      <c r="B129" s="1"/>
      <c r="I129" s="5"/>
      <c r="J129" s="5"/>
      <c r="K129" s="5"/>
      <c r="L129" s="5"/>
      <c r="M129" s="3"/>
      <c r="N129" s="3"/>
      <c r="O129" s="3"/>
      <c r="P129" s="3"/>
      <c r="R129" s="10"/>
      <c r="AN129" s="14"/>
      <c r="AO129" s="44"/>
      <c r="AP129" s="17" t="s">
        <v>25</v>
      </c>
      <c r="AQ129" s="17" t="s">
        <v>98</v>
      </c>
    </row>
    <row r="130" spans="9:43" ht="11.25">
      <c r="I130" s="5"/>
      <c r="J130" s="5"/>
      <c r="K130" s="5"/>
      <c r="L130" s="5"/>
      <c r="AN130" s="14"/>
      <c r="AO130" s="44"/>
      <c r="AP130" s="64" t="s">
        <v>26</v>
      </c>
      <c r="AQ130" s="64" t="s">
        <v>99</v>
      </c>
    </row>
    <row r="131" spans="9:43" ht="11.25">
      <c r="I131" s="5"/>
      <c r="J131" s="5"/>
      <c r="K131" s="5"/>
      <c r="L131" s="5"/>
      <c r="AN131" s="14"/>
      <c r="AO131" s="44"/>
      <c r="AP131" s="62" t="s">
        <v>27</v>
      </c>
      <c r="AQ131" s="62" t="s">
        <v>102</v>
      </c>
    </row>
    <row r="132" spans="40:43" ht="11.25">
      <c r="AN132" s="14"/>
      <c r="AO132" s="44"/>
      <c r="AP132" s="65" t="s">
        <v>28</v>
      </c>
      <c r="AQ132" s="65" t="s">
        <v>109</v>
      </c>
    </row>
    <row r="133" spans="1:43" ht="11.25">
      <c r="A133" s="1"/>
      <c r="D133" s="3"/>
      <c r="E133" s="3"/>
      <c r="F133" s="3"/>
      <c r="G133" s="3"/>
      <c r="H133" s="3"/>
      <c r="I133" s="3"/>
      <c r="J133" s="3"/>
      <c r="K133" s="3"/>
      <c r="L133" s="3"/>
      <c r="M133" s="3"/>
      <c r="N133" s="3"/>
      <c r="O133" s="3"/>
      <c r="P133" s="3"/>
      <c r="Q133" s="3"/>
      <c r="R133" s="3"/>
      <c r="AN133" s="14"/>
      <c r="AO133" s="44"/>
      <c r="AP133" s="65" t="s">
        <v>29</v>
      </c>
      <c r="AQ133" s="65" t="s">
        <v>252</v>
      </c>
    </row>
    <row r="134" spans="1:43" ht="11.25">
      <c r="A134" s="1"/>
      <c r="AN134" s="14"/>
      <c r="AO134" s="44"/>
      <c r="AP134" s="17" t="s">
        <v>199</v>
      </c>
      <c r="AQ134" s="17" t="s">
        <v>266</v>
      </c>
    </row>
    <row r="135" spans="40:43" ht="11.25">
      <c r="AN135" s="14"/>
      <c r="AO135" s="44"/>
      <c r="AP135" s="17" t="s">
        <v>200</v>
      </c>
      <c r="AQ135" s="17" t="s">
        <v>267</v>
      </c>
    </row>
    <row r="136" spans="40:43" ht="11.25">
      <c r="AN136" s="14"/>
      <c r="AO136" s="73"/>
      <c r="AP136" s="17" t="s">
        <v>201</v>
      </c>
      <c r="AQ136" s="17" t="s">
        <v>268</v>
      </c>
    </row>
    <row r="137" spans="41:43" ht="11.25">
      <c r="AO137" s="40"/>
      <c r="AP137" s="63" t="s">
        <v>30</v>
      </c>
      <c r="AQ137" s="63" t="s">
        <v>112</v>
      </c>
    </row>
    <row r="138" spans="41:43" ht="11.25">
      <c r="AO138" s="9"/>
      <c r="AP138" s="65" t="s">
        <v>255</v>
      </c>
      <c r="AQ138" s="65" t="s">
        <v>256</v>
      </c>
    </row>
    <row r="139" spans="41:43" ht="11.25">
      <c r="AO139" s="9"/>
      <c r="AP139" s="63" t="s">
        <v>31</v>
      </c>
      <c r="AQ139" s="63" t="s">
        <v>115</v>
      </c>
    </row>
    <row r="140" spans="41:43" ht="11.25">
      <c r="AO140" s="9"/>
      <c r="AP140" s="63" t="s">
        <v>32</v>
      </c>
      <c r="AQ140" s="63" t="s">
        <v>116</v>
      </c>
    </row>
    <row r="141" spans="41:43" ht="11.25">
      <c r="AO141" s="9"/>
      <c r="AP141" s="63" t="s">
        <v>33</v>
      </c>
      <c r="AQ141" s="63" t="s">
        <v>117</v>
      </c>
    </row>
    <row r="142" spans="41:43" ht="11.25">
      <c r="AO142" s="9"/>
      <c r="AP142" s="63" t="s">
        <v>34</v>
      </c>
      <c r="AQ142" s="63" t="s">
        <v>120</v>
      </c>
    </row>
    <row r="143" spans="41:43" ht="11.25">
      <c r="AO143" s="9"/>
      <c r="AP143" s="64" t="s">
        <v>35</v>
      </c>
      <c r="AQ143" s="64" t="s">
        <v>121</v>
      </c>
    </row>
    <row r="144" spans="41:43" ht="11.25">
      <c r="AO144" s="9"/>
      <c r="AP144" s="63" t="s">
        <v>36</v>
      </c>
      <c r="AQ144" s="63" t="s">
        <v>122</v>
      </c>
    </row>
    <row r="145" spans="41:43" ht="11.25">
      <c r="AO145" s="9"/>
      <c r="AP145" s="65" t="s">
        <v>240</v>
      </c>
      <c r="AQ145" s="65" t="s">
        <v>137</v>
      </c>
    </row>
    <row r="146" spans="41:43" ht="11.25">
      <c r="AO146" s="9"/>
      <c r="AP146" s="65" t="s">
        <v>265</v>
      </c>
      <c r="AQ146" s="65" t="s">
        <v>257</v>
      </c>
    </row>
    <row r="147" spans="41:43" ht="11.25">
      <c r="AO147" s="9"/>
      <c r="AP147" s="65" t="s">
        <v>236</v>
      </c>
      <c r="AQ147" s="65" t="s">
        <v>140</v>
      </c>
    </row>
    <row r="148" spans="41:43" ht="11.25">
      <c r="AO148" s="9"/>
      <c r="AP148" s="63" t="s">
        <v>37</v>
      </c>
      <c r="AQ148" s="63" t="s">
        <v>248</v>
      </c>
    </row>
    <row r="149" spans="41:43" ht="11.25">
      <c r="AO149" s="9"/>
      <c r="AP149" s="63" t="s">
        <v>38</v>
      </c>
      <c r="AQ149" s="63" t="s">
        <v>129</v>
      </c>
    </row>
    <row r="150" spans="40:43" ht="11.25">
      <c r="AN150" s="14"/>
      <c r="AO150" s="44"/>
      <c r="AP150" s="65" t="s">
        <v>270</v>
      </c>
      <c r="AQ150" s="163" t="s">
        <v>272</v>
      </c>
    </row>
    <row r="151" spans="40:43" ht="11.25">
      <c r="AN151" s="14"/>
      <c r="AO151" s="44"/>
      <c r="AP151" s="63" t="s">
        <v>39</v>
      </c>
      <c r="AQ151" s="17" t="s">
        <v>130</v>
      </c>
    </row>
    <row r="152" spans="41:43" ht="11.25">
      <c r="AO152" s="9"/>
      <c r="AP152" s="17" t="s">
        <v>40</v>
      </c>
      <c r="AQ152" s="17" t="s">
        <v>258</v>
      </c>
    </row>
    <row r="153" spans="41:43" ht="11.25">
      <c r="AO153" s="9"/>
      <c r="AP153" s="65" t="s">
        <v>239</v>
      </c>
      <c r="AQ153" s="65" t="s">
        <v>141</v>
      </c>
    </row>
    <row r="154" spans="41:43" ht="11.25">
      <c r="AO154" s="9"/>
      <c r="AP154" s="94" t="s">
        <v>237</v>
      </c>
      <c r="AQ154" s="94" t="s">
        <v>238</v>
      </c>
    </row>
    <row r="155" spans="41:43" ht="11.25">
      <c r="AO155" s="9"/>
      <c r="AP155" s="62" t="s">
        <v>41</v>
      </c>
      <c r="AQ155" s="62" t="s">
        <v>205</v>
      </c>
    </row>
    <row r="156" spans="41:43" ht="11.25">
      <c r="AO156" s="9"/>
      <c r="AP156" s="63">
        <v>2629</v>
      </c>
      <c r="AQ156" s="63" t="s">
        <v>203</v>
      </c>
    </row>
    <row r="157" spans="41:43" ht="11.25">
      <c r="AO157" s="9"/>
      <c r="AP157" s="63">
        <v>2635</v>
      </c>
      <c r="AQ157" s="63" t="s">
        <v>204</v>
      </c>
    </row>
    <row r="158" spans="41:43" ht="11.25">
      <c r="AO158" s="9"/>
      <c r="AP158" s="64" t="s">
        <v>43</v>
      </c>
      <c r="AQ158" s="64" t="s">
        <v>88</v>
      </c>
    </row>
    <row r="159" spans="41:43" ht="11.25">
      <c r="AO159" s="9"/>
      <c r="AP159" s="62" t="s">
        <v>44</v>
      </c>
      <c r="AQ159" s="62" t="s">
        <v>144</v>
      </c>
    </row>
    <row r="160" spans="41:43" ht="11.25">
      <c r="AO160" s="9"/>
      <c r="AP160" s="63" t="s">
        <v>45</v>
      </c>
      <c r="AQ160" s="63" t="s">
        <v>254</v>
      </c>
    </row>
    <row r="161" spans="41:43" ht="11.25">
      <c r="AO161" s="9"/>
      <c r="AP161" s="63" t="s">
        <v>46</v>
      </c>
      <c r="AQ161" s="63" t="s">
        <v>145</v>
      </c>
    </row>
    <row r="162" spans="41:43" ht="11.25">
      <c r="AO162" s="9"/>
      <c r="AP162" s="63" t="s">
        <v>47</v>
      </c>
      <c r="AQ162" s="63" t="s">
        <v>148</v>
      </c>
    </row>
    <row r="163" spans="41:43" ht="11.25">
      <c r="AO163" s="9"/>
      <c r="AP163" s="63" t="s">
        <v>48</v>
      </c>
      <c r="AQ163" s="63" t="s">
        <v>149</v>
      </c>
    </row>
    <row r="164" spans="41:43" ht="11.25">
      <c r="AO164" s="9"/>
      <c r="AP164" s="63" t="s">
        <v>49</v>
      </c>
      <c r="AQ164" s="63" t="s">
        <v>150</v>
      </c>
    </row>
    <row r="165" spans="41:43" ht="11.25">
      <c r="AO165" s="9"/>
      <c r="AP165" s="63" t="s">
        <v>50</v>
      </c>
      <c r="AQ165" s="63" t="s">
        <v>151</v>
      </c>
    </row>
    <row r="166" spans="41:43" ht="11.25">
      <c r="AO166" s="9"/>
      <c r="AP166" s="63" t="s">
        <v>51</v>
      </c>
      <c r="AQ166" s="63" t="s">
        <v>152</v>
      </c>
    </row>
    <row r="167" spans="41:43" ht="11.25">
      <c r="AO167" s="9"/>
      <c r="AP167" s="63" t="s">
        <v>52</v>
      </c>
      <c r="AQ167" s="63" t="s">
        <v>153</v>
      </c>
    </row>
    <row r="168" spans="41:43" ht="11.25">
      <c r="AO168" s="9"/>
      <c r="AP168" s="124" t="s">
        <v>194</v>
      </c>
      <c r="AQ168" s="124" t="s">
        <v>154</v>
      </c>
    </row>
    <row r="169" spans="41:43" ht="11.25">
      <c r="AO169" s="9"/>
      <c r="AP169" s="62" t="s">
        <v>53</v>
      </c>
      <c r="AQ169" s="62" t="s">
        <v>157</v>
      </c>
    </row>
    <row r="170" spans="41:43" ht="11.25">
      <c r="AO170" s="9"/>
      <c r="AP170" s="63" t="s">
        <v>54</v>
      </c>
      <c r="AQ170" s="63" t="s">
        <v>158</v>
      </c>
    </row>
    <row r="171" spans="41:43" ht="11.25">
      <c r="AO171" s="9"/>
      <c r="AP171" s="63" t="s">
        <v>55</v>
      </c>
      <c r="AQ171" s="63" t="s">
        <v>159</v>
      </c>
    </row>
    <row r="172" spans="41:43" ht="11.25">
      <c r="AO172" s="9"/>
      <c r="AP172" s="63" t="s">
        <v>56</v>
      </c>
      <c r="AQ172" s="63" t="s">
        <v>160</v>
      </c>
    </row>
    <row r="173" spans="41:43" ht="11.25">
      <c r="AO173" s="9"/>
      <c r="AP173" s="63" t="s">
        <v>57</v>
      </c>
      <c r="AQ173" s="63" t="s">
        <v>161</v>
      </c>
    </row>
    <row r="174" spans="41:43" ht="11.25">
      <c r="AO174" s="9"/>
      <c r="AP174" s="63" t="s">
        <v>58</v>
      </c>
      <c r="AQ174" s="63" t="s">
        <v>162</v>
      </c>
    </row>
    <row r="175" spans="41:43" ht="11.25">
      <c r="AO175" s="9"/>
      <c r="AP175" s="63" t="s">
        <v>59</v>
      </c>
      <c r="AQ175" s="63" t="s">
        <v>163</v>
      </c>
    </row>
    <row r="176" spans="41:43" ht="11.25">
      <c r="AO176" s="9"/>
      <c r="AP176" s="63" t="s">
        <v>60</v>
      </c>
      <c r="AQ176" s="63" t="s">
        <v>164</v>
      </c>
    </row>
    <row r="177" spans="41:43" ht="11.25">
      <c r="AO177" s="9"/>
      <c r="AP177" s="124" t="s">
        <v>195</v>
      </c>
      <c r="AQ177" s="124" t="s">
        <v>165</v>
      </c>
    </row>
    <row r="178" spans="41:43" ht="11.25">
      <c r="AO178" s="9"/>
      <c r="AP178" s="123" t="s">
        <v>241</v>
      </c>
      <c r="AQ178" s="123" t="s">
        <v>244</v>
      </c>
    </row>
    <row r="179" spans="41:43" ht="11.25">
      <c r="AO179" s="9"/>
      <c r="AP179" s="65" t="s">
        <v>242</v>
      </c>
      <c r="AQ179" s="65" t="s">
        <v>245</v>
      </c>
    </row>
    <row r="180" spans="42:43" ht="11.25">
      <c r="AP180" s="65" t="s">
        <v>243</v>
      </c>
      <c r="AQ180" s="65" t="s">
        <v>246</v>
      </c>
    </row>
    <row r="181" spans="42:43" ht="11.25">
      <c r="AP181" s="63" t="s">
        <v>61</v>
      </c>
      <c r="AQ181" s="63" t="s">
        <v>166</v>
      </c>
    </row>
    <row r="182" spans="42:43" ht="11.25">
      <c r="AP182" s="63" t="s">
        <v>62</v>
      </c>
      <c r="AQ182" s="63" t="s">
        <v>167</v>
      </c>
    </row>
    <row r="183" spans="42:43" ht="11.25">
      <c r="AP183" s="63" t="s">
        <v>63</v>
      </c>
      <c r="AQ183" s="63" t="s">
        <v>168</v>
      </c>
    </row>
    <row r="184" spans="42:43" ht="11.25">
      <c r="AP184" s="7"/>
      <c r="AQ184" s="7"/>
    </row>
    <row r="185" spans="42:43" ht="11.25">
      <c r="AP185" s="7"/>
      <c r="AQ185" s="7"/>
    </row>
    <row r="187" spans="44:80" ht="11.25">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row>
    <row r="189" spans="42:43" ht="11.25">
      <c r="AP189" s="63" t="s">
        <v>0</v>
      </c>
      <c r="AQ189" s="37" t="s">
        <v>66</v>
      </c>
    </row>
    <row r="190" spans="42:43" ht="11.25">
      <c r="AP190" s="63" t="s">
        <v>1</v>
      </c>
      <c r="AQ190" s="37" t="s">
        <v>202</v>
      </c>
    </row>
    <row r="191" spans="42:43" ht="11.25">
      <c r="AP191" s="63" t="s">
        <v>2</v>
      </c>
      <c r="AQ191" s="37" t="s">
        <v>68</v>
      </c>
    </row>
    <row r="192" spans="42:43" ht="11.25">
      <c r="AP192" s="63" t="s">
        <v>3</v>
      </c>
      <c r="AQ192" s="37" t="s">
        <v>69</v>
      </c>
    </row>
    <row r="193" spans="42:43" ht="11.25">
      <c r="AP193" s="37" t="s">
        <v>4</v>
      </c>
      <c r="AQ193" s="37" t="s">
        <v>70</v>
      </c>
    </row>
    <row r="194" spans="42:43" ht="11.25">
      <c r="AP194" s="63" t="s">
        <v>5</v>
      </c>
      <c r="AQ194" s="37" t="s">
        <v>71</v>
      </c>
    </row>
    <row r="195" spans="42:43" ht="11.25">
      <c r="AP195" s="63" t="s">
        <v>6</v>
      </c>
      <c r="AQ195" s="37" t="s">
        <v>72</v>
      </c>
    </row>
    <row r="196" spans="42:43" ht="11.25">
      <c r="AP196" s="63" t="s">
        <v>7</v>
      </c>
      <c r="AQ196" s="37" t="s">
        <v>73</v>
      </c>
    </row>
    <row r="197" spans="42:43" ht="11.25">
      <c r="AP197" s="63" t="s">
        <v>8</v>
      </c>
      <c r="AQ197" s="37" t="s">
        <v>74</v>
      </c>
    </row>
    <row r="198" spans="42:43" ht="11.25">
      <c r="AP198" s="63" t="s">
        <v>9</v>
      </c>
      <c r="AQ198" s="37" t="s">
        <v>75</v>
      </c>
    </row>
    <row r="199" spans="42:43" ht="11.25">
      <c r="AP199" s="63" t="s">
        <v>10</v>
      </c>
      <c r="AQ199" s="37" t="s">
        <v>76</v>
      </c>
    </row>
    <row r="200" spans="42:43" ht="11.25">
      <c r="AP200" s="63" t="s">
        <v>11</v>
      </c>
      <c r="AQ200" s="37" t="s">
        <v>77</v>
      </c>
    </row>
    <row r="201" spans="42:43" ht="11.25">
      <c r="AP201" s="63">
        <v>54</v>
      </c>
      <c r="AQ201" s="37" t="s">
        <v>247</v>
      </c>
    </row>
    <row r="202" spans="42:43" ht="11.25">
      <c r="AP202" s="63" t="s">
        <v>12</v>
      </c>
      <c r="AQ202" s="37" t="s">
        <v>78</v>
      </c>
    </row>
    <row r="203" spans="42:43" ht="11.25">
      <c r="AP203" s="63" t="s">
        <v>13</v>
      </c>
      <c r="AQ203" s="37" t="s">
        <v>79</v>
      </c>
    </row>
    <row r="204" spans="42:43" ht="11.25">
      <c r="AP204" s="63">
        <v>66</v>
      </c>
      <c r="AQ204" s="37" t="s">
        <v>80</v>
      </c>
    </row>
    <row r="205" spans="42:43" ht="11.25">
      <c r="AP205" s="63" t="s">
        <v>14</v>
      </c>
      <c r="AQ205" s="37" t="s">
        <v>81</v>
      </c>
    </row>
    <row r="206" spans="42:43" ht="11.25">
      <c r="AP206" s="63" t="s">
        <v>15</v>
      </c>
      <c r="AQ206" s="37" t="s">
        <v>192</v>
      </c>
    </row>
    <row r="207" spans="42:43" ht="11.25">
      <c r="AP207" s="63" t="s">
        <v>16</v>
      </c>
      <c r="AQ207" s="37" t="s">
        <v>83</v>
      </c>
    </row>
    <row r="208" spans="42:43" ht="11.25">
      <c r="AP208" s="63" t="s">
        <v>17</v>
      </c>
      <c r="AQ208" s="37" t="s">
        <v>84</v>
      </c>
    </row>
    <row r="209" spans="42:43" ht="11.25">
      <c r="AP209" s="63" t="s">
        <v>18</v>
      </c>
      <c r="AQ209" s="37" t="s">
        <v>85</v>
      </c>
    </row>
    <row r="210" spans="42:43" ht="11.25">
      <c r="AP210" s="63" t="s">
        <v>19</v>
      </c>
      <c r="AQ210" s="37" t="s">
        <v>86</v>
      </c>
    </row>
    <row r="211" spans="42:43" ht="11.25">
      <c r="AP211" s="63" t="s">
        <v>20</v>
      </c>
      <c r="AQ211" s="37" t="s">
        <v>87</v>
      </c>
    </row>
    <row r="212" spans="40:43" ht="11.25">
      <c r="AN212" s="14"/>
      <c r="AO212" s="14"/>
      <c r="AP212" s="62" t="s">
        <v>21</v>
      </c>
      <c r="AQ212" s="168" t="s">
        <v>89</v>
      </c>
    </row>
    <row r="213" spans="40:43" ht="11.25">
      <c r="AN213" s="14"/>
      <c r="AO213" s="164"/>
      <c r="AP213" s="161" t="s">
        <v>22</v>
      </c>
      <c r="AQ213" s="37" t="s">
        <v>235</v>
      </c>
    </row>
    <row r="214" spans="42:43" ht="11.25">
      <c r="AP214" s="63" t="s">
        <v>23</v>
      </c>
      <c r="AQ214" s="37" t="s">
        <v>94</v>
      </c>
    </row>
    <row r="215" spans="42:43" ht="11.25">
      <c r="AP215" s="63" t="s">
        <v>24</v>
      </c>
      <c r="AQ215" s="37" t="s">
        <v>97</v>
      </c>
    </row>
    <row r="216" spans="42:43" ht="11.25">
      <c r="AP216" s="17" t="s">
        <v>25</v>
      </c>
      <c r="AQ216" s="163" t="s">
        <v>98</v>
      </c>
    </row>
    <row r="217" spans="42:43" ht="11.25">
      <c r="AP217" s="64" t="s">
        <v>26</v>
      </c>
      <c r="AQ217" s="80" t="s">
        <v>99</v>
      </c>
    </row>
    <row r="218" spans="42:43" ht="11.25">
      <c r="AP218" s="62" t="s">
        <v>27</v>
      </c>
      <c r="AQ218" s="168" t="s">
        <v>102</v>
      </c>
    </row>
    <row r="219" spans="42:43" ht="11.25">
      <c r="AP219" s="65" t="s">
        <v>28</v>
      </c>
      <c r="AQ219" s="169" t="s">
        <v>109</v>
      </c>
    </row>
    <row r="220" spans="42:43" ht="11.25">
      <c r="AP220" s="65" t="s">
        <v>29</v>
      </c>
      <c r="AQ220" s="169" t="s">
        <v>252</v>
      </c>
    </row>
    <row r="221" spans="42:43" ht="11.25">
      <c r="AP221" s="17" t="s">
        <v>199</v>
      </c>
      <c r="AQ221" s="163" t="s">
        <v>266</v>
      </c>
    </row>
    <row r="222" spans="42:43" ht="11.25">
      <c r="AP222" s="17" t="s">
        <v>200</v>
      </c>
      <c r="AQ222" s="163" t="s">
        <v>267</v>
      </c>
    </row>
    <row r="223" spans="42:43" ht="11.25">
      <c r="AP223" s="17" t="s">
        <v>201</v>
      </c>
      <c r="AQ223" s="163" t="s">
        <v>268</v>
      </c>
    </row>
    <row r="224" spans="42:43" ht="11.25">
      <c r="AP224" s="63" t="s">
        <v>30</v>
      </c>
      <c r="AQ224" s="37" t="s">
        <v>112</v>
      </c>
    </row>
    <row r="225" spans="42:43" ht="11.25">
      <c r="AP225" s="65" t="s">
        <v>255</v>
      </c>
      <c r="AQ225" s="169" t="s">
        <v>256</v>
      </c>
    </row>
    <row r="226" spans="42:43" ht="11.25">
      <c r="AP226" s="63" t="s">
        <v>31</v>
      </c>
      <c r="AQ226" s="37" t="s">
        <v>115</v>
      </c>
    </row>
    <row r="227" spans="42:43" ht="11.25">
      <c r="AP227" s="63" t="s">
        <v>32</v>
      </c>
      <c r="AQ227" s="37" t="s">
        <v>116</v>
      </c>
    </row>
    <row r="228" spans="42:43" ht="11.25">
      <c r="AP228" s="63" t="s">
        <v>33</v>
      </c>
      <c r="AQ228" s="37" t="s">
        <v>117</v>
      </c>
    </row>
    <row r="229" spans="42:43" ht="11.25">
      <c r="AP229" s="63" t="s">
        <v>34</v>
      </c>
      <c r="AQ229" s="37" t="s">
        <v>120</v>
      </c>
    </row>
    <row r="230" spans="42:43" ht="11.25">
      <c r="AP230" s="64" t="s">
        <v>35</v>
      </c>
      <c r="AQ230" s="80" t="s">
        <v>121</v>
      </c>
    </row>
    <row r="231" spans="42:43" ht="11.25">
      <c r="AP231" s="63" t="s">
        <v>36</v>
      </c>
      <c r="AQ231" s="37" t="s">
        <v>122</v>
      </c>
    </row>
    <row r="232" spans="42:43" ht="11.25">
      <c r="AP232" s="65" t="s">
        <v>240</v>
      </c>
      <c r="AQ232" s="169" t="s">
        <v>137</v>
      </c>
    </row>
    <row r="233" spans="42:43" ht="11.25">
      <c r="AP233" s="65" t="s">
        <v>265</v>
      </c>
      <c r="AQ233" s="169" t="s">
        <v>257</v>
      </c>
    </row>
    <row r="234" spans="42:43" ht="11.25">
      <c r="AP234" s="65" t="s">
        <v>236</v>
      </c>
      <c r="AQ234" s="169" t="s">
        <v>140</v>
      </c>
    </row>
    <row r="235" spans="42:43" ht="11.25">
      <c r="AP235" s="63" t="s">
        <v>37</v>
      </c>
      <c r="AQ235" s="37" t="s">
        <v>248</v>
      </c>
    </row>
    <row r="236" spans="42:43" ht="11.25">
      <c r="AP236" s="63" t="s">
        <v>38</v>
      </c>
      <c r="AQ236" s="37" t="s">
        <v>129</v>
      </c>
    </row>
    <row r="237" spans="42:43" ht="11.25">
      <c r="AP237" s="65" t="s">
        <v>270</v>
      </c>
      <c r="AQ237" s="163" t="s">
        <v>272</v>
      </c>
    </row>
    <row r="238" spans="42:43" ht="11.25">
      <c r="AP238" s="63" t="s">
        <v>39</v>
      </c>
      <c r="AQ238" s="163" t="s">
        <v>130</v>
      </c>
    </row>
    <row r="239" spans="42:43" ht="11.25">
      <c r="AP239" s="17" t="s">
        <v>40</v>
      </c>
      <c r="AQ239" s="163" t="s">
        <v>258</v>
      </c>
    </row>
    <row r="240" spans="42:43" ht="11.25">
      <c r="AP240" s="65" t="s">
        <v>239</v>
      </c>
      <c r="AQ240" s="169" t="s">
        <v>141</v>
      </c>
    </row>
    <row r="241" spans="42:43" ht="11.25">
      <c r="AP241" s="94" t="s">
        <v>237</v>
      </c>
      <c r="AQ241" s="165" t="s">
        <v>238</v>
      </c>
    </row>
    <row r="242" spans="42:43" ht="11.25">
      <c r="AP242" s="62" t="s">
        <v>41</v>
      </c>
      <c r="AQ242" s="168" t="s">
        <v>205</v>
      </c>
    </row>
    <row r="243" spans="42:43" ht="11.25">
      <c r="AP243" s="63">
        <v>2629</v>
      </c>
      <c r="AQ243" s="37" t="s">
        <v>203</v>
      </c>
    </row>
    <row r="244" spans="42:43" ht="11.25">
      <c r="AP244" s="63">
        <v>2635</v>
      </c>
      <c r="AQ244" s="37" t="s">
        <v>204</v>
      </c>
    </row>
    <row r="245" spans="42:43" ht="11.25">
      <c r="AP245" s="64" t="s">
        <v>43</v>
      </c>
      <c r="AQ245" s="80" t="s">
        <v>88</v>
      </c>
    </row>
    <row r="246" spans="42:43" ht="11.25">
      <c r="AP246" s="62" t="s">
        <v>44</v>
      </c>
      <c r="AQ246" s="168" t="s">
        <v>144</v>
      </c>
    </row>
    <row r="247" spans="42:43" ht="11.25">
      <c r="AP247" s="63" t="s">
        <v>45</v>
      </c>
      <c r="AQ247" s="37" t="s">
        <v>254</v>
      </c>
    </row>
    <row r="248" spans="42:43" ht="11.25">
      <c r="AP248" s="63" t="s">
        <v>46</v>
      </c>
      <c r="AQ248" s="37" t="s">
        <v>145</v>
      </c>
    </row>
    <row r="249" spans="42:43" ht="11.25">
      <c r="AP249" s="63" t="s">
        <v>47</v>
      </c>
      <c r="AQ249" s="37" t="s">
        <v>148</v>
      </c>
    </row>
    <row r="250" spans="42:43" ht="11.25">
      <c r="AP250" s="63" t="s">
        <v>48</v>
      </c>
      <c r="AQ250" s="37" t="s">
        <v>149</v>
      </c>
    </row>
    <row r="251" spans="42:43" ht="11.25">
      <c r="AP251" s="63" t="s">
        <v>49</v>
      </c>
      <c r="AQ251" s="37" t="s">
        <v>150</v>
      </c>
    </row>
    <row r="252" spans="42:43" ht="11.25">
      <c r="AP252" s="63" t="s">
        <v>50</v>
      </c>
      <c r="AQ252" s="37" t="s">
        <v>151</v>
      </c>
    </row>
    <row r="253" spans="42:43" ht="11.25">
      <c r="AP253" s="63" t="s">
        <v>51</v>
      </c>
      <c r="AQ253" s="37" t="s">
        <v>152</v>
      </c>
    </row>
    <row r="254" spans="42:43" ht="11.25">
      <c r="AP254" s="63" t="s">
        <v>52</v>
      </c>
      <c r="AQ254" s="37" t="s">
        <v>153</v>
      </c>
    </row>
    <row r="255" spans="42:43" ht="11.25">
      <c r="AP255" s="124" t="s">
        <v>194</v>
      </c>
      <c r="AQ255" s="166" t="s">
        <v>154</v>
      </c>
    </row>
    <row r="256" spans="42:43" ht="11.25">
      <c r="AP256" s="62" t="s">
        <v>53</v>
      </c>
      <c r="AQ256" s="168" t="s">
        <v>157</v>
      </c>
    </row>
    <row r="257" spans="42:43" ht="11.25">
      <c r="AP257" s="63" t="s">
        <v>54</v>
      </c>
      <c r="AQ257" s="37" t="s">
        <v>158</v>
      </c>
    </row>
    <row r="258" spans="42:43" ht="11.25">
      <c r="AP258" s="63" t="s">
        <v>55</v>
      </c>
      <c r="AQ258" s="37" t="s">
        <v>159</v>
      </c>
    </row>
    <row r="259" spans="42:43" ht="11.25">
      <c r="AP259" s="63" t="s">
        <v>56</v>
      </c>
      <c r="AQ259" s="37" t="s">
        <v>160</v>
      </c>
    </row>
    <row r="260" spans="42:43" ht="11.25">
      <c r="AP260" s="63" t="s">
        <v>57</v>
      </c>
      <c r="AQ260" s="37" t="s">
        <v>161</v>
      </c>
    </row>
    <row r="261" spans="42:43" ht="11.25">
      <c r="AP261" s="63" t="s">
        <v>58</v>
      </c>
      <c r="AQ261" s="37" t="s">
        <v>162</v>
      </c>
    </row>
    <row r="262" spans="42:43" ht="11.25">
      <c r="AP262" s="63" t="s">
        <v>59</v>
      </c>
      <c r="AQ262" s="37" t="s">
        <v>163</v>
      </c>
    </row>
    <row r="263" spans="42:43" ht="11.25">
      <c r="AP263" s="63" t="s">
        <v>60</v>
      </c>
      <c r="AQ263" s="37" t="s">
        <v>164</v>
      </c>
    </row>
    <row r="264" spans="42:43" ht="11.25">
      <c r="AP264" s="124" t="s">
        <v>195</v>
      </c>
      <c r="AQ264" s="166" t="s">
        <v>165</v>
      </c>
    </row>
    <row r="265" spans="42:43" ht="11.25">
      <c r="AP265" s="123" t="s">
        <v>241</v>
      </c>
      <c r="AQ265" s="167" t="s">
        <v>244</v>
      </c>
    </row>
    <row r="266" spans="42:43" ht="11.25">
      <c r="AP266" s="65" t="s">
        <v>242</v>
      </c>
      <c r="AQ266" s="169" t="s">
        <v>245</v>
      </c>
    </row>
    <row r="267" spans="42:43" ht="11.25">
      <c r="AP267" s="65" t="s">
        <v>243</v>
      </c>
      <c r="AQ267" s="169" t="s">
        <v>246</v>
      </c>
    </row>
    <row r="268" spans="42:43" ht="11.25">
      <c r="AP268" s="63" t="s">
        <v>61</v>
      </c>
      <c r="AQ268" s="37" t="s">
        <v>166</v>
      </c>
    </row>
    <row r="269" spans="42:43" ht="11.25">
      <c r="AP269" s="63" t="s">
        <v>62</v>
      </c>
      <c r="AQ269" s="37" t="s">
        <v>167</v>
      </c>
    </row>
    <row r="270" spans="42:43" ht="11.25">
      <c r="AP270" s="63" t="s">
        <v>63</v>
      </c>
      <c r="AQ270" s="37" t="s">
        <v>168</v>
      </c>
    </row>
    <row r="271" spans="42:43" ht="11.25">
      <c r="AP271" s="36"/>
      <c r="AQ271" s="36"/>
    </row>
    <row r="272" spans="42:43" ht="11.25">
      <c r="AP272" s="1" t="s">
        <v>234</v>
      </c>
      <c r="AQ272" s="1"/>
    </row>
    <row r="273" spans="42:43" ht="11.25">
      <c r="AP273" s="63" t="s">
        <v>0</v>
      </c>
      <c r="AQ273" s="63" t="s">
        <v>66</v>
      </c>
    </row>
    <row r="274" spans="42:43" ht="11.25">
      <c r="AP274" s="63" t="s">
        <v>1</v>
      </c>
      <c r="AQ274" s="63" t="s">
        <v>202</v>
      </c>
    </row>
    <row r="275" spans="42:43" ht="11.25">
      <c r="AP275" s="63" t="s">
        <v>2</v>
      </c>
      <c r="AQ275" s="63" t="s">
        <v>68</v>
      </c>
    </row>
    <row r="276" spans="42:43" ht="11.25">
      <c r="AP276" s="63" t="s">
        <v>3</v>
      </c>
      <c r="AQ276" s="63" t="s">
        <v>69</v>
      </c>
    </row>
    <row r="277" spans="42:43" ht="11.25">
      <c r="AP277" s="37" t="s">
        <v>4</v>
      </c>
      <c r="AQ277" s="37" t="s">
        <v>70</v>
      </c>
    </row>
    <row r="278" spans="42:43" ht="11.25">
      <c r="AP278" s="63" t="s">
        <v>5</v>
      </c>
      <c r="AQ278" s="63" t="s">
        <v>71</v>
      </c>
    </row>
    <row r="279" spans="42:43" ht="11.25">
      <c r="AP279" s="63" t="s">
        <v>6</v>
      </c>
      <c r="AQ279" s="63" t="s">
        <v>72</v>
      </c>
    </row>
    <row r="280" spans="42:43" ht="11.25">
      <c r="AP280" s="63" t="s">
        <v>7</v>
      </c>
      <c r="AQ280" s="63" t="s">
        <v>73</v>
      </c>
    </row>
    <row r="281" spans="42:43" ht="11.25">
      <c r="AP281" s="63" t="s">
        <v>8</v>
      </c>
      <c r="AQ281" s="63" t="s">
        <v>74</v>
      </c>
    </row>
    <row r="282" spans="42:43" ht="11.25">
      <c r="AP282" s="63" t="s">
        <v>9</v>
      </c>
      <c r="AQ282" s="63" t="s">
        <v>75</v>
      </c>
    </row>
    <row r="283" spans="42:43" ht="11.25">
      <c r="AP283" s="63" t="s">
        <v>10</v>
      </c>
      <c r="AQ283" s="63" t="s">
        <v>76</v>
      </c>
    </row>
    <row r="284" spans="42:43" ht="11.25">
      <c r="AP284" s="63" t="s">
        <v>11</v>
      </c>
      <c r="AQ284" s="63" t="s">
        <v>77</v>
      </c>
    </row>
    <row r="285" spans="42:43" ht="11.25">
      <c r="AP285" s="63">
        <v>54</v>
      </c>
      <c r="AQ285" s="63" t="s">
        <v>247</v>
      </c>
    </row>
    <row r="286" spans="42:43" ht="11.25">
      <c r="AP286" s="63" t="s">
        <v>12</v>
      </c>
      <c r="AQ286" s="63" t="s">
        <v>78</v>
      </c>
    </row>
    <row r="287" spans="42:43" ht="11.25">
      <c r="AP287" s="63" t="s">
        <v>13</v>
      </c>
      <c r="AQ287" s="63" t="s">
        <v>79</v>
      </c>
    </row>
    <row r="288" spans="42:43" ht="11.25">
      <c r="AP288" s="63">
        <v>66</v>
      </c>
      <c r="AQ288" s="63" t="s">
        <v>80</v>
      </c>
    </row>
    <row r="289" spans="42:43" ht="11.25">
      <c r="AP289" s="63" t="s">
        <v>14</v>
      </c>
      <c r="AQ289" s="63" t="s">
        <v>81</v>
      </c>
    </row>
    <row r="290" spans="42:43" ht="11.25">
      <c r="AP290" s="63" t="s">
        <v>15</v>
      </c>
      <c r="AQ290" s="63" t="s">
        <v>192</v>
      </c>
    </row>
    <row r="291" spans="42:43" ht="11.25">
      <c r="AP291" s="63" t="s">
        <v>16</v>
      </c>
      <c r="AQ291" s="63" t="s">
        <v>83</v>
      </c>
    </row>
    <row r="292" spans="42:43" ht="11.25">
      <c r="AP292" s="63" t="s">
        <v>17</v>
      </c>
      <c r="AQ292" s="63" t="s">
        <v>84</v>
      </c>
    </row>
    <row r="293" spans="42:43" ht="11.25">
      <c r="AP293" s="63" t="s">
        <v>18</v>
      </c>
      <c r="AQ293" s="63" t="s">
        <v>85</v>
      </c>
    </row>
    <row r="294" spans="42:43" ht="11.25">
      <c r="AP294" s="63" t="s">
        <v>19</v>
      </c>
      <c r="AQ294" s="63" t="s">
        <v>86</v>
      </c>
    </row>
    <row r="295" spans="42:43" ht="11.25">
      <c r="AP295" s="63" t="s">
        <v>20</v>
      </c>
      <c r="AQ295" s="63" t="s">
        <v>87</v>
      </c>
    </row>
    <row r="296" spans="42:43" ht="11.25">
      <c r="AP296" s="62" t="s">
        <v>21</v>
      </c>
      <c r="AQ296" s="62" t="s">
        <v>89</v>
      </c>
    </row>
    <row r="297" spans="42:43" ht="11.25">
      <c r="AP297" s="63" t="s">
        <v>22</v>
      </c>
      <c r="AQ297" s="63" t="s">
        <v>235</v>
      </c>
    </row>
    <row r="298" spans="42:43" ht="11.25">
      <c r="AP298" s="63" t="s">
        <v>23</v>
      </c>
      <c r="AQ298" s="63" t="s">
        <v>94</v>
      </c>
    </row>
    <row r="299" spans="42:43" ht="11.25">
      <c r="AP299" s="63" t="s">
        <v>24</v>
      </c>
      <c r="AQ299" s="63" t="s">
        <v>97</v>
      </c>
    </row>
    <row r="300" spans="42:43" ht="11.25">
      <c r="AP300" s="17" t="s">
        <v>25</v>
      </c>
      <c r="AQ300" s="17" t="s">
        <v>98</v>
      </c>
    </row>
    <row r="301" spans="42:43" ht="11.25">
      <c r="AP301" s="64" t="s">
        <v>26</v>
      </c>
      <c r="AQ301" s="64" t="s">
        <v>99</v>
      </c>
    </row>
    <row r="302" spans="42:43" ht="11.25">
      <c r="AP302" s="62" t="s">
        <v>27</v>
      </c>
      <c r="AQ302" s="62" t="s">
        <v>102</v>
      </c>
    </row>
    <row r="303" spans="42:43" ht="11.25">
      <c r="AP303" s="65" t="s">
        <v>28</v>
      </c>
      <c r="AQ303" s="65" t="s">
        <v>109</v>
      </c>
    </row>
    <row r="304" spans="42:43" ht="11.25">
      <c r="AP304" s="65" t="s">
        <v>29</v>
      </c>
      <c r="AQ304" s="65" t="s">
        <v>252</v>
      </c>
    </row>
    <row r="305" spans="42:43" ht="11.25">
      <c r="AP305" s="17" t="s">
        <v>199</v>
      </c>
      <c r="AQ305" s="17" t="s">
        <v>266</v>
      </c>
    </row>
    <row r="306" spans="42:43" ht="11.25">
      <c r="AP306" s="17" t="s">
        <v>200</v>
      </c>
      <c r="AQ306" s="17" t="s">
        <v>267</v>
      </c>
    </row>
    <row r="307" spans="42:43" ht="11.25">
      <c r="AP307" s="17" t="s">
        <v>201</v>
      </c>
      <c r="AQ307" s="17" t="s">
        <v>268</v>
      </c>
    </row>
    <row r="308" spans="42:43" ht="11.25">
      <c r="AP308" s="63" t="s">
        <v>30</v>
      </c>
      <c r="AQ308" s="63" t="s">
        <v>112</v>
      </c>
    </row>
    <row r="309" spans="42:43" ht="11.25">
      <c r="AP309" s="65" t="s">
        <v>255</v>
      </c>
      <c r="AQ309" s="65" t="s">
        <v>256</v>
      </c>
    </row>
    <row r="310" spans="42:43" ht="11.25">
      <c r="AP310" s="63" t="s">
        <v>31</v>
      </c>
      <c r="AQ310" s="63" t="s">
        <v>115</v>
      </c>
    </row>
    <row r="311" spans="42:43" ht="11.25">
      <c r="AP311" s="63" t="s">
        <v>32</v>
      </c>
      <c r="AQ311" s="63" t="s">
        <v>116</v>
      </c>
    </row>
    <row r="312" spans="42:43" ht="11.25">
      <c r="AP312" s="63" t="s">
        <v>33</v>
      </c>
      <c r="AQ312" s="63" t="s">
        <v>117</v>
      </c>
    </row>
    <row r="313" spans="42:43" ht="11.25">
      <c r="AP313" s="63" t="s">
        <v>34</v>
      </c>
      <c r="AQ313" s="63" t="s">
        <v>120</v>
      </c>
    </row>
    <row r="314" spans="42:43" ht="11.25">
      <c r="AP314" s="64" t="s">
        <v>35</v>
      </c>
      <c r="AQ314" s="64" t="s">
        <v>121</v>
      </c>
    </row>
    <row r="315" spans="42:43" ht="11.25">
      <c r="AP315" s="63" t="s">
        <v>36</v>
      </c>
      <c r="AQ315" s="63" t="s">
        <v>122</v>
      </c>
    </row>
    <row r="316" spans="42:43" ht="11.25">
      <c r="AP316" s="65" t="s">
        <v>240</v>
      </c>
      <c r="AQ316" s="65" t="s">
        <v>137</v>
      </c>
    </row>
    <row r="317" spans="42:43" ht="11.25">
      <c r="AP317" s="65" t="s">
        <v>265</v>
      </c>
      <c r="AQ317" s="65" t="s">
        <v>257</v>
      </c>
    </row>
    <row r="318" spans="42:43" ht="11.25">
      <c r="AP318" s="65" t="s">
        <v>236</v>
      </c>
      <c r="AQ318" s="65" t="s">
        <v>140</v>
      </c>
    </row>
    <row r="319" spans="42:43" ht="11.25">
      <c r="AP319" s="63" t="s">
        <v>37</v>
      </c>
      <c r="AQ319" s="63" t="s">
        <v>248</v>
      </c>
    </row>
    <row r="320" spans="42:43" ht="11.25">
      <c r="AP320" s="63" t="s">
        <v>38</v>
      </c>
      <c r="AQ320" s="63" t="s">
        <v>129</v>
      </c>
    </row>
    <row r="321" spans="42:43" ht="11.25">
      <c r="AP321" s="65" t="s">
        <v>270</v>
      </c>
      <c r="AQ321" s="163" t="s">
        <v>272</v>
      </c>
    </row>
    <row r="322" spans="42:43" ht="11.25">
      <c r="AP322" s="63" t="s">
        <v>39</v>
      </c>
      <c r="AQ322" s="17" t="s">
        <v>130</v>
      </c>
    </row>
    <row r="323" spans="42:43" ht="11.25">
      <c r="AP323" s="17" t="s">
        <v>40</v>
      </c>
      <c r="AQ323" s="17" t="s">
        <v>258</v>
      </c>
    </row>
    <row r="324" spans="42:43" ht="11.25">
      <c r="AP324" s="65" t="s">
        <v>239</v>
      </c>
      <c r="AQ324" s="65" t="s">
        <v>141</v>
      </c>
    </row>
    <row r="325" spans="42:43" ht="11.25">
      <c r="AP325" s="94" t="s">
        <v>237</v>
      </c>
      <c r="AQ325" s="94" t="s">
        <v>238</v>
      </c>
    </row>
    <row r="326" spans="3:43" ht="11.25">
      <c r="C326" s="7"/>
      <c r="AP326" s="62" t="s">
        <v>41</v>
      </c>
      <c r="AQ326" s="62" t="s">
        <v>205</v>
      </c>
    </row>
    <row r="327" spans="2:43" ht="11.25">
      <c r="B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63">
        <v>2629</v>
      </c>
      <c r="AQ327" s="63" t="s">
        <v>203</v>
      </c>
    </row>
    <row r="328" spans="42:43" ht="11.25">
      <c r="AP328" s="63">
        <v>2635</v>
      </c>
      <c r="AQ328" s="63" t="s">
        <v>204</v>
      </c>
    </row>
    <row r="329" spans="42:43" ht="11.25">
      <c r="AP329" s="64" t="s">
        <v>43</v>
      </c>
      <c r="AQ329" s="64" t="s">
        <v>88</v>
      </c>
    </row>
    <row r="330" spans="42:43" ht="11.25">
      <c r="AP330" s="62" t="s">
        <v>44</v>
      </c>
      <c r="AQ330" s="62" t="s">
        <v>144</v>
      </c>
    </row>
    <row r="331" spans="42:43" ht="11.25">
      <c r="AP331" s="63" t="s">
        <v>45</v>
      </c>
      <c r="AQ331" s="63" t="s">
        <v>254</v>
      </c>
    </row>
    <row r="332" spans="42:43" ht="11.25">
      <c r="AP332" s="63" t="s">
        <v>46</v>
      </c>
      <c r="AQ332" s="63" t="s">
        <v>145</v>
      </c>
    </row>
    <row r="333" spans="42:43" ht="11.25">
      <c r="AP333" s="63" t="s">
        <v>47</v>
      </c>
      <c r="AQ333" s="63" t="s">
        <v>148</v>
      </c>
    </row>
    <row r="334" spans="42:43" ht="11.25">
      <c r="AP334" s="63" t="s">
        <v>48</v>
      </c>
      <c r="AQ334" s="63" t="s">
        <v>149</v>
      </c>
    </row>
    <row r="335" spans="42:43" ht="11.25">
      <c r="AP335" s="63" t="s">
        <v>49</v>
      </c>
      <c r="AQ335" s="63" t="s">
        <v>150</v>
      </c>
    </row>
    <row r="336" spans="42:43" ht="11.25">
      <c r="AP336" s="63" t="s">
        <v>50</v>
      </c>
      <c r="AQ336" s="63" t="s">
        <v>151</v>
      </c>
    </row>
    <row r="337" spans="42:43" ht="11.25">
      <c r="AP337" s="63" t="s">
        <v>51</v>
      </c>
      <c r="AQ337" s="63" t="s">
        <v>152</v>
      </c>
    </row>
    <row r="338" spans="42:43" ht="11.25">
      <c r="AP338" s="63" t="s">
        <v>52</v>
      </c>
      <c r="AQ338" s="63" t="s">
        <v>153</v>
      </c>
    </row>
    <row r="339" spans="42:43" ht="11.25">
      <c r="AP339" s="124" t="s">
        <v>194</v>
      </c>
      <c r="AQ339" s="124" t="s">
        <v>154</v>
      </c>
    </row>
    <row r="340" spans="42:43" ht="11.25">
      <c r="AP340" s="62" t="s">
        <v>53</v>
      </c>
      <c r="AQ340" s="62" t="s">
        <v>157</v>
      </c>
    </row>
    <row r="341" spans="42:43" ht="11.25">
      <c r="AP341" s="63" t="s">
        <v>54</v>
      </c>
      <c r="AQ341" s="63" t="s">
        <v>158</v>
      </c>
    </row>
    <row r="342" spans="42:43" ht="11.25">
      <c r="AP342" s="63" t="s">
        <v>55</v>
      </c>
      <c r="AQ342" s="63" t="s">
        <v>159</v>
      </c>
    </row>
    <row r="343" spans="42:43" ht="11.25">
      <c r="AP343" s="63" t="s">
        <v>56</v>
      </c>
      <c r="AQ343" s="63" t="s">
        <v>160</v>
      </c>
    </row>
    <row r="344" spans="42:43" ht="11.25">
      <c r="AP344" s="63" t="s">
        <v>57</v>
      </c>
      <c r="AQ344" s="63" t="s">
        <v>161</v>
      </c>
    </row>
    <row r="345" spans="42:43" ht="11.25">
      <c r="AP345" s="63" t="s">
        <v>58</v>
      </c>
      <c r="AQ345" s="63" t="s">
        <v>162</v>
      </c>
    </row>
    <row r="346" spans="42:43" ht="11.25">
      <c r="AP346" s="63" t="s">
        <v>59</v>
      </c>
      <c r="AQ346" s="63" t="s">
        <v>163</v>
      </c>
    </row>
    <row r="347" spans="42:43" ht="11.25">
      <c r="AP347" s="63" t="s">
        <v>60</v>
      </c>
      <c r="AQ347" s="63" t="s">
        <v>164</v>
      </c>
    </row>
    <row r="348" spans="42:43" ht="11.25">
      <c r="AP348" s="124" t="s">
        <v>195</v>
      </c>
      <c r="AQ348" s="124" t="s">
        <v>165</v>
      </c>
    </row>
    <row r="349" spans="42:43" ht="11.25">
      <c r="AP349" s="123" t="s">
        <v>241</v>
      </c>
      <c r="AQ349" s="123" t="s">
        <v>244</v>
      </c>
    </row>
    <row r="350" spans="42:43" ht="11.25">
      <c r="AP350" s="65" t="s">
        <v>242</v>
      </c>
      <c r="AQ350" s="65" t="s">
        <v>245</v>
      </c>
    </row>
    <row r="351" spans="42:43" ht="11.25">
      <c r="AP351" s="65" t="s">
        <v>243</v>
      </c>
      <c r="AQ351" s="65" t="s">
        <v>246</v>
      </c>
    </row>
    <row r="352" spans="42:43" ht="11.25">
      <c r="AP352" s="63" t="s">
        <v>61</v>
      </c>
      <c r="AQ352" s="63" t="s">
        <v>166</v>
      </c>
    </row>
    <row r="353" spans="42:43" ht="11.25">
      <c r="AP353" s="63" t="s">
        <v>62</v>
      </c>
      <c r="AQ353" s="63" t="s">
        <v>167</v>
      </c>
    </row>
    <row r="354" spans="42:43" ht="11.25">
      <c r="AP354" s="63" t="s">
        <v>63</v>
      </c>
      <c r="AQ354" s="63" t="s">
        <v>168</v>
      </c>
    </row>
  </sheetData>
  <mergeCells count="45">
    <mergeCell ref="V5:V8"/>
    <mergeCell ref="U5:U8"/>
    <mergeCell ref="T5:T8"/>
    <mergeCell ref="Z5:Z8"/>
    <mergeCell ref="Y5:Y8"/>
    <mergeCell ref="X5:X8"/>
    <mergeCell ref="W5:W8"/>
    <mergeCell ref="AD5:AD8"/>
    <mergeCell ref="AC5:AC8"/>
    <mergeCell ref="AB5:AB8"/>
    <mergeCell ref="AA5:AA8"/>
    <mergeCell ref="AH5:AH8"/>
    <mergeCell ref="AG5:AG8"/>
    <mergeCell ref="AF5:AF8"/>
    <mergeCell ref="AE5:AE8"/>
    <mergeCell ref="E6:E8"/>
    <mergeCell ref="O6:O8"/>
    <mergeCell ref="AP5:AP8"/>
    <mergeCell ref="AO5:AO8"/>
    <mergeCell ref="AN5:AN8"/>
    <mergeCell ref="AM5:AM8"/>
    <mergeCell ref="AL5:AL8"/>
    <mergeCell ref="AK5:AK8"/>
    <mergeCell ref="AJ5:AJ8"/>
    <mergeCell ref="AI5:AI8"/>
    <mergeCell ref="R5:R8"/>
    <mergeCell ref="Q5:Q8"/>
    <mergeCell ref="A9:C9"/>
    <mergeCell ref="A5:A8"/>
    <mergeCell ref="B5:B8"/>
    <mergeCell ref="C5:C8"/>
    <mergeCell ref="D5:D8"/>
    <mergeCell ref="N6:N8"/>
    <mergeCell ref="M6:M8"/>
    <mergeCell ref="L6:L8"/>
    <mergeCell ref="E5:H5"/>
    <mergeCell ref="I5:L5"/>
    <mergeCell ref="M5:O5"/>
    <mergeCell ref="P6:P8"/>
    <mergeCell ref="K6:K8"/>
    <mergeCell ref="J6:J8"/>
    <mergeCell ref="I6:I8"/>
    <mergeCell ref="H6:H8"/>
    <mergeCell ref="G6:G8"/>
    <mergeCell ref="F6:F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 Livingstone</cp:lastModifiedBy>
  <cp:lastPrinted>2002-07-01T14:32:24Z</cp:lastPrinted>
  <dcterms:created xsi:type="dcterms:W3CDTF">1997-10-29T14:53:16Z</dcterms:created>
  <dcterms:modified xsi:type="dcterms:W3CDTF">2003-06-26T14:44:22Z</dcterms:modified>
  <cp:category/>
  <cp:version/>
  <cp:contentType/>
  <cp:contentStatus/>
</cp:coreProperties>
</file>