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0" windowWidth="7710" windowHeight="8865" activeTab="0"/>
  </bookViews>
  <sheets>
    <sheet name="step 3 results" sheetId="1" r:id="rId1"/>
    <sheet name="step 2 results" sheetId="2" r:id="rId2"/>
    <sheet name="changes due to other revisions" sheetId="3" r:id="rId3"/>
    <sheet name="calculations" sheetId="4" r:id="rId4"/>
  </sheets>
  <definedNames>
    <definedName name="_Fill" hidden="1">'calculations'!$O$136:$AQ$326</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'calculations'!$B$136:$AQ$326</definedName>
    <definedName name="matrixc">'calculations'!#REF!</definedName>
    <definedName name="matrixic">'calculations'!#REF!</definedName>
    <definedName name="_xlnm.Print_Area" localSheetId="3">'calculations'!$T$4:$AO$97</definedName>
    <definedName name="_xlnm.Print_Area" localSheetId="2">'changes due to other revisions'!$A$1:$AB$78</definedName>
    <definedName name="_xlnm.Print_Area" localSheetId="0">'step 3 results'!$A$1:$AD$66</definedName>
    <definedName name="_xlnm.Print_Area">'calculations'!$D$10:$Q$133</definedName>
    <definedName name="Print_Area_MI" localSheetId="3">'calculations'!$D$10:$Q$133</definedName>
    <definedName name="_xlnm.Print_Titles" localSheetId="3">'calculations'!$A:$C,'calculations'!$1:$8</definedName>
    <definedName name="_xlnm.Print_Titles" localSheetId="2">'changes due to other revisions'!$A:$B,'changes due to other revisions'!$5:$6</definedName>
    <definedName name="_xlnm.Print_Titles" localSheetId="0">'step 3 results'!$A:$B,'step 3 results'!$4:$6</definedName>
    <definedName name="Print_Titles_MI" localSheetId="3">'calculations'!$1:$8,'calculations'!$A:$C</definedName>
    <definedName name="units">'calculations'!$B$10:$C$91</definedName>
  </definedNames>
  <calcPr fullCalcOnLoad="1" iterate="1" iterateCount="50" iterateDelta="0.001"/>
</workbook>
</file>

<file path=xl/comments1.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42" authorId="1">
      <text>
        <r>
          <rPr>
            <b/>
            <sz val="8"/>
            <rFont val="Tahoma"/>
            <family val="0"/>
          </rPr>
          <t>Facility Plng &amp; Mgmt split into this unit and Fac. Mgmt &amp; Scheduling using state budget split.</t>
        </r>
      </text>
    </comment>
    <comment ref="B20" authorId="1">
      <text>
        <r>
          <rPr>
            <b/>
            <sz val="8"/>
            <rFont val="Tahoma"/>
            <family val="0"/>
          </rPr>
          <t>Split from 0340.</t>
        </r>
      </text>
    </comment>
  </commentList>
</comments>
</file>

<file path=xl/comments2.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3.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4.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27" authorId="1">
      <text>
        <r>
          <rPr>
            <sz val="8"/>
            <rFont val="Tahoma"/>
            <family val="2"/>
          </rPr>
          <t xml:space="preserve">Removed 90% of Conf &amp; Institutes, which is 90% auxiliary. Also removed 11287 NASF from Pres. Tower leased space
</t>
        </r>
      </text>
    </comment>
    <comment ref="C10" authorId="1">
      <text>
        <r>
          <rPr>
            <sz val="8"/>
            <rFont val="Tahoma"/>
            <family val="0"/>
          </rPr>
          <t>Mike thinks that the Profile gift &amp; endowment expenditures of $30,674 includes farm income.  Until we can look at that more closely, we will hold ACES harmless by keeping the old number of 14,042 used for two years, but increased by 5% for growth to 14744.  Subtracted 4100 NASF for Pres. Tower Extension office.  Added 9,175 NASF for ACES Library since funding went directly to O&amp;M. Subtracted 13,942 NASF new animal room space in Animal Sciences and 15,686 NASF for new Animal Sciences "off-campus" space not maintained by O&amp;M.</t>
        </r>
      </text>
    </comment>
    <comment ref="C31" authorId="1">
      <text>
        <r>
          <rPr>
            <b/>
            <sz val="8"/>
            <rFont val="Tahoma"/>
            <family val="0"/>
          </rPr>
          <t>3675 NASF of leased space was subtracted (Durst Building)</t>
        </r>
      </text>
    </comment>
    <comment ref="C13" authorId="2">
      <text>
        <r>
          <rPr>
            <b/>
            <sz val="8"/>
            <rFont val="Tahoma"/>
            <family val="0"/>
          </rPr>
          <t xml:space="preserve">Removed 4000 NASF for Aeronomy Field station &amp; Laser Radar facility for ECE.  Removed 30,800 NASF from Eng -- rental at Chanute for Civil &amp; Env. Chanute facility will no longer be on the books as of next year.
</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 ref="C42" authorId="0">
      <text>
        <r>
          <rPr>
            <sz val="8"/>
            <rFont val="Tahoma"/>
            <family val="0"/>
          </rPr>
          <t>CITES has requested that its allocation be split into instruction, research, &amp; public service. This year, CET was merged into CITES.  50% of 18676 NASF subtracted, Fox Dr., Pres. Twr, Curtis Rd. leased space</t>
        </r>
      </text>
    </comment>
    <comment ref="C46" authorId="2">
      <text>
        <r>
          <rPr>
            <b/>
            <sz val="8"/>
            <rFont val="Tahoma"/>
            <family val="0"/>
          </rPr>
          <t>Split from 0340.</t>
        </r>
      </text>
    </comment>
    <comment ref="C68" authorId="2">
      <text>
        <r>
          <rPr>
            <b/>
            <sz val="8"/>
            <rFont val="Tahoma"/>
            <family val="0"/>
          </rPr>
          <t>Facility Plng &amp; Mgmt split into this unit and Fac. Mgmt &amp; Scheduling using state budget split.</t>
        </r>
      </text>
    </comment>
    <comment ref="C44" authorId="2">
      <text>
        <r>
          <rPr>
            <sz val="8"/>
            <rFont val="Tahoma"/>
            <family val="2"/>
          </rPr>
          <t xml:space="preserve">  31% of 18676 NASF subtracted, leased space</t>
        </r>
      </text>
    </comment>
    <comment ref="C45" authorId="2">
      <text>
        <r>
          <rPr>
            <sz val="8"/>
            <rFont val="Tahoma"/>
            <family val="2"/>
          </rPr>
          <t>3750 NASF is leased</t>
        </r>
      </text>
    </comment>
    <comment ref="C47" authorId="2">
      <text>
        <r>
          <rPr>
            <sz val="8"/>
            <rFont val="Tahoma"/>
            <family val="2"/>
          </rPr>
          <t>Subtracted 1500 NASF space in Pres Towers</t>
        </r>
      </text>
    </comment>
    <comment ref="C71" authorId="2">
      <text>
        <r>
          <rPr>
            <sz val="8"/>
            <rFont val="Tahoma"/>
            <family val="2"/>
          </rPr>
          <t>Subtracted 3950 NASF at Curtis Road facilty</t>
        </r>
      </text>
    </comment>
    <comment ref="C23" authorId="2">
      <text>
        <r>
          <rPr>
            <sz val="8"/>
            <rFont val="Tahoma"/>
            <family val="2"/>
          </rPr>
          <t xml:space="preserve">Subtracted 750 NASF in Pres. Tower
</t>
        </r>
      </text>
    </comment>
    <comment ref="C28" authorId="2">
      <text>
        <r>
          <rPr>
            <b/>
            <sz val="8"/>
            <rFont val="Tahoma"/>
            <family val="0"/>
          </rPr>
          <t>Subtracted 17091 NASF leased space 410 E. Green.</t>
        </r>
      </text>
    </comment>
    <comment ref="C30" authorId="2">
      <text>
        <r>
          <rPr>
            <sz val="8"/>
            <rFont val="Tahoma"/>
            <family val="2"/>
          </rPr>
          <t>Subtracted 4725 NASF leased space at 710 S. Sixth. Added 34,853 NASF for ACES Library in the final step, since funding went to O&amp;M directly.</t>
        </r>
      </text>
    </comment>
    <comment ref="C43" authorId="2">
      <text>
        <r>
          <rPr>
            <sz val="8"/>
            <rFont val="Tahoma"/>
            <family val="2"/>
          </rPr>
          <t>19% of 18676 NASF subtracted,  leased space</t>
        </r>
      </text>
    </comment>
    <comment ref="C66" authorId="2">
      <text>
        <r>
          <rPr>
            <sz val="8"/>
            <rFont val="Tahoma"/>
            <family val="2"/>
          </rPr>
          <t>Subtracted pass-through expenditures from expenditures</t>
        </r>
      </text>
    </comment>
    <comment ref="C75" authorId="2">
      <text>
        <r>
          <rPr>
            <sz val="8"/>
            <rFont val="Tahoma"/>
            <family val="2"/>
          </rPr>
          <t xml:space="preserve">Subtracted pass-through expenditures
</t>
        </r>
      </text>
    </comment>
    <comment ref="C82" authorId="2">
      <text>
        <r>
          <rPr>
            <sz val="8"/>
            <rFont val="Tahoma"/>
            <family val="2"/>
          </rPr>
          <t>subtracted pass through expenditures</t>
        </r>
      </text>
    </comment>
  </commentList>
</comments>
</file>

<file path=xl/sharedStrings.xml><?xml version="1.0" encoding="utf-8"?>
<sst xmlns="http://schemas.openxmlformats.org/spreadsheetml/2006/main" count="2007" uniqueCount="310">
  <si>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</si>
  <si>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</si>
  <si>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</si>
  <si>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</si>
  <si>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</si>
  <si>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</si>
  <si>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</si>
  <si>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</si>
  <si>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</si>
  <si>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</si>
  <si>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</si>
  <si>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</si>
  <si>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</si>
  <si>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</si>
  <si>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</si>
  <si>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</si>
  <si>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</si>
  <si>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</si>
  <si>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</si>
  <si>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</si>
  <si>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</si>
  <si>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</si>
  <si>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</si>
  <si>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</si>
  <si>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</si>
  <si>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</si>
  <si>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</si>
  <si>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</si>
  <si>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</si>
  <si>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</si>
  <si>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</si>
  <si>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</si>
  <si>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</si>
  <si>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</si>
  <si>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</si>
  <si>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</si>
  <si>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</si>
  <si>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</si>
  <si>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</si>
  <si>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</si>
  <si>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</si>
  <si>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</si>
  <si>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</si>
  <si>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</si>
  <si>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</si>
  <si>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</si>
  <si>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</si>
  <si>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</si>
  <si>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</si>
  <si>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</si>
  <si>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</si>
  <si>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</si>
  <si>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</si>
  <si>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</si>
  <si>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</si>
  <si>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</si>
  <si>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</si>
  <si>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</si>
  <si>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</si>
  <si>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</si>
  <si>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</si>
  <si>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</si>
  <si>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</si>
  <si>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</si>
  <si>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</si>
  <si>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</si>
  <si>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</si>
  <si>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</si>
  <si>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</si>
  <si>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</si>
  <si>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</si>
  <si>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</si>
  <si>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</si>
  <si>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</si>
  <si>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</si>
  <si>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</si>
  <si>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</si>
  <si>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</si>
  <si>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</si>
  <si>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</si>
  <si>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</si>
  <si>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</si>
  <si>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</si>
  <si>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</si>
  <si>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</si>
  <si>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</si>
  <si>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</si>
  <si>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</si>
  <si>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</si>
  <si>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</si>
  <si>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</si>
  <si>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</si>
  <si>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</si>
  <si>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</si>
  <si>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</si>
  <si>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</si>
  <si>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</si>
  <si>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</si>
  <si>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</si>
  <si>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</si>
  <si>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</si>
  <si>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</si>
  <si>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</si>
  <si>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</si>
  <si>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</si>
  <si>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</si>
  <si>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</si>
  <si>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</si>
  <si>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</si>
  <si>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</si>
  <si>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</si>
  <si>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</si>
  <si>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</si>
  <si>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</si>
  <si>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</si>
  <si>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</si>
  <si>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</si>
  <si>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</si>
  <si>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</si>
  <si>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</si>
  <si>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</si>
  <si>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</si>
  <si>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</si>
  <si>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W</t>
  </si>
  <si>
    <t>50% Faculty FTE, 50% gr/prf enrollment</t>
  </si>
  <si>
    <t>T</t>
  </si>
  <si>
    <t>50% All FTE, 50% total enrollment</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</si>
  <si>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</si>
  <si>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</si>
  <si>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</si>
  <si>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</si>
  <si>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</si>
  <si>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</si>
  <si>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</si>
  <si>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</si>
  <si>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</si>
  <si>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</si>
  <si>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</si>
  <si>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t>
  </si>
  <si>
    <t>FTE Tenure-System Faculty</t>
  </si>
  <si>
    <t>Center for Advanced Study</t>
  </si>
  <si>
    <t>Ancient Technologies</t>
  </si>
  <si>
    <t>E</t>
  </si>
  <si>
    <t>Grad &amp; Professional</t>
  </si>
  <si>
    <t>VC Admin &amp; Human Res&amp; Adm Svcs</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</si>
  <si>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</si>
  <si>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</si>
  <si>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</si>
  <si>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</si>
  <si>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</si>
  <si>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</si>
  <si>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</si>
  <si>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</si>
  <si>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</si>
  <si>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</si>
  <si>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</si>
  <si>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</si>
  <si>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</si>
  <si>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</si>
  <si>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</si>
  <si>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</si>
  <si>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</si>
  <si>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</si>
  <si>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</si>
  <si>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</si>
  <si>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</si>
  <si>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</si>
  <si>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</si>
  <si>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</si>
  <si>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</si>
  <si>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</si>
  <si>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</si>
  <si>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</si>
  <si>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</si>
  <si>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</si>
  <si>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</si>
  <si>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</si>
  <si>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</si>
  <si>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</si>
  <si>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</si>
  <si>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</si>
  <si>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</si>
  <si>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S</t>
  </si>
  <si>
    <t>Unit Name</t>
  </si>
  <si>
    <t>Freshman</t>
  </si>
  <si>
    <t>Ugrad</t>
  </si>
  <si>
    <t>Gr/Prf</t>
  </si>
  <si>
    <t>360-380</t>
  </si>
  <si>
    <t>131+154</t>
  </si>
  <si>
    <t>DMI PN99032</t>
  </si>
  <si>
    <t>I</t>
  </si>
  <si>
    <t>RC</t>
  </si>
  <si>
    <t>Continuing Ed</t>
  </si>
  <si>
    <t>SC</t>
  </si>
  <si>
    <t>8260</t>
  </si>
  <si>
    <t>8555</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</si>
  <si>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</si>
  <si>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</si>
  <si>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</si>
  <si>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</si>
  <si>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</si>
  <si>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</si>
  <si>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</si>
  <si>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</si>
  <si>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</si>
  <si>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</si>
  <si>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</si>
  <si>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</si>
  <si>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</si>
  <si>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</si>
  <si>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</si>
  <si>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</si>
  <si>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</si>
  <si>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</si>
  <si>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</si>
  <si>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</si>
  <si>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</si>
  <si>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</si>
  <si>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</si>
  <si>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</si>
  <si>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</si>
  <si>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</si>
  <si>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</si>
  <si>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</si>
  <si>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</si>
  <si>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</si>
  <si>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</si>
  <si>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</si>
  <si>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</si>
  <si>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</si>
  <si>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</si>
  <si>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</si>
  <si>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</si>
  <si>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</si>
  <si>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</si>
  <si>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Equal Opportunity &amp; Access</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</si>
  <si>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</si>
  <si>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</si>
  <si>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</si>
  <si>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</si>
  <si>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</si>
  <si>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</si>
  <si>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</si>
  <si>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</si>
  <si>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</si>
  <si>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</si>
  <si>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</si>
  <si>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</si>
  <si>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Div of Animal Resources</t>
  </si>
  <si>
    <t>Service Center</t>
  </si>
  <si>
    <t>Division of Animal Resources</t>
  </si>
  <si>
    <t>Pass-through accounts for real units -- subtract only the pass-through expenditures so they do not get charged overhead on pass-throughs</t>
  </si>
  <si>
    <t>CITES -- CIO</t>
  </si>
  <si>
    <t>FY02 Original Budget (state &amp; ICR, as of 5/01)</t>
  </si>
  <si>
    <t>Planning, Design, &amp; Construction</t>
  </si>
  <si>
    <t>0240</t>
  </si>
  <si>
    <t>Facility Mgmt &amp; Scheduling</t>
  </si>
  <si>
    <t>Research Board</t>
  </si>
  <si>
    <t>Ofc of Technology Mgmt</t>
  </si>
  <si>
    <t>CITES - Instruction (43%)</t>
  </si>
  <si>
    <t>CITES - Research (22%)</t>
  </si>
  <si>
    <t>CITES - Network (35%)</t>
  </si>
  <si>
    <t>CITES - CIO</t>
  </si>
  <si>
    <t>Facility Mgmt &amp; Sched</t>
  </si>
  <si>
    <t xml:space="preserve"> Research Board</t>
  </si>
  <si>
    <t>0609</t>
  </si>
  <si>
    <t xml:space="preserve">CITES - Instruction </t>
  </si>
  <si>
    <t xml:space="preserve">CITES - Research </t>
  </si>
  <si>
    <t xml:space="preserve">CITES - Network </t>
  </si>
  <si>
    <t>FY02 final assessmentFY02 proposed budget</t>
  </si>
  <si>
    <t>Total IUs AY2000-01</t>
  </si>
  <si>
    <t>Enrollments, Fall 2001</t>
  </si>
  <si>
    <t>FTE, Oct 2001 (All funds)</t>
  </si>
  <si>
    <t>Expenditures, FY01 (000)</t>
  </si>
  <si>
    <t>Fa01 NASF</t>
  </si>
  <si>
    <t>Personal Services State &amp; ICR FY02 Budget</t>
  </si>
  <si>
    <t>Biomedical Magnetic Res</t>
  </si>
  <si>
    <t>0640</t>
  </si>
  <si>
    <t xml:space="preserve">Biomedical Magnetic Research </t>
  </si>
  <si>
    <t>Biomedical Magnetic Research</t>
  </si>
  <si>
    <t xml:space="preserve">      </t>
  </si>
  <si>
    <t>50% Total Exp,  50% G&amp;C Expend</t>
  </si>
  <si>
    <t xml:space="preserve">Provost &amp; VC Acad </t>
  </si>
  <si>
    <t>CITES - Instruction (50%)</t>
  </si>
  <si>
    <t>CITES - Research (19%)</t>
  </si>
  <si>
    <t>CITES - Network (31%)</t>
  </si>
  <si>
    <t>Principal's Scholars</t>
  </si>
  <si>
    <t>Student Financial Aid</t>
  </si>
  <si>
    <t>Medicare, Worker's Comp,Death Bnfts</t>
  </si>
  <si>
    <t>Check on shares above.0 for RC 1 for SC</t>
  </si>
  <si>
    <t xml:space="preserve">F01 pass-through expenditures to deduct -- from Mike </t>
  </si>
  <si>
    <t>Total change</t>
  </si>
  <si>
    <t>Total Cost with FY02 Overheads distributed using current usage</t>
  </si>
  <si>
    <t>Public Safety</t>
  </si>
  <si>
    <t>Step 2  for FY03: FY03 Admin Budget reductions Distributed based on Current Usage</t>
  </si>
  <si>
    <t>Total Cost with FY03admin budgets distributed using current usage</t>
  </si>
  <si>
    <t>FY03 assessment based on current usage, FY02 budget</t>
  </si>
  <si>
    <t>FY03 assessment, with admin reductions</t>
  </si>
  <si>
    <t>Step 3  for FY03: FY03 Final Admin Budgets after all revisions to budget and model</t>
  </si>
  <si>
    <t>Distributed based on Current Usage</t>
  </si>
  <si>
    <t>FY03 Final Admin Budgets (state &amp; ICR)  as of 6/2002)</t>
  </si>
  <si>
    <t>Step 3 for FY03: Change in assessment due to other adjustments and model changes</t>
  </si>
  <si>
    <t>Step 3 for FY03: Change in assessment due to other revisions and model adjustments</t>
  </si>
  <si>
    <t>Total Changes due to revisions and other model adjustments</t>
  </si>
  <si>
    <t>FY03 final assessment after all revisions and model adjustments</t>
  </si>
  <si>
    <t>FY03 changes in assessment paid by colleges</t>
  </si>
  <si>
    <t>FY03 changes in assessment paid by campus</t>
  </si>
  <si>
    <t>FY03 changes step 1</t>
  </si>
  <si>
    <t>FY03 changes step 2</t>
  </si>
  <si>
    <t>FY03 changes step 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</si>
</sst>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 numFmtId="179" formatCode="_(* #,##0.000_);_(* \(#,##0.000\);_(* &quot;-&quot;???_);_(@_)"/>
    <numFmt numFmtId="180" formatCode="0.0000_)"/>
    <numFmt numFmtId="181" formatCode="0.00E+00_)"/>
  </numFmts>
  <fonts count="12">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u val="single"/>
      <sz val="10"/>
      <color indexed="12"/>
      <name val="Courier"/>
      <family val="0"/>
    </font>
    <font>
      <u val="single"/>
      <sz val="10"/>
      <color indexed="36"/>
      <name val="Courier"/>
      <family val="0"/>
    </font>
    <font>
      <b/>
      <sz val="8"/>
      <name val="Courier"/>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210">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0" fontId="4" fillId="0" borderId="3" xfId="0" applyFont="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5" fillId="0" borderId="13" xfId="0" applyFont="1" applyBorder="1" applyAlignment="1">
      <alignment/>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2" fillId="0" borderId="0" xfId="0" applyFont="1" applyBorder="1" applyAlignment="1" applyProtection="1" quotePrefix="1">
      <alignment horizontal="left"/>
      <protection/>
    </xf>
    <xf numFmtId="0" fontId="2" fillId="0" borderId="0" xfId="0" applyFont="1" applyBorder="1" applyAlignment="1" quotePrefix="1">
      <alignment/>
    </xf>
    <xf numFmtId="0" fontId="2" fillId="0" borderId="0" xfId="0" applyFont="1" applyBorder="1" applyAlignment="1" applyProtection="1" quotePrefix="1">
      <alignment/>
      <protection/>
    </xf>
    <xf numFmtId="0" fontId="3" fillId="0" borderId="12" xfId="0"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0" xfId="17" applyFont="1" applyBorder="1" applyAlignment="1">
      <alignment horizontal="center" wrapText="1"/>
    </xf>
    <xf numFmtId="1" fontId="2" fillId="0" borderId="0" xfId="0" applyNumberFormat="1" applyFont="1" applyBorder="1" applyAlignment="1">
      <alignment/>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pplyProtection="1" quotePrefix="1">
      <alignment horizontal="center" wrapText="1"/>
      <protection/>
    </xf>
    <xf numFmtId="0" fontId="2" fillId="0" borderId="13" xfId="0" applyFont="1" applyBorder="1" applyAlignment="1" quotePrefix="1">
      <alignment horizontal="center" wrapText="1"/>
    </xf>
    <xf numFmtId="0" fontId="2" fillId="0" borderId="0" xfId="0" applyFont="1" applyAlignment="1">
      <alignment/>
    </xf>
    <xf numFmtId="3" fontId="3" fillId="0" borderId="4" xfId="0"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1" fontId="2" fillId="0" borderId="0" xfId="0" applyNumberFormat="1" applyFont="1" applyBorder="1" applyAlignment="1" applyProtection="1">
      <alignment/>
      <protection/>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10"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3" fillId="0" borderId="14" xfId="0" applyFont="1" applyBorder="1" applyAlignment="1">
      <alignment horizontal="center" wrapText="1"/>
    </xf>
    <xf numFmtId="0" fontId="2" fillId="0" borderId="12" xfId="0" applyFont="1" applyBorder="1" applyAlignment="1">
      <alignment horizontal="left"/>
    </xf>
    <xf numFmtId="0" fontId="2" fillId="0" borderId="11" xfId="0" applyFont="1" applyBorder="1" applyAlignment="1">
      <alignment horizontal="left"/>
    </xf>
    <xf numFmtId="0" fontId="3" fillId="0" borderId="15" xfId="0" applyFont="1" applyBorder="1" applyAlignment="1">
      <alignment horizontal="center" wrapText="1"/>
    </xf>
    <xf numFmtId="169" fontId="2" fillId="0" borderId="0" xfId="15" applyNumberFormat="1" applyFont="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9" xfId="15" applyNumberFormat="1" applyFont="1" applyBorder="1" applyAlignment="1">
      <alignment/>
    </xf>
    <xf numFmtId="169" fontId="2" fillId="0" borderId="10" xfId="15" applyNumberFormat="1" applyFont="1" applyBorder="1" applyAlignment="1">
      <alignment/>
    </xf>
    <xf numFmtId="169" fontId="2" fillId="0" borderId="11" xfId="15" applyNumberFormat="1" applyFont="1" applyBorder="1" applyAlignment="1">
      <alignment/>
    </xf>
    <xf numFmtId="169" fontId="2" fillId="0" borderId="0" xfId="15" applyNumberFormat="1" applyFont="1" applyAlignment="1" applyProtection="1">
      <alignment vertical="justify"/>
      <protection/>
    </xf>
    <xf numFmtId="0" fontId="2" fillId="0" borderId="4" xfId="0" applyFont="1" applyBorder="1" applyAlignment="1">
      <alignment wrapText="1"/>
    </xf>
    <xf numFmtId="1" fontId="2" fillId="0" borderId="0" xfId="0" applyNumberFormat="1" applyFont="1" applyAlignment="1">
      <alignment/>
    </xf>
    <xf numFmtId="1" fontId="2" fillId="0" borderId="0" xfId="15" applyNumberFormat="1"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xf>
    <xf numFmtId="0" fontId="2" fillId="0" borderId="13" xfId="0" applyFont="1" applyBorder="1" applyAlignment="1">
      <alignment horizontal="centerContinuous" wrapText="1"/>
    </xf>
    <xf numFmtId="169" fontId="2" fillId="0" borderId="9" xfId="15" applyNumberFormat="1" applyFont="1" applyFill="1" applyBorder="1" applyAlignment="1">
      <alignment/>
    </xf>
    <xf numFmtId="169" fontId="2" fillId="0" borderId="10" xfId="15" applyNumberFormat="1" applyFont="1" applyFill="1" applyBorder="1" applyAlignment="1">
      <alignment/>
    </xf>
    <xf numFmtId="169" fontId="2" fillId="0" borderId="11" xfId="15" applyNumberFormat="1" applyFont="1" applyFill="1" applyBorder="1" applyAlignment="1">
      <alignment/>
    </xf>
    <xf numFmtId="1" fontId="2" fillId="0" borderId="1" xfId="0" applyNumberFormat="1" applyFont="1" applyBorder="1" applyAlignment="1" applyProtection="1">
      <alignment/>
      <protection/>
    </xf>
    <xf numFmtId="1" fontId="2" fillId="0" borderId="9" xfId="0" applyNumberFormat="1" applyFont="1" applyBorder="1" applyAlignment="1" applyProtection="1">
      <alignment/>
      <protection/>
    </xf>
    <xf numFmtId="1" fontId="2" fillId="0" borderId="10" xfId="0" applyNumberFormat="1" applyFont="1" applyBorder="1" applyAlignment="1" applyProtection="1">
      <alignment/>
      <protection/>
    </xf>
    <xf numFmtId="1" fontId="2" fillId="0" borderId="2" xfId="0" applyNumberFormat="1" applyFont="1" applyBorder="1" applyAlignment="1" applyProtection="1">
      <alignment/>
      <protection/>
    </xf>
    <xf numFmtId="1" fontId="2" fillId="0" borderId="11" xfId="0" applyNumberFormat="1" applyFont="1" applyBorder="1" applyAlignment="1" applyProtection="1">
      <alignment/>
      <protection/>
    </xf>
    <xf numFmtId="0" fontId="3" fillId="0" borderId="15" xfId="0" applyFont="1" applyBorder="1" applyAlignment="1">
      <alignment/>
    </xf>
    <xf numFmtId="3" fontId="5" fillId="0" borderId="13" xfId="0" applyNumberFormat="1" applyFont="1" applyBorder="1" applyAlignment="1">
      <alignment horizontal="right"/>
    </xf>
    <xf numFmtId="3" fontId="4" fillId="0" borderId="5" xfId="0" applyNumberFormat="1" applyFont="1" applyBorder="1" applyAlignment="1">
      <alignment horizontal="right"/>
    </xf>
    <xf numFmtId="3" fontId="4" fillId="0" borderId="13" xfId="0" applyNumberFormat="1" applyFont="1" applyBorder="1" applyAlignment="1">
      <alignment horizontal="right"/>
    </xf>
    <xf numFmtId="169" fontId="2" fillId="0" borderId="4" xfId="0" applyNumberFormat="1" applyFont="1" applyBorder="1" applyAlignment="1">
      <alignment/>
    </xf>
    <xf numFmtId="3" fontId="2" fillId="0" borderId="13" xfId="0" applyNumberFormat="1" applyFont="1" applyBorder="1" applyAlignment="1">
      <alignment/>
    </xf>
    <xf numFmtId="169" fontId="1" fillId="0" borderId="0" xfId="15" applyNumberFormat="1" applyFont="1" applyAlignment="1">
      <alignment/>
    </xf>
    <xf numFmtId="169" fontId="2" fillId="0" borderId="7" xfId="15" applyNumberFormat="1" applyFont="1" applyBorder="1" applyAlignment="1">
      <alignment/>
    </xf>
    <xf numFmtId="2" fontId="2" fillId="0" borderId="0" xfId="0" applyNumberFormat="1" applyFont="1" applyAlignment="1">
      <alignment/>
    </xf>
    <xf numFmtId="0" fontId="2" fillId="0" borderId="10" xfId="0" applyFont="1" applyBorder="1" applyAlignment="1" applyProtection="1">
      <alignment horizontal="left"/>
      <protection/>
    </xf>
    <xf numFmtId="0" fontId="2" fillId="0" borderId="0" xfId="0" applyFont="1" applyAlignment="1">
      <alignment horizontal="right"/>
    </xf>
    <xf numFmtId="0" fontId="2" fillId="0" borderId="7" xfId="0" applyFont="1" applyBorder="1" applyAlignment="1">
      <alignment/>
    </xf>
    <xf numFmtId="0" fontId="2" fillId="0" borderId="10" xfId="0" applyFont="1" applyBorder="1" applyAlignment="1">
      <alignment/>
    </xf>
    <xf numFmtId="0" fontId="2" fillId="0" borderId="10" xfId="0" applyFont="1" applyBorder="1" applyAlignment="1" applyProtection="1">
      <alignment/>
      <protection/>
    </xf>
    <xf numFmtId="0" fontId="2" fillId="0" borderId="7" xfId="0" applyFont="1" applyBorder="1" applyAlignment="1" quotePrefix="1">
      <alignment/>
    </xf>
    <xf numFmtId="0" fontId="2" fillId="0" borderId="12" xfId="0" applyFont="1" applyBorder="1" applyAlignment="1" applyProtection="1" quotePrefix="1">
      <alignment/>
      <protection/>
    </xf>
    <xf numFmtId="0" fontId="2" fillId="0" borderId="8" xfId="0" applyFont="1" applyBorder="1" applyAlignment="1" applyProtection="1" quotePrefix="1">
      <alignment horizontal="left"/>
      <protection/>
    </xf>
    <xf numFmtId="0" fontId="2" fillId="0" borderId="8" xfId="0" applyFont="1" applyBorder="1" applyAlignment="1" applyProtection="1">
      <alignment horizontal="left"/>
      <protection/>
    </xf>
    <xf numFmtId="0" fontId="2" fillId="0" borderId="7" xfId="0" applyFont="1" applyBorder="1" applyAlignment="1" applyProtection="1" quotePrefix="1">
      <alignment horizontal="left"/>
      <protection/>
    </xf>
    <xf numFmtId="169" fontId="2" fillId="0" borderId="13" xfId="15" applyNumberFormat="1" applyFont="1" applyBorder="1" applyAlignment="1">
      <alignment/>
    </xf>
    <xf numFmtId="3" fontId="2" fillId="0" borderId="13" xfId="0" applyNumberFormat="1" applyFont="1" applyFill="1" applyBorder="1" applyAlignment="1">
      <alignment/>
    </xf>
    <xf numFmtId="3" fontId="2" fillId="0" borderId="13" xfId="0" applyNumberFormat="1" applyFont="1" applyBorder="1" applyAlignment="1">
      <alignment horizontal="right"/>
    </xf>
    <xf numFmtId="0" fontId="2" fillId="0" borderId="0" xfId="0" applyFont="1" applyAlignment="1">
      <alignment horizontal="left"/>
    </xf>
    <xf numFmtId="0" fontId="5" fillId="0" borderId="0" xfId="0" applyFont="1" applyAlignment="1">
      <alignment horizontal="left"/>
    </xf>
    <xf numFmtId="0" fontId="2" fillId="0" borderId="9" xfId="0" applyFont="1" applyBorder="1" applyAlignment="1">
      <alignment horizontal="center" wrapText="1"/>
    </xf>
    <xf numFmtId="0" fontId="2" fillId="0" borderId="10" xfId="0" applyFont="1" applyBorder="1" applyAlignment="1">
      <alignment horizontal="center" wrapText="1"/>
    </xf>
    <xf numFmtId="0" fontId="3" fillId="0" borderId="0" xfId="0" applyFont="1" applyAlignment="1" applyProtection="1">
      <alignment horizontal="left" vertical="justify"/>
      <protection/>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4" fontId="2" fillId="0" borderId="2" xfId="0" applyNumberFormat="1" applyFont="1" applyBorder="1" applyAlignment="1">
      <alignment horizontal="left"/>
    </xf>
    <xf numFmtId="0" fontId="2" fillId="0" borderId="3" xfId="0" applyFont="1" applyBorder="1" applyAlignment="1">
      <alignment horizontal="center"/>
    </xf>
    <xf numFmtId="0" fontId="2" fillId="0" borderId="6" xfId="0" applyFont="1" applyBorder="1" applyAlignment="1">
      <alignment horizontal="center"/>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lignment horizontal="right"/>
    </xf>
    <xf numFmtId="0" fontId="2" fillId="0" borderId="0" xfId="0" applyFont="1" applyAlignment="1">
      <alignment horizontal="center" wrapText="1"/>
    </xf>
    <xf numFmtId="0" fontId="2" fillId="0" borderId="0" xfId="0" applyFont="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95"/>
  <sheetViews>
    <sheetView tabSelected="1" zoomScaleSheetLayoutView="10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11.25390625" style="20" customWidth="1"/>
    <col min="6" max="6" width="12.875" style="20" hidden="1"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1" width="9.25390625" style="20" bestFit="1" customWidth="1"/>
    <col min="52" max="52" width="9.25390625" style="20" customWidth="1"/>
    <col min="53" max="55" width="9.25390625" style="20" bestFit="1" customWidth="1"/>
    <col min="56" max="56" width="9.25390625" style="20" customWidth="1"/>
    <col min="57" max="57" width="9.625" style="20" bestFit="1" customWidth="1"/>
    <col min="58" max="64" width="9.25390625" style="20" bestFit="1" customWidth="1"/>
    <col min="65" max="67" width="9.625" style="20" bestFit="1" customWidth="1"/>
    <col min="68" max="68" width="9.25390625" style="20" bestFit="1" customWidth="1"/>
    <col min="69" max="71" width="9.625" style="20" bestFit="1" customWidth="1"/>
    <col min="72" max="72" width="9.25390625" style="20" bestFit="1" customWidth="1"/>
    <col min="73" max="73" width="10.875" style="20" bestFit="1" customWidth="1"/>
    <col min="74" max="74" width="9.25390625" style="20" bestFit="1" customWidth="1"/>
    <col min="75" max="77" width="9.625" style="20" bestFit="1" customWidth="1"/>
    <col min="78" max="79" width="9.25390625" style="20" bestFit="1" customWidth="1"/>
    <col min="80" max="80" width="9.625" style="20" bestFit="1" customWidth="1"/>
    <col min="81" max="82" width="9.25390625" style="20" bestFit="1" customWidth="1"/>
    <col min="83" max="83" width="9.625" style="20" bestFit="1" customWidth="1"/>
    <col min="84" max="88" width="9.25390625" style="20" bestFit="1" customWidth="1"/>
    <col min="89" max="89" width="9.625" style="20" bestFit="1" customWidth="1"/>
    <col min="90" max="16384" width="9.00390625" style="20" customWidth="1"/>
  </cols>
  <sheetData>
    <row r="1" spans="1:89" s="25" customFormat="1" ht="12">
      <c r="A1" s="94" t="s">
        <v>298</v>
      </c>
      <c r="B1" s="20"/>
      <c r="C1" s="20"/>
      <c r="D1" s="20"/>
      <c r="G1" s="9"/>
      <c r="H1" s="9"/>
      <c r="I1" s="9"/>
      <c r="J1" s="9"/>
      <c r="K1" s="9"/>
      <c r="L1" s="9"/>
      <c r="M1" s="9"/>
      <c r="N1" s="9"/>
      <c r="O1" s="9"/>
      <c r="P1" s="9"/>
      <c r="Q1" s="9"/>
      <c r="R1" s="9"/>
      <c r="S1" s="9"/>
      <c r="T1" s="9"/>
      <c r="U1" s="9"/>
      <c r="V1" s="9"/>
      <c r="W1" s="9"/>
      <c r="X1" s="9"/>
      <c r="Y1" s="9"/>
      <c r="Z1" s="9"/>
      <c r="AA1" s="9"/>
      <c r="AB1" s="9"/>
      <c r="AC1" s="9"/>
      <c r="AD1" s="20"/>
      <c r="AE1" s="37"/>
      <c r="AF1" s="37"/>
      <c r="AG1" s="37"/>
      <c r="AH1" s="37"/>
      <c r="AI1" s="14"/>
      <c r="AJ1" s="37"/>
      <c r="AK1" s="37"/>
      <c r="AL1" s="103"/>
      <c r="AM1" s="103"/>
      <c r="AN1" s="14"/>
      <c r="AO1" s="14"/>
      <c r="AP1" s="14"/>
      <c r="AQ1" s="37"/>
      <c r="AR1" s="103"/>
      <c r="AS1" s="37"/>
      <c r="AT1" s="37"/>
      <c r="AU1" s="37"/>
      <c r="AV1" s="37"/>
      <c r="AW1" s="37"/>
      <c r="AX1" s="37"/>
      <c r="AY1" s="103"/>
      <c r="AZ1" s="37"/>
      <c r="BA1" s="103"/>
      <c r="BB1" s="37"/>
      <c r="BC1" s="37"/>
      <c r="BD1" s="37"/>
      <c r="BE1" s="37"/>
      <c r="BF1" s="14"/>
      <c r="BG1" s="103"/>
      <c r="BH1" s="104"/>
      <c r="BI1" s="37"/>
      <c r="BJ1" s="37"/>
      <c r="BK1" s="37"/>
      <c r="BL1" s="37"/>
      <c r="BM1" s="37"/>
      <c r="BN1" s="37"/>
      <c r="BO1" s="37"/>
      <c r="BP1" s="37"/>
      <c r="BQ1" s="37"/>
      <c r="BR1" s="37"/>
      <c r="BS1" s="37"/>
      <c r="BT1" s="37"/>
      <c r="BU1" s="37"/>
      <c r="BV1" s="105"/>
      <c r="BW1" s="37"/>
      <c r="BX1" s="37"/>
      <c r="BY1" s="37"/>
      <c r="BZ1" s="37"/>
      <c r="CA1" s="37"/>
      <c r="CB1" s="37"/>
      <c r="CC1" s="37"/>
      <c r="CD1" s="37"/>
      <c r="CE1" s="105"/>
      <c r="CF1" s="103"/>
      <c r="CG1" s="103"/>
      <c r="CH1" s="103"/>
      <c r="CI1" s="37"/>
      <c r="CJ1" s="37"/>
      <c r="CK1" s="37"/>
    </row>
    <row r="2" spans="1:89" s="25" customFormat="1" ht="12">
      <c r="A2" s="94" t="s">
        <v>299</v>
      </c>
      <c r="B2" s="20"/>
      <c r="C2" s="20"/>
      <c r="D2" s="20"/>
      <c r="E2" s="20"/>
      <c r="F2" s="20"/>
      <c r="G2" s="37"/>
      <c r="H2" s="37"/>
      <c r="I2" s="37"/>
      <c r="J2" s="37"/>
      <c r="K2" s="37"/>
      <c r="L2" s="37"/>
      <c r="M2" s="37"/>
      <c r="N2" s="37"/>
      <c r="O2" s="37"/>
      <c r="P2" s="37"/>
      <c r="Q2" s="37"/>
      <c r="R2" s="37"/>
      <c r="S2" s="37"/>
      <c r="T2" s="37"/>
      <c r="U2" s="37"/>
      <c r="V2" s="37"/>
      <c r="W2" s="37"/>
      <c r="X2" s="37"/>
      <c r="Y2" s="37"/>
      <c r="Z2" s="37"/>
      <c r="AA2" s="37"/>
      <c r="AB2" s="9"/>
      <c r="AC2" s="9"/>
      <c r="AD2" s="20"/>
      <c r="AE2" s="37"/>
      <c r="AF2" s="37"/>
      <c r="AG2" s="37"/>
      <c r="AH2" s="37"/>
      <c r="AI2" s="14"/>
      <c r="AJ2" s="37"/>
      <c r="AK2" s="37"/>
      <c r="AL2" s="103"/>
      <c r="AM2" s="103"/>
      <c r="AN2" s="14"/>
      <c r="AO2" s="14"/>
      <c r="AP2" s="14"/>
      <c r="AQ2" s="37"/>
      <c r="AR2" s="103"/>
      <c r="AS2" s="37"/>
      <c r="AT2" s="37"/>
      <c r="AU2" s="37"/>
      <c r="AV2" s="37"/>
      <c r="AW2" s="37"/>
      <c r="AX2" s="37"/>
      <c r="AY2" s="103"/>
      <c r="AZ2" s="37"/>
      <c r="BA2" s="103"/>
      <c r="BB2" s="37"/>
      <c r="BC2" s="37"/>
      <c r="BD2" s="37"/>
      <c r="BE2" s="37"/>
      <c r="BF2" s="14"/>
      <c r="BG2" s="103"/>
      <c r="BH2" s="104"/>
      <c r="BI2" s="37"/>
      <c r="BJ2" s="37"/>
      <c r="BK2" s="37"/>
      <c r="BL2" s="37"/>
      <c r="BM2" s="37"/>
      <c r="BN2" s="37"/>
      <c r="BO2" s="37"/>
      <c r="BP2" s="37"/>
      <c r="BQ2" s="37"/>
      <c r="BR2" s="37"/>
      <c r="BS2" s="37"/>
      <c r="BT2" s="37"/>
      <c r="BU2" s="37"/>
      <c r="BV2" s="105"/>
      <c r="BW2" s="37"/>
      <c r="BX2" s="37"/>
      <c r="BY2" s="37"/>
      <c r="BZ2" s="37"/>
      <c r="CA2" s="37"/>
      <c r="CB2" s="37"/>
      <c r="CC2" s="37"/>
      <c r="CD2" s="37"/>
      <c r="CE2" s="105"/>
      <c r="CF2" s="103"/>
      <c r="CG2" s="103"/>
      <c r="CH2" s="103"/>
      <c r="CI2" s="37"/>
      <c r="CJ2" s="37"/>
      <c r="CK2" s="37"/>
    </row>
    <row r="3" spans="1:4" ht="12">
      <c r="A3" s="20" t="s">
        <v>172</v>
      </c>
      <c r="D3" s="28">
        <f ca="1">TODAY()</f>
        <v>37438</v>
      </c>
    </row>
    <row r="4" spans="1:101" ht="12.75" customHeight="1">
      <c r="A4" s="193" t="s">
        <v>64</v>
      </c>
      <c r="B4" s="193" t="s">
        <v>249</v>
      </c>
      <c r="C4" s="21"/>
      <c r="D4" s="199" t="s">
        <v>65</v>
      </c>
      <c r="E4" s="196" t="s">
        <v>300</v>
      </c>
      <c r="F4" s="184" t="s">
        <v>295</v>
      </c>
      <c r="G4" s="77" t="s">
        <v>0</v>
      </c>
      <c r="H4" s="77" t="s">
        <v>1</v>
      </c>
      <c r="I4" s="77" t="s">
        <v>2</v>
      </c>
      <c r="J4" s="77" t="s">
        <v>3</v>
      </c>
      <c r="K4" s="77" t="s">
        <v>4</v>
      </c>
      <c r="L4" s="77" t="s">
        <v>5</v>
      </c>
      <c r="M4" s="77" t="s">
        <v>6</v>
      </c>
      <c r="N4" s="77" t="s">
        <v>7</v>
      </c>
      <c r="O4" s="77" t="s">
        <v>8</v>
      </c>
      <c r="P4" s="77" t="s">
        <v>9</v>
      </c>
      <c r="Q4" s="77" t="s">
        <v>10</v>
      </c>
      <c r="R4" s="77" t="s">
        <v>11</v>
      </c>
      <c r="S4" s="77">
        <v>54</v>
      </c>
      <c r="T4" s="77" t="s">
        <v>12</v>
      </c>
      <c r="U4" s="77" t="s">
        <v>13</v>
      </c>
      <c r="V4" s="77">
        <v>66</v>
      </c>
      <c r="W4" s="77" t="s">
        <v>14</v>
      </c>
      <c r="X4" s="77" t="s">
        <v>15</v>
      </c>
      <c r="Y4" s="77" t="s">
        <v>16</v>
      </c>
      <c r="Z4" s="77" t="s">
        <v>17</v>
      </c>
      <c r="AA4" s="77" t="s">
        <v>18</v>
      </c>
      <c r="AB4" s="77" t="s">
        <v>19</v>
      </c>
      <c r="AC4" s="77" t="s">
        <v>20</v>
      </c>
      <c r="AD4" s="191" t="s">
        <v>206</v>
      </c>
      <c r="AE4" s="112" t="s">
        <v>21</v>
      </c>
      <c r="AF4" s="112" t="s">
        <v>22</v>
      </c>
      <c r="AG4" s="112" t="s">
        <v>23</v>
      </c>
      <c r="AH4" s="112" t="s">
        <v>24</v>
      </c>
      <c r="AI4" s="113" t="s">
        <v>25</v>
      </c>
      <c r="AJ4" s="112" t="s">
        <v>26</v>
      </c>
      <c r="AK4" s="112" t="s">
        <v>27</v>
      </c>
      <c r="AL4" s="114" t="s">
        <v>28</v>
      </c>
      <c r="AM4" s="114" t="s">
        <v>29</v>
      </c>
      <c r="AN4" s="113" t="s">
        <v>199</v>
      </c>
      <c r="AO4" s="113" t="s">
        <v>200</v>
      </c>
      <c r="AP4" s="113" t="s">
        <v>201</v>
      </c>
      <c r="AQ4" s="112" t="s">
        <v>30</v>
      </c>
      <c r="AR4" s="114" t="s">
        <v>255</v>
      </c>
      <c r="AS4" s="112" t="s">
        <v>31</v>
      </c>
      <c r="AT4" s="112" t="s">
        <v>32</v>
      </c>
      <c r="AU4" s="112" t="s">
        <v>33</v>
      </c>
      <c r="AV4" s="112" t="s">
        <v>34</v>
      </c>
      <c r="AW4" s="112" t="s">
        <v>35</v>
      </c>
      <c r="AX4" s="112" t="s">
        <v>36</v>
      </c>
      <c r="AY4" s="114" t="s">
        <v>240</v>
      </c>
      <c r="AZ4" s="114" t="s">
        <v>265</v>
      </c>
      <c r="BA4" s="114" t="s">
        <v>236</v>
      </c>
      <c r="BB4" s="112" t="s">
        <v>37</v>
      </c>
      <c r="BC4" s="112" t="s">
        <v>38</v>
      </c>
      <c r="BD4" s="114" t="s">
        <v>277</v>
      </c>
      <c r="BE4" s="112" t="s">
        <v>39</v>
      </c>
      <c r="BF4" s="113" t="s">
        <v>40</v>
      </c>
      <c r="BG4" s="114" t="s">
        <v>239</v>
      </c>
      <c r="BH4" s="115" t="s">
        <v>237</v>
      </c>
      <c r="BI4" s="112" t="s">
        <v>41</v>
      </c>
      <c r="BJ4" s="112">
        <v>2629</v>
      </c>
      <c r="BK4" s="112">
        <v>2635</v>
      </c>
      <c r="BL4" s="112" t="s">
        <v>43</v>
      </c>
      <c r="BM4" s="112" t="s">
        <v>44</v>
      </c>
      <c r="BN4" s="112" t="s">
        <v>45</v>
      </c>
      <c r="BO4" s="112" t="s">
        <v>46</v>
      </c>
      <c r="BP4" s="112" t="s">
        <v>47</v>
      </c>
      <c r="BQ4" s="112" t="s">
        <v>48</v>
      </c>
      <c r="BR4" s="112" t="s">
        <v>49</v>
      </c>
      <c r="BS4" s="112" t="s">
        <v>50</v>
      </c>
      <c r="BT4" s="112" t="s">
        <v>51</v>
      </c>
      <c r="BU4" s="112" t="s">
        <v>52</v>
      </c>
      <c r="BV4" s="114" t="s">
        <v>194</v>
      </c>
      <c r="BW4" s="112" t="s">
        <v>53</v>
      </c>
      <c r="BX4" s="112" t="s">
        <v>54</v>
      </c>
      <c r="BY4" s="112" t="s">
        <v>55</v>
      </c>
      <c r="BZ4" s="112" t="s">
        <v>56</v>
      </c>
      <c r="CA4" s="112" t="s">
        <v>57</v>
      </c>
      <c r="CB4" s="112" t="s">
        <v>58</v>
      </c>
      <c r="CC4" s="112" t="s">
        <v>59</v>
      </c>
      <c r="CD4" s="112" t="s">
        <v>60</v>
      </c>
      <c r="CE4" s="114" t="s">
        <v>195</v>
      </c>
      <c r="CF4" s="114" t="s">
        <v>241</v>
      </c>
      <c r="CG4" s="114" t="s">
        <v>242</v>
      </c>
      <c r="CH4" s="114" t="s">
        <v>243</v>
      </c>
      <c r="CI4" s="112" t="s">
        <v>61</v>
      </c>
      <c r="CJ4" s="112" t="s">
        <v>62</v>
      </c>
      <c r="CK4" s="112" t="s">
        <v>63</v>
      </c>
      <c r="CL4" s="99"/>
      <c r="CM4" s="99"/>
      <c r="CN4" s="99"/>
      <c r="CO4" s="99"/>
      <c r="CP4" s="99"/>
      <c r="CQ4" s="99"/>
      <c r="CR4" s="99"/>
      <c r="CS4" s="99"/>
      <c r="CT4" s="99"/>
      <c r="CU4" s="99"/>
      <c r="CV4" s="99"/>
      <c r="CW4" s="99"/>
    </row>
    <row r="5" spans="1:101" ht="48" customHeight="1">
      <c r="A5" s="194"/>
      <c r="B5" s="194"/>
      <c r="C5" s="78"/>
      <c r="D5" s="200"/>
      <c r="E5" s="197"/>
      <c r="F5" s="185"/>
      <c r="G5" s="187" t="s">
        <v>66</v>
      </c>
      <c r="H5" s="189" t="s">
        <v>67</v>
      </c>
      <c r="I5" s="189" t="s">
        <v>68</v>
      </c>
      <c r="J5" s="189" t="s">
        <v>69</v>
      </c>
      <c r="K5" s="189" t="s">
        <v>70</v>
      </c>
      <c r="L5" s="189" t="s">
        <v>71</v>
      </c>
      <c r="M5" s="189" t="s">
        <v>72</v>
      </c>
      <c r="N5" s="189" t="s">
        <v>73</v>
      </c>
      <c r="O5" s="189" t="s">
        <v>74</v>
      </c>
      <c r="P5" s="189" t="s">
        <v>75</v>
      </c>
      <c r="Q5" s="189" t="s">
        <v>76</v>
      </c>
      <c r="R5" s="189" t="s">
        <v>77</v>
      </c>
      <c r="S5" s="189" t="s">
        <v>293</v>
      </c>
      <c r="T5" s="189" t="s">
        <v>78</v>
      </c>
      <c r="U5" s="101" t="s">
        <v>79</v>
      </c>
      <c r="V5" s="101" t="s">
        <v>80</v>
      </c>
      <c r="W5" s="101" t="s">
        <v>81</v>
      </c>
      <c r="X5" s="101" t="s">
        <v>82</v>
      </c>
      <c r="Y5" s="101" t="s">
        <v>83</v>
      </c>
      <c r="Z5" s="101" t="s">
        <v>84</v>
      </c>
      <c r="AA5" s="101" t="s">
        <v>85</v>
      </c>
      <c r="AB5" s="101" t="s">
        <v>86</v>
      </c>
      <c r="AC5" s="101" t="s">
        <v>87</v>
      </c>
      <c r="AD5" s="192"/>
      <c r="AE5" s="113" t="s">
        <v>89</v>
      </c>
      <c r="AF5" s="112" t="s">
        <v>235</v>
      </c>
      <c r="AG5" s="113" t="s">
        <v>94</v>
      </c>
      <c r="AH5" s="113" t="s">
        <v>97</v>
      </c>
      <c r="AI5" s="113" t="s">
        <v>98</v>
      </c>
      <c r="AJ5" s="113" t="s">
        <v>99</v>
      </c>
      <c r="AK5" s="113" t="s">
        <v>282</v>
      </c>
      <c r="AL5" s="113" t="s">
        <v>109</v>
      </c>
      <c r="AM5" s="113" t="s">
        <v>262</v>
      </c>
      <c r="AN5" s="113" t="s">
        <v>283</v>
      </c>
      <c r="AO5" s="113" t="s">
        <v>284</v>
      </c>
      <c r="AP5" s="113" t="s">
        <v>285</v>
      </c>
      <c r="AQ5" s="113" t="s">
        <v>112</v>
      </c>
      <c r="AR5" s="113" t="s">
        <v>263</v>
      </c>
      <c r="AS5" s="113" t="s">
        <v>286</v>
      </c>
      <c r="AT5" s="113" t="s">
        <v>116</v>
      </c>
      <c r="AU5" s="113" t="s">
        <v>117</v>
      </c>
      <c r="AV5" s="113" t="s">
        <v>120</v>
      </c>
      <c r="AW5" s="113" t="s">
        <v>121</v>
      </c>
      <c r="AX5" s="113" t="s">
        <v>122</v>
      </c>
      <c r="AY5" s="113" t="s">
        <v>137</v>
      </c>
      <c r="AZ5" s="113" t="s">
        <v>264</v>
      </c>
      <c r="BA5" s="113" t="s">
        <v>140</v>
      </c>
      <c r="BB5" s="144" t="s">
        <v>250</v>
      </c>
      <c r="BC5" s="113" t="s">
        <v>129</v>
      </c>
      <c r="BD5" s="113" t="s">
        <v>278</v>
      </c>
      <c r="BE5" s="113" t="s">
        <v>130</v>
      </c>
      <c r="BF5" s="113" t="s">
        <v>258</v>
      </c>
      <c r="BG5" s="113" t="s">
        <v>141</v>
      </c>
      <c r="BH5" s="113" t="s">
        <v>238</v>
      </c>
      <c r="BI5" s="113" t="s">
        <v>205</v>
      </c>
      <c r="BJ5" s="113" t="s">
        <v>203</v>
      </c>
      <c r="BK5" s="113" t="s">
        <v>204</v>
      </c>
      <c r="BL5" s="113" t="s">
        <v>88</v>
      </c>
      <c r="BM5" s="113" t="s">
        <v>144</v>
      </c>
      <c r="BN5" s="113" t="s">
        <v>254</v>
      </c>
      <c r="BO5" s="113" t="s">
        <v>145</v>
      </c>
      <c r="BP5" s="113" t="s">
        <v>148</v>
      </c>
      <c r="BQ5" s="113" t="s">
        <v>149</v>
      </c>
      <c r="BR5" s="113" t="s">
        <v>150</v>
      </c>
      <c r="BS5" s="113" t="s">
        <v>151</v>
      </c>
      <c r="BT5" s="113" t="s">
        <v>152</v>
      </c>
      <c r="BU5" s="113" t="s">
        <v>153</v>
      </c>
      <c r="BV5" s="113" t="s">
        <v>154</v>
      </c>
      <c r="BW5" s="113" t="s">
        <v>157</v>
      </c>
      <c r="BX5" s="113" t="s">
        <v>158</v>
      </c>
      <c r="BY5" s="113" t="s">
        <v>159</v>
      </c>
      <c r="BZ5" s="113" t="s">
        <v>160</v>
      </c>
      <c r="CA5" s="113" t="s">
        <v>161</v>
      </c>
      <c r="CB5" s="113" t="s">
        <v>287</v>
      </c>
      <c r="CC5" s="113" t="s">
        <v>163</v>
      </c>
      <c r="CD5" s="113" t="s">
        <v>164</v>
      </c>
      <c r="CE5" s="113" t="s">
        <v>165</v>
      </c>
      <c r="CF5" s="113" t="s">
        <v>244</v>
      </c>
      <c r="CG5" s="113" t="s">
        <v>245</v>
      </c>
      <c r="CH5" s="113" t="s">
        <v>246</v>
      </c>
      <c r="CI5" s="113" t="s">
        <v>166</v>
      </c>
      <c r="CJ5" s="113" t="s">
        <v>167</v>
      </c>
      <c r="CK5" s="113" t="s">
        <v>288</v>
      </c>
      <c r="CL5" s="116"/>
      <c r="CM5" s="116"/>
      <c r="CN5" s="116"/>
      <c r="CO5" s="116"/>
      <c r="CP5" s="116"/>
      <c r="CQ5" s="99"/>
      <c r="CR5" s="99"/>
      <c r="CS5" s="99"/>
      <c r="CT5" s="99"/>
      <c r="CU5" s="99"/>
      <c r="CV5" s="99"/>
      <c r="CW5" s="99"/>
    </row>
    <row r="6" spans="1:101" ht="15" customHeight="1" hidden="1">
      <c r="A6" s="195"/>
      <c r="B6" s="195"/>
      <c r="C6" s="79"/>
      <c r="D6" s="201"/>
      <c r="E6" s="198"/>
      <c r="F6" s="185"/>
      <c r="G6" s="188"/>
      <c r="H6" s="190"/>
      <c r="I6" s="190"/>
      <c r="J6" s="190"/>
      <c r="K6" s="190"/>
      <c r="L6" s="190"/>
      <c r="M6" s="190"/>
      <c r="N6" s="190"/>
      <c r="O6" s="190"/>
      <c r="P6" s="190"/>
      <c r="Q6" s="190"/>
      <c r="R6" s="190"/>
      <c r="S6" s="190"/>
      <c r="T6" s="190"/>
      <c r="U6" s="108"/>
      <c r="V6" s="108"/>
      <c r="W6" s="108"/>
      <c r="X6" s="108"/>
      <c r="Y6" s="108"/>
      <c r="Z6" s="108"/>
      <c r="AA6" s="108"/>
      <c r="AB6" s="108"/>
      <c r="AC6" s="108"/>
      <c r="AD6" s="100"/>
      <c r="AE6" s="107"/>
      <c r="AF6" s="108"/>
      <c r="AG6" s="108"/>
      <c r="AH6" s="108"/>
      <c r="AI6" s="108"/>
      <c r="AJ6" s="102"/>
      <c r="AK6" s="108"/>
      <c r="AL6" s="91"/>
      <c r="AM6" s="91"/>
      <c r="AN6" s="91"/>
      <c r="AO6" s="91"/>
      <c r="AP6" s="91"/>
      <c r="AQ6" s="108"/>
      <c r="AR6" s="108"/>
      <c r="AS6" s="108"/>
      <c r="AT6" s="108"/>
      <c r="AU6" s="108"/>
      <c r="AV6" s="108"/>
      <c r="AW6" s="108"/>
      <c r="AX6" s="91"/>
      <c r="AY6" s="91"/>
      <c r="AZ6" s="108"/>
      <c r="BA6" s="108"/>
      <c r="BB6" s="108"/>
      <c r="BC6" s="108"/>
      <c r="BD6" s="108"/>
      <c r="BE6" s="108"/>
      <c r="BF6" s="108"/>
      <c r="BG6" s="108"/>
      <c r="BH6" s="108"/>
      <c r="BI6" s="108"/>
      <c r="BJ6" s="91"/>
      <c r="BK6" s="91"/>
      <c r="BL6" s="108"/>
      <c r="BM6" s="102"/>
      <c r="BN6" s="108"/>
      <c r="BO6" s="108"/>
      <c r="BP6" s="108"/>
      <c r="BQ6" s="109"/>
      <c r="BR6" s="108"/>
      <c r="BS6" s="108"/>
      <c r="BT6" s="108"/>
      <c r="BU6" s="109"/>
      <c r="BV6" s="108"/>
      <c r="BW6" s="102"/>
      <c r="BX6" s="108"/>
      <c r="BY6" s="108"/>
      <c r="BZ6" s="108"/>
      <c r="CA6" s="108"/>
      <c r="CB6" s="108"/>
      <c r="CC6" s="108"/>
      <c r="CD6" s="108"/>
      <c r="CE6" s="108"/>
      <c r="CF6" s="108"/>
      <c r="CG6" s="108"/>
      <c r="CH6" s="108"/>
      <c r="CI6" s="110"/>
      <c r="CJ6" s="99"/>
      <c r="CK6" s="99"/>
      <c r="CL6" s="99"/>
      <c r="CM6" s="99"/>
      <c r="CN6" s="99"/>
      <c r="CO6" s="99"/>
      <c r="CP6" s="99"/>
      <c r="CQ6" s="99"/>
      <c r="CR6" s="99"/>
      <c r="CS6" s="99"/>
      <c r="CT6" s="99"/>
      <c r="CU6" s="99"/>
      <c r="CV6" s="99"/>
      <c r="CW6" s="99"/>
    </row>
    <row r="7" spans="1:102" ht="12">
      <c r="A7" s="64" t="s">
        <v>21</v>
      </c>
      <c r="B7" s="59" t="s">
        <v>89</v>
      </c>
      <c r="C7" s="43" t="s">
        <v>90</v>
      </c>
      <c r="D7" s="125" t="s">
        <v>91</v>
      </c>
      <c r="E7" s="69">
        <v>1499942</v>
      </c>
      <c r="F7" s="118">
        <v>1686033.2620291007</v>
      </c>
      <c r="G7" s="155">
        <v>276169.67763391376</v>
      </c>
      <c r="H7" s="155">
        <v>72374.51958474302</v>
      </c>
      <c r="I7" s="155">
        <v>45122.00184514533</v>
      </c>
      <c r="J7" s="155">
        <v>300670.26674035273</v>
      </c>
      <c r="K7" s="155">
        <v>68176.42437395491</v>
      </c>
      <c r="L7" s="155">
        <v>21594.215498970243</v>
      </c>
      <c r="M7" s="155">
        <v>21249.22153038183</v>
      </c>
      <c r="N7" s="155">
        <v>292849.7348593863</v>
      </c>
      <c r="O7" s="155">
        <v>23020.32428772817</v>
      </c>
      <c r="P7" s="155">
        <v>68567.55125694758</v>
      </c>
      <c r="Q7" s="155">
        <v>357.0286419112673</v>
      </c>
      <c r="R7" s="155">
        <v>12658.47055675285</v>
      </c>
      <c r="S7" s="155">
        <v>12626.37809455858</v>
      </c>
      <c r="T7" s="155">
        <v>7411.352987989509</v>
      </c>
      <c r="U7" s="155">
        <v>37782.856897092934</v>
      </c>
      <c r="V7" s="155">
        <v>2244.466574711843</v>
      </c>
      <c r="W7" s="155">
        <v>11787.962519733244</v>
      </c>
      <c r="X7" s="155">
        <v>13832.252361508321</v>
      </c>
      <c r="Y7" s="155">
        <v>11424.916541160554</v>
      </c>
      <c r="Z7" s="155">
        <v>10881.350462745084</v>
      </c>
      <c r="AA7" s="155">
        <v>60839.28520478965</v>
      </c>
      <c r="AB7" s="155">
        <v>89533.9579642424</v>
      </c>
      <c r="AC7" s="156">
        <v>4141.933401948128</v>
      </c>
      <c r="AD7" s="140">
        <f>SUM(G7:AC7)</f>
        <v>1465316.1498206682</v>
      </c>
      <c r="AE7" s="134">
        <v>4759.71329918785</v>
      </c>
      <c r="AF7" s="135">
        <v>956.7565291667105</v>
      </c>
      <c r="AG7" s="134">
        <v>2952.506521872952</v>
      </c>
      <c r="AH7" s="134">
        <v>3349.650741527058</v>
      </c>
      <c r="AI7" s="134">
        <v>655.889696095418</v>
      </c>
      <c r="AJ7" s="134">
        <v>2483.154262281735</v>
      </c>
      <c r="AK7" s="134">
        <v>7507.630374572323</v>
      </c>
      <c r="AL7" s="134">
        <v>441.27135517122923</v>
      </c>
      <c r="AM7" s="134">
        <v>1079.1090412823696</v>
      </c>
      <c r="AN7" s="134">
        <v>8040.987038452238</v>
      </c>
      <c r="AO7" s="134">
        <v>3149.3536618570633</v>
      </c>
      <c r="AP7" s="134">
        <v>5010.335371136236</v>
      </c>
      <c r="AQ7" s="134">
        <v>4294.372597370917</v>
      </c>
      <c r="AR7" s="134">
        <v>2419.77164944805</v>
      </c>
      <c r="AS7" s="134">
        <v>1536.4266275507343</v>
      </c>
      <c r="AT7" s="134">
        <v>906.6120569881618</v>
      </c>
      <c r="AU7" s="134">
        <v>10054.9695612426</v>
      </c>
      <c r="AV7" s="134">
        <v>7128.538164902494</v>
      </c>
      <c r="AW7" s="134">
        <v>780.2479870982189</v>
      </c>
      <c r="AX7" s="134">
        <v>4206.118326336671</v>
      </c>
      <c r="AY7" s="134">
        <v>0</v>
      </c>
      <c r="AZ7" s="134">
        <v>6.017336661425853</v>
      </c>
      <c r="BA7" s="134">
        <v>1590.5826575035671</v>
      </c>
      <c r="BB7" s="134">
        <v>1293.7273822065583</v>
      </c>
      <c r="BC7" s="134">
        <v>100.28894435709753</v>
      </c>
      <c r="BD7" s="134">
        <v>204.58944648847898</v>
      </c>
      <c r="BE7" s="134">
        <v>3941.355513233934</v>
      </c>
      <c r="BF7" s="134">
        <v>4753.6959625264235</v>
      </c>
      <c r="BG7" s="134">
        <v>88.25427103424585</v>
      </c>
      <c r="BH7" s="134">
        <v>517.4909528826233</v>
      </c>
      <c r="BI7" s="134">
        <v>2230.4261225018495</v>
      </c>
      <c r="BJ7" s="134">
        <v>0</v>
      </c>
      <c r="BK7" s="134">
        <v>1259.6291411251452</v>
      </c>
      <c r="BL7" s="134">
        <v>0</v>
      </c>
      <c r="BM7" s="134">
        <v>4358.55752175946</v>
      </c>
      <c r="BN7" s="134">
        <v>9679.0865977922</v>
      </c>
      <c r="BO7" s="134">
        <v>4719.59772144501</v>
      </c>
      <c r="BP7" s="134">
        <v>124.35829100280095</v>
      </c>
      <c r="BQ7" s="134">
        <v>1546.4555219864442</v>
      </c>
      <c r="BR7" s="134">
        <v>136.39296432565266</v>
      </c>
      <c r="BS7" s="134">
        <v>7417.370324650935</v>
      </c>
      <c r="BT7" s="134">
        <v>268.7743708770214</v>
      </c>
      <c r="BU7" s="134">
        <v>68391.84502643396</v>
      </c>
      <c r="BV7" s="134">
        <v>473.36381736550044</v>
      </c>
      <c r="BW7" s="134">
        <v>3953.390186556785</v>
      </c>
      <c r="BX7" s="134">
        <v>2703.78993986735</v>
      </c>
      <c r="BY7" s="134">
        <v>3536.1881780312597</v>
      </c>
      <c r="BZ7" s="134">
        <v>0</v>
      </c>
      <c r="CA7" s="134">
        <v>268.7743708770214</v>
      </c>
      <c r="CB7" s="134">
        <v>5969.599123911876</v>
      </c>
      <c r="CC7" s="134">
        <v>780.2479870982189</v>
      </c>
      <c r="CD7" s="134">
        <v>387.11532521839655</v>
      </c>
      <c r="CE7" s="134">
        <v>627.8087916754306</v>
      </c>
      <c r="CF7" s="134">
        <v>0</v>
      </c>
      <c r="CG7" s="134">
        <v>0</v>
      </c>
      <c r="CH7" s="134">
        <v>0</v>
      </c>
      <c r="CI7" s="134">
        <v>3762.8411922783002</v>
      </c>
      <c r="CJ7" s="134">
        <v>1805.2009984277558</v>
      </c>
      <c r="CK7" s="140">
        <v>12106.881362788816</v>
      </c>
      <c r="CL7" s="133"/>
      <c r="CM7" s="133"/>
      <c r="CN7" s="133"/>
      <c r="CO7" s="133"/>
      <c r="CP7" s="133"/>
      <c r="CQ7" s="133"/>
      <c r="CR7" s="133"/>
      <c r="CS7" s="133"/>
      <c r="CT7" s="133"/>
      <c r="CU7" s="133"/>
      <c r="CV7" s="136"/>
      <c r="CW7" s="136"/>
      <c r="CX7" s="136"/>
    </row>
    <row r="8" spans="1:102" ht="12">
      <c r="A8" s="65" t="s">
        <v>22</v>
      </c>
      <c r="B8" s="98" t="s">
        <v>235</v>
      </c>
      <c r="C8" s="25" t="s">
        <v>92</v>
      </c>
      <c r="D8" s="39" t="s">
        <v>93</v>
      </c>
      <c r="E8" s="70">
        <v>443981</v>
      </c>
      <c r="F8" s="71">
        <v>480718.65370338096</v>
      </c>
      <c r="G8" s="120">
        <v>83956.03186572404</v>
      </c>
      <c r="H8" s="120">
        <v>15328.263820888124</v>
      </c>
      <c r="I8" s="120">
        <v>12368.206447161687</v>
      </c>
      <c r="J8" s="120">
        <v>51251.73355684046</v>
      </c>
      <c r="K8" s="120">
        <v>22305.358667123535</v>
      </c>
      <c r="L8" s="120">
        <v>7074.583301948364</v>
      </c>
      <c r="M8" s="120">
        <v>5098.133136652085</v>
      </c>
      <c r="N8" s="120">
        <v>79596.24550681374</v>
      </c>
      <c r="O8" s="120">
        <v>6770.316700696886</v>
      </c>
      <c r="P8" s="120">
        <v>20477.70667107334</v>
      </c>
      <c r="Q8" s="120">
        <v>282.203424432231</v>
      </c>
      <c r="R8" s="120">
        <v>3138.6151768217396</v>
      </c>
      <c r="S8" s="120">
        <v>1949.7691142590502</v>
      </c>
      <c r="T8" s="120">
        <v>1788.1435166296817</v>
      </c>
      <c r="U8" s="120">
        <v>6631.267377022096</v>
      </c>
      <c r="V8" s="120">
        <v>528.4900493912688</v>
      </c>
      <c r="W8" s="120">
        <v>3426.975766877947</v>
      </c>
      <c r="X8" s="120">
        <v>3640.93727231111</v>
      </c>
      <c r="Y8" s="120">
        <v>3065.2422864693594</v>
      </c>
      <c r="Z8" s="120">
        <v>1575.20820546718</v>
      </c>
      <c r="AA8" s="120">
        <v>17812.680150162418</v>
      </c>
      <c r="AB8" s="120">
        <v>11554.94748766153</v>
      </c>
      <c r="AC8" s="157">
        <v>2088.3053407985094</v>
      </c>
      <c r="AD8" s="141">
        <f aca="true" t="shared" si="0" ref="AD8:AD65">SUM(G8:AC8)</f>
        <v>361709.36484322656</v>
      </c>
      <c r="AE8" s="80">
        <v>1064.6765558125078</v>
      </c>
      <c r="AF8" s="137">
        <v>410.4777082650632</v>
      </c>
      <c r="AG8" s="80">
        <v>1055.4408073765437</v>
      </c>
      <c r="AH8" s="80">
        <v>1804.5626249602842</v>
      </c>
      <c r="AI8" s="80">
        <v>192.41142574924837</v>
      </c>
      <c r="AJ8" s="80">
        <v>0</v>
      </c>
      <c r="AK8" s="80">
        <v>917.4176779724163</v>
      </c>
      <c r="AL8" s="80">
        <v>230.89371089909804</v>
      </c>
      <c r="AM8" s="80">
        <v>298.1094356275021</v>
      </c>
      <c r="AN8" s="80">
        <v>5521.202248618179</v>
      </c>
      <c r="AO8" s="80">
        <v>2593.788114641521</v>
      </c>
      <c r="AP8" s="80">
        <v>4126.481091475147</v>
      </c>
      <c r="AQ8" s="80">
        <v>624.4392136982274</v>
      </c>
      <c r="AR8" s="80">
        <v>513.6102324666604</v>
      </c>
      <c r="AS8" s="80">
        <v>307.8582811987974</v>
      </c>
      <c r="AT8" s="80">
        <v>282.203424432231</v>
      </c>
      <c r="AU8" s="80">
        <v>5857.003799807121</v>
      </c>
      <c r="AV8" s="80">
        <v>2495.191369116253</v>
      </c>
      <c r="AW8" s="80">
        <v>365.32516035590623</v>
      </c>
      <c r="AX8" s="80">
        <v>923.5748435963922</v>
      </c>
      <c r="AY8" s="80">
        <v>0</v>
      </c>
      <c r="AZ8" s="80">
        <v>0</v>
      </c>
      <c r="BA8" s="80">
        <v>290.9260757328635</v>
      </c>
      <c r="BB8" s="80">
        <v>728.5979321704871</v>
      </c>
      <c r="BC8" s="80">
        <v>51.3097135331329</v>
      </c>
      <c r="BD8" s="80">
        <v>218.0662825158148</v>
      </c>
      <c r="BE8" s="80">
        <v>1822.0079275615492</v>
      </c>
      <c r="BF8" s="80">
        <v>682.4191899906676</v>
      </c>
      <c r="BG8" s="80">
        <v>30.78582811987974</v>
      </c>
      <c r="BH8" s="80">
        <v>153.9291405993987</v>
      </c>
      <c r="BI8" s="80">
        <v>882.5270727698858</v>
      </c>
      <c r="BJ8" s="80">
        <v>0</v>
      </c>
      <c r="BK8" s="80">
        <v>0</v>
      </c>
      <c r="BL8" s="80">
        <v>0</v>
      </c>
      <c r="BM8" s="80">
        <v>397.1371827464487</v>
      </c>
      <c r="BN8" s="80">
        <v>1182.6888969387132</v>
      </c>
      <c r="BO8" s="80">
        <v>1436.6719789277213</v>
      </c>
      <c r="BP8" s="80">
        <v>0</v>
      </c>
      <c r="BQ8" s="80">
        <v>5361.8650642123885</v>
      </c>
      <c r="BR8" s="80">
        <v>51.3097135331329</v>
      </c>
      <c r="BS8" s="80">
        <v>3429.5412525546035</v>
      </c>
      <c r="BT8" s="80">
        <v>153.9291405993987</v>
      </c>
      <c r="BU8" s="80">
        <v>56427.34436092757</v>
      </c>
      <c r="BV8" s="80">
        <v>0</v>
      </c>
      <c r="BW8" s="80">
        <v>1090.3314125790741</v>
      </c>
      <c r="BX8" s="80">
        <v>1218.092599276575</v>
      </c>
      <c r="BY8" s="80">
        <v>1077.5039841957907</v>
      </c>
      <c r="BZ8" s="80">
        <v>0</v>
      </c>
      <c r="CA8" s="80">
        <v>142.12790648677813</v>
      </c>
      <c r="CB8" s="80">
        <v>1806.1019163662781</v>
      </c>
      <c r="CC8" s="80">
        <v>461.7874217981961</v>
      </c>
      <c r="CD8" s="80">
        <v>8330.131992104127</v>
      </c>
      <c r="CE8" s="80">
        <v>1997.487147844864</v>
      </c>
      <c r="CF8" s="80">
        <v>0</v>
      </c>
      <c r="CG8" s="80">
        <v>0</v>
      </c>
      <c r="CH8" s="80">
        <v>0</v>
      </c>
      <c r="CI8" s="80">
        <v>0</v>
      </c>
      <c r="CJ8" s="80">
        <v>0</v>
      </c>
      <c r="CK8" s="141">
        <v>0</v>
      </c>
      <c r="CL8" s="133"/>
      <c r="CM8" s="133"/>
      <c r="CN8" s="133"/>
      <c r="CO8" s="133"/>
      <c r="CP8" s="133"/>
      <c r="CQ8" s="133"/>
      <c r="CR8" s="133"/>
      <c r="CS8" s="133"/>
      <c r="CT8" s="133"/>
      <c r="CU8" s="133"/>
      <c r="CV8" s="136"/>
      <c r="CW8" s="136"/>
      <c r="CX8" s="136"/>
    </row>
    <row r="9" spans="1:102" ht="12">
      <c r="A9" s="65" t="s">
        <v>23</v>
      </c>
      <c r="B9" s="22" t="s">
        <v>94</v>
      </c>
      <c r="C9" s="25" t="s">
        <v>95</v>
      </c>
      <c r="D9" s="39" t="s">
        <v>96</v>
      </c>
      <c r="E9" s="70">
        <v>1495951</v>
      </c>
      <c r="F9" s="71">
        <v>1578244.0413681378</v>
      </c>
      <c r="G9" s="120">
        <v>434037.71815884183</v>
      </c>
      <c r="H9" s="120">
        <v>113749.43997326131</v>
      </c>
      <c r="I9" s="120">
        <v>11775.304345058106</v>
      </c>
      <c r="J9" s="120">
        <v>358410.82600270613</v>
      </c>
      <c r="K9" s="120">
        <v>79218.35998137841</v>
      </c>
      <c r="L9" s="120">
        <v>88226.46780534787</v>
      </c>
      <c r="M9" s="120">
        <v>24404.318255132926</v>
      </c>
      <c r="N9" s="120">
        <v>159849.75648416378</v>
      </c>
      <c r="O9" s="120">
        <v>13423.846953366243</v>
      </c>
      <c r="P9" s="120">
        <v>25405.219124462867</v>
      </c>
      <c r="Q9" s="120">
        <v>323.82086948909796</v>
      </c>
      <c r="R9" s="120">
        <v>942.0243476046485</v>
      </c>
      <c r="S9" s="120">
        <v>1442.4747822696181</v>
      </c>
      <c r="T9" s="120">
        <v>15337.333909438184</v>
      </c>
      <c r="U9" s="120">
        <v>55020.109552284</v>
      </c>
      <c r="V9" s="120">
        <v>29.438260862645265</v>
      </c>
      <c r="W9" s="120">
        <v>1206.9686953684559</v>
      </c>
      <c r="X9" s="120">
        <v>17194.8881698711</v>
      </c>
      <c r="Y9" s="120">
        <v>16014.413909279025</v>
      </c>
      <c r="Z9" s="120">
        <v>2355.0608690116214</v>
      </c>
      <c r="AA9" s="120">
        <v>42037.836511857444</v>
      </c>
      <c r="AB9" s="120">
        <v>34354.45042670703</v>
      </c>
      <c r="AC9" s="157">
        <v>18222.283473977423</v>
      </c>
      <c r="AD9" s="141">
        <f t="shared" si="0"/>
        <v>1512982.3608617398</v>
      </c>
      <c r="AE9" s="80">
        <v>21784.313038357497</v>
      </c>
      <c r="AF9" s="137">
        <v>29.438260862645265</v>
      </c>
      <c r="AG9" s="80">
        <v>618.2034781155506</v>
      </c>
      <c r="AH9" s="80">
        <v>647.6417389781959</v>
      </c>
      <c r="AI9" s="80">
        <v>1589.6660865828444</v>
      </c>
      <c r="AJ9" s="80">
        <v>0</v>
      </c>
      <c r="AK9" s="80">
        <v>4916.1895640617595</v>
      </c>
      <c r="AL9" s="80">
        <v>0</v>
      </c>
      <c r="AM9" s="80">
        <v>29.438260862645265</v>
      </c>
      <c r="AN9" s="80">
        <v>585.2326259493879</v>
      </c>
      <c r="AO9" s="80">
        <v>103.62267823651135</v>
      </c>
      <c r="AP9" s="80">
        <v>164.85426083081347</v>
      </c>
      <c r="AQ9" s="80">
        <v>0</v>
      </c>
      <c r="AR9" s="80">
        <v>0</v>
      </c>
      <c r="AS9" s="80">
        <v>2649.443477638074</v>
      </c>
      <c r="AT9" s="80">
        <v>0</v>
      </c>
      <c r="AU9" s="80">
        <v>206.06782603851684</v>
      </c>
      <c r="AV9" s="80">
        <v>588.7652172529054</v>
      </c>
      <c r="AW9" s="80">
        <v>0</v>
      </c>
      <c r="AX9" s="80">
        <v>3061.5791297151077</v>
      </c>
      <c r="AY9" s="80">
        <v>0</v>
      </c>
      <c r="AZ9" s="80">
        <v>88.3147825879358</v>
      </c>
      <c r="BA9" s="80">
        <v>4268.547825083563</v>
      </c>
      <c r="BB9" s="80">
        <v>0</v>
      </c>
      <c r="BC9" s="80">
        <v>0</v>
      </c>
      <c r="BD9" s="80">
        <v>0</v>
      </c>
      <c r="BE9" s="80">
        <v>1265.8452170937464</v>
      </c>
      <c r="BF9" s="80">
        <v>0</v>
      </c>
      <c r="BG9" s="80">
        <v>29.438260862645265</v>
      </c>
      <c r="BH9" s="80">
        <v>0</v>
      </c>
      <c r="BI9" s="80">
        <v>1972.363477797233</v>
      </c>
      <c r="BJ9" s="80">
        <v>0</v>
      </c>
      <c r="BK9" s="80">
        <v>0</v>
      </c>
      <c r="BL9" s="80">
        <v>1321.777912732772</v>
      </c>
      <c r="BM9" s="80">
        <v>88.3147825879358</v>
      </c>
      <c r="BN9" s="80">
        <v>29.438260862645265</v>
      </c>
      <c r="BO9" s="80">
        <v>0</v>
      </c>
      <c r="BP9" s="80">
        <v>0</v>
      </c>
      <c r="BQ9" s="80">
        <v>0</v>
      </c>
      <c r="BR9" s="80">
        <v>117.75304345058106</v>
      </c>
      <c r="BS9" s="80">
        <v>0</v>
      </c>
      <c r="BT9" s="80">
        <v>0</v>
      </c>
      <c r="BU9" s="80">
        <v>500.4504346649695</v>
      </c>
      <c r="BV9" s="80">
        <v>0</v>
      </c>
      <c r="BW9" s="80">
        <v>16073.290431004316</v>
      </c>
      <c r="BX9" s="80">
        <v>382.69739121438846</v>
      </c>
      <c r="BY9" s="80">
        <v>2031.2399995225235</v>
      </c>
      <c r="BZ9" s="80">
        <v>0</v>
      </c>
      <c r="CA9" s="80">
        <v>-29.438260862645265</v>
      </c>
      <c r="CB9" s="80">
        <v>0</v>
      </c>
      <c r="CC9" s="80">
        <v>147.19130431322634</v>
      </c>
      <c r="CD9" s="80">
        <v>0</v>
      </c>
      <c r="CE9" s="80">
        <v>0</v>
      </c>
      <c r="CF9" s="80">
        <v>0</v>
      </c>
      <c r="CG9" s="80">
        <v>0</v>
      </c>
      <c r="CH9" s="80">
        <v>0</v>
      </c>
      <c r="CI9" s="80">
        <v>0</v>
      </c>
      <c r="CJ9" s="80">
        <v>0</v>
      </c>
      <c r="CK9" s="141">
        <v>0</v>
      </c>
      <c r="CL9" s="133"/>
      <c r="CM9" s="133"/>
      <c r="CN9" s="133"/>
      <c r="CO9" s="133"/>
      <c r="CP9" s="133"/>
      <c r="CQ9" s="133"/>
      <c r="CR9" s="133"/>
      <c r="CS9" s="133"/>
      <c r="CT9" s="133"/>
      <c r="CU9" s="133"/>
      <c r="CV9" s="136"/>
      <c r="CW9" s="136"/>
      <c r="CX9" s="136"/>
    </row>
    <row r="10" spans="1:102" ht="12">
      <c r="A10" s="65" t="s">
        <v>24</v>
      </c>
      <c r="B10" s="22" t="s">
        <v>97</v>
      </c>
      <c r="C10" s="25" t="s">
        <v>90</v>
      </c>
      <c r="D10" s="39" t="s">
        <v>91</v>
      </c>
      <c r="E10" s="70">
        <v>1578197</v>
      </c>
      <c r="F10" s="71">
        <v>1717604.5273187936</v>
      </c>
      <c r="G10" s="120">
        <v>281341.0027518157</v>
      </c>
      <c r="H10" s="120">
        <v>73729.74501800293</v>
      </c>
      <c r="I10" s="120">
        <v>45966.91915652783</v>
      </c>
      <c r="J10" s="120">
        <v>306300.3696391285</v>
      </c>
      <c r="K10" s="120">
        <v>69453.03974619403</v>
      </c>
      <c r="L10" s="120">
        <v>21998.57092990659</v>
      </c>
      <c r="M10" s="120">
        <v>21647.116889413934</v>
      </c>
      <c r="N10" s="120">
        <v>298333.39694214676</v>
      </c>
      <c r="O10" s="120">
        <v>23451.383853105883</v>
      </c>
      <c r="P10" s="120">
        <v>69851.49054791535</v>
      </c>
      <c r="Q10" s="120">
        <v>363.7140651610043</v>
      </c>
      <c r="R10" s="120">
        <v>12895.502613657856</v>
      </c>
      <c r="S10" s="120">
        <v>12862.80921454226</v>
      </c>
      <c r="T10" s="120">
        <v>7550.131858257927</v>
      </c>
      <c r="U10" s="120">
        <v>38490.34744627999</v>
      </c>
      <c r="V10" s="120">
        <v>2286.494600646988</v>
      </c>
      <c r="W10" s="120">
        <v>12008.694162647316</v>
      </c>
      <c r="X10" s="120">
        <v>14091.263686310775</v>
      </c>
      <c r="Y10" s="120">
        <v>11638.850085152138</v>
      </c>
      <c r="Z10" s="120">
        <v>11085.105637631734</v>
      </c>
      <c r="AA10" s="120">
        <v>61978.51137339092</v>
      </c>
      <c r="AB10" s="120">
        <v>91210.4968576231</v>
      </c>
      <c r="AC10" s="157">
        <v>4219.491823356595</v>
      </c>
      <c r="AD10" s="141">
        <f t="shared" si="0"/>
        <v>1492754.448898816</v>
      </c>
      <c r="AE10" s="80">
        <v>4848.839756331817</v>
      </c>
      <c r="AF10" s="137">
        <v>974.6719611337026</v>
      </c>
      <c r="AG10" s="80">
        <v>3007.7927186348224</v>
      </c>
      <c r="AH10" s="80">
        <v>3412.3735326903216</v>
      </c>
      <c r="AI10" s="80">
        <v>668.1713444249912</v>
      </c>
      <c r="AJ10" s="80">
        <v>2529.6517565692325</v>
      </c>
      <c r="AK10" s="80">
        <v>7648.212055604716</v>
      </c>
      <c r="AL10" s="80">
        <v>449.5342378394436</v>
      </c>
      <c r="AM10" s="80">
        <v>1099.315545261912</v>
      </c>
      <c r="AN10" s="80">
        <v>8191.555915531471</v>
      </c>
      <c r="AO10" s="80">
        <v>3208.325855460109</v>
      </c>
      <c r="AP10" s="80">
        <v>5104.154770050173</v>
      </c>
      <c r="AQ10" s="80">
        <v>4374.785469155676</v>
      </c>
      <c r="AR10" s="80">
        <v>2465.0822933159307</v>
      </c>
      <c r="AS10" s="80">
        <v>1565.1964826591534</v>
      </c>
      <c r="AT10" s="80">
        <v>923.5885250155841</v>
      </c>
      <c r="AU10" s="80">
        <v>10243.250610405139</v>
      </c>
      <c r="AV10" s="80">
        <v>7262.021278551739</v>
      </c>
      <c r="AW10" s="80">
        <v>794.8582659979252</v>
      </c>
      <c r="AX10" s="80">
        <v>4284.878621587787</v>
      </c>
      <c r="AY10" s="80">
        <v>0</v>
      </c>
      <c r="AZ10" s="80">
        <v>6.13001233417423</v>
      </c>
      <c r="BA10" s="80">
        <v>1620.3665936667217</v>
      </c>
      <c r="BB10" s="80">
        <v>1317.9526518474595</v>
      </c>
      <c r="BC10" s="80">
        <v>102.16687223623717</v>
      </c>
      <c r="BD10" s="80">
        <v>208.42041936192385</v>
      </c>
      <c r="BE10" s="80">
        <v>4015.158078884121</v>
      </c>
      <c r="BF10" s="80">
        <v>4842.709743997641</v>
      </c>
      <c r="BG10" s="80">
        <v>89.90684756788872</v>
      </c>
      <c r="BH10" s="80">
        <v>527.1810607389838</v>
      </c>
      <c r="BI10" s="80">
        <v>2272.1912385339147</v>
      </c>
      <c r="BJ10" s="80">
        <v>0</v>
      </c>
      <c r="BK10" s="80">
        <v>1283.2159152871388</v>
      </c>
      <c r="BL10" s="80">
        <v>0</v>
      </c>
      <c r="BM10" s="80">
        <v>4440.172267386868</v>
      </c>
      <c r="BN10" s="80">
        <v>9860.329173263723</v>
      </c>
      <c r="BO10" s="80">
        <v>4807.973007437321</v>
      </c>
      <c r="BP10" s="80">
        <v>126.6869215729341</v>
      </c>
      <c r="BQ10" s="80">
        <v>1575.4131698827773</v>
      </c>
      <c r="BR10" s="80">
        <v>138.94694624128255</v>
      </c>
      <c r="BS10" s="80">
        <v>7556.261870592102</v>
      </c>
      <c r="BT10" s="80">
        <v>273.80721759311564</v>
      </c>
      <c r="BU10" s="80">
        <v>69672.49418775747</v>
      </c>
      <c r="BV10" s="80">
        <v>482.2276369550395</v>
      </c>
      <c r="BW10" s="80">
        <v>4027.4181035524693</v>
      </c>
      <c r="BX10" s="80">
        <v>2754.418875488954</v>
      </c>
      <c r="BY10" s="80">
        <v>3602.403915049723</v>
      </c>
      <c r="BZ10" s="80">
        <v>0</v>
      </c>
      <c r="CA10" s="80">
        <v>273.80721759311564</v>
      </c>
      <c r="CB10" s="80">
        <v>6081.380902989783</v>
      </c>
      <c r="CC10" s="80">
        <v>794.8582659979252</v>
      </c>
      <c r="CD10" s="80">
        <v>394.3641268318755</v>
      </c>
      <c r="CE10" s="80">
        <v>639.5646201988446</v>
      </c>
      <c r="CF10" s="80">
        <v>0</v>
      </c>
      <c r="CG10" s="80">
        <v>0</v>
      </c>
      <c r="CH10" s="80">
        <v>0</v>
      </c>
      <c r="CI10" s="80">
        <v>3833.301046303619</v>
      </c>
      <c r="CJ10" s="80">
        <v>1839.0037002522693</v>
      </c>
      <c r="CK10" s="141">
        <v>12333.58481635855</v>
      </c>
      <c r="CL10" s="133"/>
      <c r="CM10" s="133"/>
      <c r="CN10" s="133"/>
      <c r="CO10" s="133"/>
      <c r="CP10" s="133"/>
      <c r="CQ10" s="133"/>
      <c r="CR10" s="133"/>
      <c r="CS10" s="133"/>
      <c r="CT10" s="133"/>
      <c r="CU10" s="133"/>
      <c r="CV10" s="136"/>
      <c r="CW10" s="136"/>
      <c r="CX10" s="136"/>
    </row>
    <row r="11" spans="1:102" ht="12">
      <c r="A11" s="17" t="s">
        <v>25</v>
      </c>
      <c r="B11" s="22" t="s">
        <v>98</v>
      </c>
      <c r="C11" s="25" t="s">
        <v>90</v>
      </c>
      <c r="D11" s="39" t="s">
        <v>91</v>
      </c>
      <c r="E11" s="70">
        <v>574901</v>
      </c>
      <c r="F11" s="58">
        <v>592171.205799769</v>
      </c>
      <c r="G11" s="120">
        <v>96996.74062953661</v>
      </c>
      <c r="H11" s="120">
        <v>25419.490526597066</v>
      </c>
      <c r="I11" s="120">
        <v>15847.819163770406</v>
      </c>
      <c r="J11" s="120">
        <v>105601.87536839933</v>
      </c>
      <c r="K11" s="120">
        <v>23945.02904412145</v>
      </c>
      <c r="L11" s="120">
        <v>7584.353712533437</v>
      </c>
      <c r="M11" s="120">
        <v>7463.184398158948</v>
      </c>
      <c r="N11" s="120">
        <v>102855.13608499158</v>
      </c>
      <c r="O11" s="120">
        <v>8085.233843465192</v>
      </c>
      <c r="P11" s="120">
        <v>24082.401231929733</v>
      </c>
      <c r="Q11" s="120">
        <v>125.39615092243653</v>
      </c>
      <c r="R11" s="120">
        <v>4445.927575682567</v>
      </c>
      <c r="S11" s="120">
        <v>4434.656011554707</v>
      </c>
      <c r="T11" s="120">
        <v>2603.0268407775447</v>
      </c>
      <c r="U11" s="120">
        <v>13270.153342280546</v>
      </c>
      <c r="V11" s="120">
        <v>788.3050161921713</v>
      </c>
      <c r="W11" s="120">
        <v>4140.186398714379</v>
      </c>
      <c r="X11" s="120">
        <v>4858.185033659027</v>
      </c>
      <c r="Y11" s="120">
        <v>4012.676829517969</v>
      </c>
      <c r="Z11" s="120">
        <v>3821.764712102349</v>
      </c>
      <c r="AA11" s="120">
        <v>21368.067695389578</v>
      </c>
      <c r="AB11" s="120">
        <v>31446.25497121192</v>
      </c>
      <c r="AC11" s="157">
        <v>1454.736245251862</v>
      </c>
      <c r="AD11" s="141">
        <f t="shared" si="0"/>
        <v>514650.60082676087</v>
      </c>
      <c r="AE11" s="80">
        <v>1671.7138547131567</v>
      </c>
      <c r="AF11" s="137">
        <v>336.0335055618102</v>
      </c>
      <c r="AG11" s="80">
        <v>1036.9838997630707</v>
      </c>
      <c r="AH11" s="80">
        <v>1176.4695058453315</v>
      </c>
      <c r="AI11" s="80">
        <v>230.3625918631278</v>
      </c>
      <c r="AJ11" s="80">
        <v>872.137274393126</v>
      </c>
      <c r="AK11" s="80">
        <v>2636.8415331611236</v>
      </c>
      <c r="AL11" s="80">
        <v>154.98400675806764</v>
      </c>
      <c r="AM11" s="80">
        <v>379.0063437992744</v>
      </c>
      <c r="AN11" s="80">
        <v>2824.1678842385677</v>
      </c>
      <c r="AO11" s="80">
        <v>1106.1208562323288</v>
      </c>
      <c r="AP11" s="80">
        <v>1759.7377258241593</v>
      </c>
      <c r="AQ11" s="80">
        <v>1508.2761748591945</v>
      </c>
      <c r="AR11" s="80">
        <v>849.8759352406037</v>
      </c>
      <c r="AS11" s="80">
        <v>539.6261326212718</v>
      </c>
      <c r="AT11" s="80">
        <v>318.4216866120299</v>
      </c>
      <c r="AU11" s="80">
        <v>3531.5219358099685</v>
      </c>
      <c r="AV11" s="80">
        <v>2503.6961819007834</v>
      </c>
      <c r="AW11" s="80">
        <v>274.0399028585832</v>
      </c>
      <c r="AX11" s="80">
        <v>1477.279373507581</v>
      </c>
      <c r="AY11" s="80">
        <v>0</v>
      </c>
      <c r="AZ11" s="80">
        <v>2.1134182739736493</v>
      </c>
      <c r="BA11" s="80">
        <v>558.6468970870346</v>
      </c>
      <c r="BB11" s="80">
        <v>454.38492890433463</v>
      </c>
      <c r="BC11" s="80">
        <v>35.22363789956082</v>
      </c>
      <c r="BD11" s="80">
        <v>71.85622131510408</v>
      </c>
      <c r="BE11" s="80">
        <v>1384.2889694527405</v>
      </c>
      <c r="BF11" s="80">
        <v>1669.6004364391829</v>
      </c>
      <c r="BG11" s="80">
        <v>30.996801351613524</v>
      </c>
      <c r="BH11" s="80">
        <v>181.75397156173383</v>
      </c>
      <c r="BI11" s="80">
        <v>783.3737068862326</v>
      </c>
      <c r="BJ11" s="80">
        <v>0</v>
      </c>
      <c r="BK11" s="80">
        <v>442.4088920184839</v>
      </c>
      <c r="BL11" s="80">
        <v>0</v>
      </c>
      <c r="BM11" s="80">
        <v>1530.8193031149135</v>
      </c>
      <c r="BN11" s="80">
        <v>3399.5037409624147</v>
      </c>
      <c r="BO11" s="80">
        <v>1657.6243995533323</v>
      </c>
      <c r="BP11" s="80">
        <v>43.67731099545542</v>
      </c>
      <c r="BQ11" s="80">
        <v>543.1484964112279</v>
      </c>
      <c r="BR11" s="80">
        <v>47.90414754340272</v>
      </c>
      <c r="BS11" s="80">
        <v>2605.1402590515186</v>
      </c>
      <c r="BT11" s="80">
        <v>94.399349570823</v>
      </c>
      <c r="BU11" s="80">
        <v>24020.689418329704</v>
      </c>
      <c r="BV11" s="80">
        <v>166.25557088592709</v>
      </c>
      <c r="BW11" s="80">
        <v>1388.5158060006877</v>
      </c>
      <c r="BX11" s="80">
        <v>949.6292777721599</v>
      </c>
      <c r="BY11" s="80">
        <v>1241.9854723385147</v>
      </c>
      <c r="BZ11" s="80">
        <v>0</v>
      </c>
      <c r="CA11" s="80">
        <v>94.399349570823</v>
      </c>
      <c r="CB11" s="80">
        <v>2096.6518223334588</v>
      </c>
      <c r="CC11" s="80">
        <v>274.0399028585832</v>
      </c>
      <c r="CD11" s="80">
        <v>135.96324229230478</v>
      </c>
      <c r="CE11" s="80">
        <v>220.49997325125076</v>
      </c>
      <c r="CF11" s="80">
        <v>0</v>
      </c>
      <c r="CG11" s="80">
        <v>0</v>
      </c>
      <c r="CH11" s="80">
        <v>0</v>
      </c>
      <c r="CI11" s="80">
        <v>1321.5908939915223</v>
      </c>
      <c r="CJ11" s="80">
        <v>634.0254821920948</v>
      </c>
      <c r="CK11" s="141">
        <v>4252.197567234983</v>
      </c>
      <c r="CL11" s="133"/>
      <c r="CM11" s="133"/>
      <c r="CN11" s="133"/>
      <c r="CO11" s="133"/>
      <c r="CP11" s="133"/>
      <c r="CQ11" s="133"/>
      <c r="CR11" s="133"/>
      <c r="CS11" s="133"/>
      <c r="CT11" s="133"/>
      <c r="CU11" s="133"/>
      <c r="CV11" s="136"/>
      <c r="CW11" s="136"/>
      <c r="CX11" s="136"/>
    </row>
    <row r="12" spans="1:102" ht="12">
      <c r="A12" s="66" t="s">
        <v>26</v>
      </c>
      <c r="B12" s="23" t="s">
        <v>99</v>
      </c>
      <c r="C12" s="24" t="s">
        <v>100</v>
      </c>
      <c r="D12" s="106" t="s">
        <v>101</v>
      </c>
      <c r="E12" s="72">
        <v>557859</v>
      </c>
      <c r="F12" s="119">
        <v>589143.4274652911</v>
      </c>
      <c r="G12" s="158">
        <v>77742.43894902334</v>
      </c>
      <c r="H12" s="158">
        <v>7312.672166900583</v>
      </c>
      <c r="I12" s="158">
        <v>8749.896116656531</v>
      </c>
      <c r="J12" s="158">
        <v>107991.8629195383</v>
      </c>
      <c r="K12" s="158">
        <v>54430.62453290404</v>
      </c>
      <c r="L12" s="158">
        <v>5296.723110126359</v>
      </c>
      <c r="M12" s="158">
        <v>5105.446171924772</v>
      </c>
      <c r="N12" s="158">
        <v>113963.0994310617</v>
      </c>
      <c r="O12" s="158">
        <v>13120.299474886533</v>
      </c>
      <c r="P12" s="158">
        <v>16533.119539884883</v>
      </c>
      <c r="Q12" s="158">
        <v>1889.196871616096</v>
      </c>
      <c r="R12" s="158">
        <v>7.8907979728069995</v>
      </c>
      <c r="S12" s="158">
        <v>3462.9615913571984</v>
      </c>
      <c r="T12" s="158">
        <v>984.4519597466555</v>
      </c>
      <c r="U12" s="158">
        <v>16568.678072521838</v>
      </c>
      <c r="V12" s="158">
        <v>1776.7280296239353</v>
      </c>
      <c r="W12" s="158">
        <v>1764.8418909054035</v>
      </c>
      <c r="X12" s="158">
        <v>198.46855154389252</v>
      </c>
      <c r="Y12" s="158">
        <v>1075.64561226783</v>
      </c>
      <c r="Z12" s="158">
        <v>903.2466590897936</v>
      </c>
      <c r="AA12" s="158">
        <v>77820.74762763956</v>
      </c>
      <c r="AB12" s="158">
        <v>8873.252262180793</v>
      </c>
      <c r="AC12" s="159">
        <v>3966.274641799913</v>
      </c>
      <c r="AD12" s="142">
        <f t="shared" si="0"/>
        <v>529538.5669811728</v>
      </c>
      <c r="AE12" s="138">
        <v>663.1266802717174</v>
      </c>
      <c r="AF12" s="139">
        <v>164.10862113065696</v>
      </c>
      <c r="AG12" s="138">
        <v>181.48835337456097</v>
      </c>
      <c r="AH12" s="138">
        <v>667.7213221293011</v>
      </c>
      <c r="AI12" s="138">
        <v>0</v>
      </c>
      <c r="AJ12" s="138">
        <v>0</v>
      </c>
      <c r="AK12" s="138">
        <v>342.7003524645673</v>
      </c>
      <c r="AL12" s="138">
        <v>69.71869601290234</v>
      </c>
      <c r="AM12" s="138">
        <v>0</v>
      </c>
      <c r="AN12" s="138">
        <v>1404.8367188359146</v>
      </c>
      <c r="AO12" s="138">
        <v>841.52463757946</v>
      </c>
      <c r="AP12" s="138">
        <v>1324.3745515577573</v>
      </c>
      <c r="AQ12" s="138">
        <v>0</v>
      </c>
      <c r="AR12" s="138">
        <v>280.203234849563</v>
      </c>
      <c r="AS12" s="138">
        <v>0</v>
      </c>
      <c r="AT12" s="138">
        <v>0</v>
      </c>
      <c r="AU12" s="138">
        <v>2106.4435246648964</v>
      </c>
      <c r="AV12" s="138">
        <v>1664.7586052249906</v>
      </c>
      <c r="AW12" s="138">
        <v>260.89575069584663</v>
      </c>
      <c r="AX12" s="138">
        <v>2601.7658936161606</v>
      </c>
      <c r="AY12" s="138">
        <v>0</v>
      </c>
      <c r="AZ12" s="138">
        <v>0</v>
      </c>
      <c r="BA12" s="138">
        <v>484.83459949373633</v>
      </c>
      <c r="BB12" s="138">
        <v>262.09435291956413</v>
      </c>
      <c r="BC12" s="138">
        <v>0</v>
      </c>
      <c r="BD12" s="138">
        <v>1007.724819590504</v>
      </c>
      <c r="BE12" s="138">
        <v>795.5722259925033</v>
      </c>
      <c r="BF12" s="138">
        <v>0</v>
      </c>
      <c r="BG12" s="138">
        <v>0</v>
      </c>
      <c r="BH12" s="138">
        <v>0</v>
      </c>
      <c r="BI12" s="138">
        <v>349.2926646950136</v>
      </c>
      <c r="BJ12" s="138">
        <v>0</v>
      </c>
      <c r="BK12" s="138">
        <v>0</v>
      </c>
      <c r="BL12" s="138">
        <v>0</v>
      </c>
      <c r="BM12" s="138">
        <v>188.6799667168661</v>
      </c>
      <c r="BN12" s="138">
        <v>653.8075479823135</v>
      </c>
      <c r="BO12" s="138">
        <v>2101.1496981768105</v>
      </c>
      <c r="BP12" s="138">
        <v>573.2015484373105</v>
      </c>
      <c r="BQ12" s="138">
        <v>8118.132861238756</v>
      </c>
      <c r="BR12" s="138">
        <v>1910.7717116430113</v>
      </c>
      <c r="BS12" s="138">
        <v>984.1523091907261</v>
      </c>
      <c r="BT12" s="138">
        <v>40.85235912503877</v>
      </c>
      <c r="BU12" s="138">
        <v>24777.505168688553</v>
      </c>
      <c r="BV12" s="138">
        <v>0</v>
      </c>
      <c r="BW12" s="138">
        <v>691.9930171595809</v>
      </c>
      <c r="BX12" s="138">
        <v>1573.0655351106004</v>
      </c>
      <c r="BY12" s="138">
        <v>1377.094071532786</v>
      </c>
      <c r="BZ12" s="138">
        <v>0</v>
      </c>
      <c r="CA12" s="138">
        <v>0</v>
      </c>
      <c r="CB12" s="138">
        <v>1141.2690840163643</v>
      </c>
      <c r="CC12" s="138">
        <v>0</v>
      </c>
      <c r="CD12" s="138">
        <v>0</v>
      </c>
      <c r="CE12" s="138">
        <v>0</v>
      </c>
      <c r="CF12" s="138">
        <v>0</v>
      </c>
      <c r="CG12" s="138">
        <v>0</v>
      </c>
      <c r="CH12" s="138">
        <v>0</v>
      </c>
      <c r="CI12" s="138">
        <v>0</v>
      </c>
      <c r="CJ12" s="138">
        <v>0</v>
      </c>
      <c r="CK12" s="142">
        <v>0</v>
      </c>
      <c r="CL12" s="133"/>
      <c r="CM12" s="133"/>
      <c r="CN12" s="133"/>
      <c r="CO12" s="133"/>
      <c r="CP12" s="133"/>
      <c r="CQ12" s="133"/>
      <c r="CR12" s="133"/>
      <c r="CS12" s="133"/>
      <c r="CT12" s="133"/>
      <c r="CU12" s="133"/>
      <c r="CV12" s="136"/>
      <c r="CW12" s="136"/>
      <c r="CX12" s="136"/>
    </row>
    <row r="13" spans="1:102" ht="12">
      <c r="A13" s="64" t="s">
        <v>27</v>
      </c>
      <c r="B13" s="59" t="s">
        <v>102</v>
      </c>
      <c r="C13" s="25" t="s">
        <v>90</v>
      </c>
      <c r="D13" s="125" t="s">
        <v>91</v>
      </c>
      <c r="E13" s="69">
        <v>1607106</v>
      </c>
      <c r="F13" s="118">
        <v>1768961.0110185768</v>
      </c>
      <c r="G13" s="155">
        <v>289753.11647886725</v>
      </c>
      <c r="H13" s="155">
        <v>75934.2690443322</v>
      </c>
      <c r="I13" s="155">
        <v>47341.33293853885</v>
      </c>
      <c r="J13" s="155">
        <v>315458.77001035074</v>
      </c>
      <c r="K13" s="155">
        <v>71529.69001515539</v>
      </c>
      <c r="L13" s="155">
        <v>22656.329588207205</v>
      </c>
      <c r="M13" s="155">
        <v>22294.36704973687</v>
      </c>
      <c r="N13" s="155">
        <v>307253.5843272354</v>
      </c>
      <c r="O13" s="155">
        <v>24152.58170944214</v>
      </c>
      <c r="P13" s="155">
        <v>71940.0545209793</v>
      </c>
      <c r="Q13" s="155">
        <v>374.58913864953394</v>
      </c>
      <c r="R13" s="155">
        <v>13281.078955152856</v>
      </c>
      <c r="S13" s="155">
        <v>13247.408021341664</v>
      </c>
      <c r="T13" s="155">
        <v>7775.881277022629</v>
      </c>
      <c r="U13" s="155">
        <v>39641.21126259141</v>
      </c>
      <c r="V13" s="155">
        <v>2354.8609334203848</v>
      </c>
      <c r="W13" s="155">
        <v>12367.754875524219</v>
      </c>
      <c r="X13" s="155">
        <v>14512.59335929728</v>
      </c>
      <c r="Y13" s="155">
        <v>11986.852436785086</v>
      </c>
      <c r="Z13" s="155">
        <v>11416.550995357986</v>
      </c>
      <c r="AA13" s="155">
        <v>63831.67277257114</v>
      </c>
      <c r="AB13" s="155">
        <v>93937.69646650503</v>
      </c>
      <c r="AC13" s="156">
        <v>4345.654895007234</v>
      </c>
      <c r="AD13" s="140">
        <f>SUM(G13:AC13)</f>
        <v>1537387.9010720723</v>
      </c>
      <c r="AE13" s="134">
        <v>4993.82037087272</v>
      </c>
      <c r="AF13" s="135">
        <v>1003.8147142462228</v>
      </c>
      <c r="AG13" s="134">
        <v>3097.7259106298534</v>
      </c>
      <c r="AH13" s="134">
        <v>3514.40371654338</v>
      </c>
      <c r="AI13" s="134">
        <v>688.1497097662786</v>
      </c>
      <c r="AJ13" s="134">
        <v>2605.2885036411403</v>
      </c>
      <c r="AK13" s="134">
        <v>7876.894078456211</v>
      </c>
      <c r="AL13" s="134">
        <v>462.9753399039184</v>
      </c>
      <c r="AM13" s="134">
        <v>1132.1851494014002</v>
      </c>
      <c r="AN13" s="134">
        <v>8436.483954064624</v>
      </c>
      <c r="AO13" s="134">
        <v>3304.2550008942653</v>
      </c>
      <c r="AP13" s="134">
        <v>5256.769319604513</v>
      </c>
      <c r="AQ13" s="134">
        <v>4505.591830610405</v>
      </c>
      <c r="AR13" s="134">
        <v>2538.7884093640328</v>
      </c>
      <c r="AS13" s="134">
        <v>1611.9959562109157</v>
      </c>
      <c r="AT13" s="134">
        <v>951.2038801662322</v>
      </c>
      <c r="AU13" s="134">
        <v>10549.52444971974</v>
      </c>
      <c r="AV13" s="134">
        <v>7479.156172811481</v>
      </c>
      <c r="AW13" s="134">
        <v>818.6245782846556</v>
      </c>
      <c r="AX13" s="134">
        <v>4412.996762629622</v>
      </c>
      <c r="AY13" s="134">
        <v>0</v>
      </c>
      <c r="AZ13" s="134">
        <v>6.3133000895988864</v>
      </c>
      <c r="BA13" s="134">
        <v>1668.8156570173057</v>
      </c>
      <c r="BB13" s="134">
        <v>1357.3595192637606</v>
      </c>
      <c r="BC13" s="134">
        <v>105.22166815998143</v>
      </c>
      <c r="BD13" s="134">
        <v>214.65220304636213</v>
      </c>
      <c r="BE13" s="134">
        <v>4135.211558687271</v>
      </c>
      <c r="BF13" s="134">
        <v>4987.50707078312</v>
      </c>
      <c r="BG13" s="134">
        <v>92.59506798078367</v>
      </c>
      <c r="BH13" s="134">
        <v>542.9438077055042</v>
      </c>
      <c r="BI13" s="134">
        <v>2340.129899877987</v>
      </c>
      <c r="BJ13" s="134">
        <v>0</v>
      </c>
      <c r="BK13" s="134">
        <v>1321.5841520893669</v>
      </c>
      <c r="BL13" s="134">
        <v>0</v>
      </c>
      <c r="BM13" s="134">
        <v>4572.933698232794</v>
      </c>
      <c r="BN13" s="134">
        <v>10155.153637456131</v>
      </c>
      <c r="BO13" s="134">
        <v>4951.731703608726</v>
      </c>
      <c r="BP13" s="134">
        <v>130.47486851837698</v>
      </c>
      <c r="BQ13" s="134">
        <v>1622.5181230269138</v>
      </c>
      <c r="BR13" s="134">
        <v>143.10146869757475</v>
      </c>
      <c r="BS13" s="134">
        <v>7782.194577112228</v>
      </c>
      <c r="BT13" s="134">
        <v>281.9940706687502</v>
      </c>
      <c r="BU13" s="134">
        <v>71755.70615836303</v>
      </c>
      <c r="BV13" s="134">
        <v>496.6462737151124</v>
      </c>
      <c r="BW13" s="134">
        <v>4147.838158866468</v>
      </c>
      <c r="BX13" s="134">
        <v>2836.7761735931</v>
      </c>
      <c r="BY13" s="134">
        <v>3710.1160193209457</v>
      </c>
      <c r="BZ13" s="134">
        <v>0</v>
      </c>
      <c r="CA13" s="134">
        <v>281.9940706687502</v>
      </c>
      <c r="CB13" s="134">
        <v>6263.214575554736</v>
      </c>
      <c r="CC13" s="134">
        <v>818.6245782846556</v>
      </c>
      <c r="CD13" s="134">
        <v>406.15563909752836</v>
      </c>
      <c r="CE13" s="134">
        <v>658.6876426814838</v>
      </c>
      <c r="CF13" s="134">
        <v>0</v>
      </c>
      <c r="CG13" s="134">
        <v>0</v>
      </c>
      <c r="CH13" s="134">
        <v>0</v>
      </c>
      <c r="CI13" s="134">
        <v>3947.916989362504</v>
      </c>
      <c r="CJ13" s="134">
        <v>1893.990026879666</v>
      </c>
      <c r="CK13" s="140">
        <v>12702.359780272958</v>
      </c>
      <c r="CL13" s="133"/>
      <c r="CM13" s="133"/>
      <c r="CN13" s="133"/>
      <c r="CO13" s="133"/>
      <c r="CP13" s="133"/>
      <c r="CQ13" s="133"/>
      <c r="CR13" s="133"/>
      <c r="CS13" s="133"/>
      <c r="CT13" s="133"/>
      <c r="CU13" s="133"/>
      <c r="CV13" s="136"/>
      <c r="CW13" s="136"/>
      <c r="CX13" s="136"/>
    </row>
    <row r="14" spans="1:102" ht="12">
      <c r="A14" s="67" t="s">
        <v>28</v>
      </c>
      <c r="B14" s="22" t="s">
        <v>109</v>
      </c>
      <c r="C14" s="25" t="s">
        <v>110</v>
      </c>
      <c r="D14" s="39" t="s">
        <v>111</v>
      </c>
      <c r="E14" s="70">
        <v>248958</v>
      </c>
      <c r="F14" s="71">
        <v>266102.25128925126</v>
      </c>
      <c r="G14" s="120">
        <v>48672.679040623596</v>
      </c>
      <c r="H14" s="120">
        <v>11352.245523030946</v>
      </c>
      <c r="I14" s="120">
        <v>8708.592083248828</v>
      </c>
      <c r="J14" s="120">
        <v>37052.87713417923</v>
      </c>
      <c r="K14" s="120">
        <v>15106.87161540859</v>
      </c>
      <c r="L14" s="120">
        <v>5019.259567006936</v>
      </c>
      <c r="M14" s="120">
        <v>3196.439655788552</v>
      </c>
      <c r="N14" s="120">
        <v>60395.08513813842</v>
      </c>
      <c r="O14" s="120">
        <v>4566.131967207698</v>
      </c>
      <c r="P14" s="120">
        <v>11425.393965468742</v>
      </c>
      <c r="Q14" s="120">
        <v>0</v>
      </c>
      <c r="R14" s="120">
        <v>2039.3196636685063</v>
      </c>
      <c r="S14" s="120">
        <v>1030.9512021434432</v>
      </c>
      <c r="T14" s="120">
        <v>1218.4861351047746</v>
      </c>
      <c r="U14" s="120">
        <v>4100.240209667637</v>
      </c>
      <c r="V14" s="120">
        <v>407.47118941859907</v>
      </c>
      <c r="W14" s="120">
        <v>2769.8222297587176</v>
      </c>
      <c r="X14" s="120">
        <v>1292.6164358303265</v>
      </c>
      <c r="Y14" s="120">
        <v>2500.7930589136668</v>
      </c>
      <c r="Z14" s="120">
        <v>868.9445846637593</v>
      </c>
      <c r="AA14" s="120">
        <v>6173.924913407592</v>
      </c>
      <c r="AB14" s="120">
        <v>8404.70694318845</v>
      </c>
      <c r="AC14" s="157">
        <v>1752.6170436438538</v>
      </c>
      <c r="AD14" s="141">
        <f t="shared" si="0"/>
        <v>238055.46929951088</v>
      </c>
      <c r="AE14" s="80">
        <v>490.92914387783014</v>
      </c>
      <c r="AF14" s="80">
        <v>245.46457193891507</v>
      </c>
      <c r="AG14" s="80">
        <v>774.1952598953382</v>
      </c>
      <c r="AH14" s="80">
        <v>1300.96223127625</v>
      </c>
      <c r="AI14" s="80">
        <v>73.63937158167452</v>
      </c>
      <c r="AJ14" s="80">
        <v>0</v>
      </c>
      <c r="AK14" s="80">
        <v>435.9450797635132</v>
      </c>
      <c r="AL14" s="80">
        <v>122.73228596945754</v>
      </c>
      <c r="AM14" s="80">
        <v>236.1369182052363</v>
      </c>
      <c r="AN14" s="80">
        <v>3300.109163101233</v>
      </c>
      <c r="AO14" s="80">
        <v>1492.5129646345017</v>
      </c>
      <c r="AP14" s="80">
        <v>2374.452443736707</v>
      </c>
      <c r="AQ14" s="80">
        <v>319.1039435205896</v>
      </c>
      <c r="AR14" s="80">
        <v>112.4227739480231</v>
      </c>
      <c r="AS14" s="80">
        <v>196.37165755113207</v>
      </c>
      <c r="AT14" s="80">
        <v>171.82520035724056</v>
      </c>
      <c r="AU14" s="80">
        <v>1934.2608268786507</v>
      </c>
      <c r="AV14" s="80">
        <v>912.1463493250083</v>
      </c>
      <c r="AW14" s="80">
        <v>272.4656748521958</v>
      </c>
      <c r="AX14" s="80">
        <v>564.5685154595047</v>
      </c>
      <c r="AY14" s="80">
        <v>0</v>
      </c>
      <c r="AZ14" s="80">
        <v>0</v>
      </c>
      <c r="BA14" s="80">
        <v>131.07808141538067</v>
      </c>
      <c r="BB14" s="80">
        <v>206.19024042868867</v>
      </c>
      <c r="BC14" s="80">
        <v>0</v>
      </c>
      <c r="BD14" s="80">
        <v>122.73228596945754</v>
      </c>
      <c r="BE14" s="80">
        <v>1510.0980465682055</v>
      </c>
      <c r="BF14" s="80">
        <v>505.6570181941651</v>
      </c>
      <c r="BG14" s="80">
        <v>29.45574863266981</v>
      </c>
      <c r="BH14" s="80">
        <v>98.18582877556604</v>
      </c>
      <c r="BI14" s="80">
        <v>304.3760692042547</v>
      </c>
      <c r="BJ14" s="80">
        <v>0</v>
      </c>
      <c r="BK14" s="80">
        <v>0</v>
      </c>
      <c r="BL14" s="80">
        <v>0</v>
      </c>
      <c r="BM14" s="80">
        <v>232.70041419809152</v>
      </c>
      <c r="BN14" s="80">
        <v>738.8483615361343</v>
      </c>
      <c r="BO14" s="80">
        <v>846.852773189257</v>
      </c>
      <c r="BP14" s="80">
        <v>0</v>
      </c>
      <c r="BQ14" s="80">
        <v>98.18582877556604</v>
      </c>
      <c r="BR14" s="80">
        <v>0</v>
      </c>
      <c r="BS14" s="80">
        <v>98.18582877556604</v>
      </c>
      <c r="BT14" s="80">
        <v>98.18582877556604</v>
      </c>
      <c r="BU14" s="80">
        <v>1472.7874316334905</v>
      </c>
      <c r="BV14" s="80">
        <v>0</v>
      </c>
      <c r="BW14" s="80">
        <v>463.9280409645495</v>
      </c>
      <c r="BX14" s="80">
        <v>649.9901864942472</v>
      </c>
      <c r="BY14" s="80">
        <v>736.3937158167453</v>
      </c>
      <c r="BZ14" s="80">
        <v>0</v>
      </c>
      <c r="CA14" s="80">
        <v>47.62012695614953</v>
      </c>
      <c r="CB14" s="80">
        <v>942.5839562454339</v>
      </c>
      <c r="CC14" s="80">
        <v>294.5574863266981</v>
      </c>
      <c r="CD14" s="80">
        <v>2007.9001984603253</v>
      </c>
      <c r="CE14" s="80">
        <v>1080.0441165312263</v>
      </c>
      <c r="CF14" s="80">
        <v>0</v>
      </c>
      <c r="CG14" s="80">
        <v>0</v>
      </c>
      <c r="CH14" s="80">
        <v>0</v>
      </c>
      <c r="CI14" s="80">
        <v>0</v>
      </c>
      <c r="CJ14" s="80">
        <v>0</v>
      </c>
      <c r="CK14" s="141">
        <v>0</v>
      </c>
      <c r="CL14" s="133"/>
      <c r="CM14" s="133"/>
      <c r="CN14" s="133"/>
      <c r="CO14" s="133"/>
      <c r="CP14" s="133"/>
      <c r="CQ14" s="133"/>
      <c r="CR14" s="133"/>
      <c r="CS14" s="133"/>
      <c r="CT14" s="133"/>
      <c r="CU14" s="133"/>
      <c r="CV14" s="136"/>
      <c r="CW14" s="136"/>
      <c r="CX14" s="136"/>
    </row>
    <row r="15" spans="1:102" ht="12">
      <c r="A15" s="67" t="s">
        <v>29</v>
      </c>
      <c r="B15" s="22" t="s">
        <v>252</v>
      </c>
      <c r="C15" s="25" t="s">
        <v>90</v>
      </c>
      <c r="D15" s="39" t="s">
        <v>91</v>
      </c>
      <c r="E15" s="70">
        <v>1654536</v>
      </c>
      <c r="F15" s="71">
        <v>1674164.7005402273</v>
      </c>
      <c r="G15" s="120">
        <v>274225.62535797246</v>
      </c>
      <c r="H15" s="120">
        <v>71865.05072949313</v>
      </c>
      <c r="I15" s="120">
        <v>44804.37272983614</v>
      </c>
      <c r="J15" s="120">
        <v>298553.7464859485</v>
      </c>
      <c r="K15" s="120">
        <v>67696.50733851043</v>
      </c>
      <c r="L15" s="120">
        <v>21442.206472680296</v>
      </c>
      <c r="M15" s="120">
        <v>21099.641033956443</v>
      </c>
      <c r="N15" s="120">
        <v>290788.26598836534</v>
      </c>
      <c r="O15" s="120">
        <v>22858.276396707388</v>
      </c>
      <c r="P15" s="120">
        <v>68084.88094636596</v>
      </c>
      <c r="Q15" s="120">
        <v>354.5153958886395</v>
      </c>
      <c r="R15" s="120">
        <v>12569.363277826986</v>
      </c>
      <c r="S15" s="120">
        <v>12537.496725387558</v>
      </c>
      <c r="T15" s="120">
        <v>7359.181953980466</v>
      </c>
      <c r="U15" s="120">
        <v>37516.89051884439</v>
      </c>
      <c r="V15" s="120">
        <v>2228.667011232514</v>
      </c>
      <c r="W15" s="120">
        <v>11704.983042907495</v>
      </c>
      <c r="X15" s="120">
        <v>13734.882433299075</v>
      </c>
      <c r="Y15" s="120">
        <v>11344.492668436464</v>
      </c>
      <c r="Z15" s="120">
        <v>10804.752936493647</v>
      </c>
      <c r="AA15" s="120">
        <v>60411.01678704614</v>
      </c>
      <c r="AB15" s="120">
        <v>88903.69798694993</v>
      </c>
      <c r="AC15" s="157">
        <v>4112.776924213711</v>
      </c>
      <c r="AD15" s="141">
        <f t="shared" si="0"/>
        <v>1455001.2911423426</v>
      </c>
      <c r="AE15" s="80">
        <v>4726.208058672705</v>
      </c>
      <c r="AF15" s="80">
        <v>950.0215946004552</v>
      </c>
      <c r="AG15" s="80">
        <v>2931.7228244274006</v>
      </c>
      <c r="AH15" s="80">
        <v>3326.0714108653256</v>
      </c>
      <c r="AI15" s="80">
        <v>651.2726654808152</v>
      </c>
      <c r="AJ15" s="80">
        <v>2465.674495000762</v>
      </c>
      <c r="AK15" s="80">
        <v>7454.78161129875</v>
      </c>
      <c r="AL15" s="80">
        <v>438.1650960421387</v>
      </c>
      <c r="AM15" s="80">
        <v>1071.5128257757754</v>
      </c>
      <c r="AN15" s="80">
        <v>7984.383796246773</v>
      </c>
      <c r="AO15" s="80">
        <v>3127.184290452744</v>
      </c>
      <c r="AP15" s="80">
        <v>4975.065916629364</v>
      </c>
      <c r="AQ15" s="80">
        <v>4264.143048300995</v>
      </c>
      <c r="AR15" s="80">
        <v>2402.7380539328915</v>
      </c>
      <c r="AS15" s="80">
        <v>1525.6111980376284</v>
      </c>
      <c r="AT15" s="80">
        <v>900.2301064138486</v>
      </c>
      <c r="AU15" s="80">
        <v>9984.189211178369</v>
      </c>
      <c r="AV15" s="80">
        <v>7078.357960608004</v>
      </c>
      <c r="AW15" s="80">
        <v>774.7555561835997</v>
      </c>
      <c r="AX15" s="80">
        <v>4176.5100290925675</v>
      </c>
      <c r="AY15" s="80">
        <v>0</v>
      </c>
      <c r="AZ15" s="80">
        <v>5.9749785823928</v>
      </c>
      <c r="BA15" s="80">
        <v>1579.3860052791636</v>
      </c>
      <c r="BB15" s="80">
        <v>1284.620395214452</v>
      </c>
      <c r="BC15" s="80">
        <v>99.58297637321333</v>
      </c>
      <c r="BD15" s="80">
        <v>203.1492718013552</v>
      </c>
      <c r="BE15" s="80">
        <v>3913.6109714672843</v>
      </c>
      <c r="BF15" s="80">
        <v>4720.233080090312</v>
      </c>
      <c r="BG15" s="80">
        <v>87.63301920842774</v>
      </c>
      <c r="BH15" s="80">
        <v>513.8481580857808</v>
      </c>
      <c r="BI15" s="80">
        <v>2214.7253945402645</v>
      </c>
      <c r="BJ15" s="80">
        <v>0</v>
      </c>
      <c r="BK15" s="80">
        <v>1250.7621832475595</v>
      </c>
      <c r="BL15" s="80">
        <v>0</v>
      </c>
      <c r="BM15" s="80">
        <v>4327.876153179852</v>
      </c>
      <c r="BN15" s="80">
        <v>9610.952215731566</v>
      </c>
      <c r="BO15" s="80">
        <v>4686.374868123419</v>
      </c>
      <c r="BP15" s="80">
        <v>123.48289070278453</v>
      </c>
      <c r="BQ15" s="80">
        <v>1535.5694956749496</v>
      </c>
      <c r="BR15" s="80">
        <v>135.43284786757013</v>
      </c>
      <c r="BS15" s="80">
        <v>7365.156932562859</v>
      </c>
      <c r="BT15" s="80">
        <v>266.88237668021173</v>
      </c>
      <c r="BU15" s="80">
        <v>67910.4115717601</v>
      </c>
      <c r="BV15" s="80">
        <v>470.03164848156695</v>
      </c>
      <c r="BW15" s="80">
        <v>3925.5609286320696</v>
      </c>
      <c r="BX15" s="80">
        <v>2684.7570430218316</v>
      </c>
      <c r="BY15" s="80">
        <v>3511.295746919502</v>
      </c>
      <c r="BZ15" s="80">
        <v>0</v>
      </c>
      <c r="CA15" s="80">
        <v>266.88237668021173</v>
      </c>
      <c r="CB15" s="80">
        <v>5927.577085639152</v>
      </c>
      <c r="CC15" s="80">
        <v>774.7555561835997</v>
      </c>
      <c r="CD15" s="80">
        <v>384.39028880060346</v>
      </c>
      <c r="CE15" s="80">
        <v>623.3894320963154</v>
      </c>
      <c r="CF15" s="80">
        <v>0</v>
      </c>
      <c r="CG15" s="80">
        <v>0</v>
      </c>
      <c r="CH15" s="80">
        <v>0</v>
      </c>
      <c r="CI15" s="80">
        <v>3736.3532735229646</v>
      </c>
      <c r="CJ15" s="80">
        <v>1792.4935747178401</v>
      </c>
      <c r="CK15" s="141">
        <v>12021.656907774313</v>
      </c>
      <c r="CL15" s="133"/>
      <c r="CM15" s="133"/>
      <c r="CN15" s="133"/>
      <c r="CO15" s="133"/>
      <c r="CP15" s="133"/>
      <c r="CQ15" s="133"/>
      <c r="CR15" s="133"/>
      <c r="CS15" s="133"/>
      <c r="CT15" s="133"/>
      <c r="CU15" s="133"/>
      <c r="CV15" s="136"/>
      <c r="CW15" s="136"/>
      <c r="CX15" s="136"/>
    </row>
    <row r="16" spans="1:102" ht="12">
      <c r="A16" s="17" t="s">
        <v>199</v>
      </c>
      <c r="B16" s="22" t="s">
        <v>266</v>
      </c>
      <c r="C16" s="25" t="s">
        <v>118</v>
      </c>
      <c r="D16" s="39" t="s">
        <v>119</v>
      </c>
      <c r="E16" s="70">
        <v>3036886.5</v>
      </c>
      <c r="F16" s="167">
        <v>3342239.486466302</v>
      </c>
      <c r="G16" s="167">
        <v>246295.48492508545</v>
      </c>
      <c r="H16" s="80">
        <v>388467.4915275025</v>
      </c>
      <c r="I16" s="80">
        <v>125586.75068560353</v>
      </c>
      <c r="J16" s="80">
        <v>635738.5797418123</v>
      </c>
      <c r="K16" s="80">
        <v>226960.80155682165</v>
      </c>
      <c r="L16" s="80">
        <v>55254.6226533411</v>
      </c>
      <c r="M16" s="80">
        <v>61108.24238868703</v>
      </c>
      <c r="N16" s="80">
        <v>1344913.4797997824</v>
      </c>
      <c r="O16" s="80">
        <v>127981.4133046087</v>
      </c>
      <c r="P16" s="80">
        <v>44434.29526376227</v>
      </c>
      <c r="Q16" s="80">
        <v>0</v>
      </c>
      <c r="R16" s="80">
        <v>21463.272362935066</v>
      </c>
      <c r="S16" s="80">
        <v>0</v>
      </c>
      <c r="T16" s="80">
        <v>12860.22517613878</v>
      </c>
      <c r="U16" s="80">
        <v>0</v>
      </c>
      <c r="V16" s="80">
        <v>0</v>
      </c>
      <c r="W16" s="80">
        <v>22438.87565215939</v>
      </c>
      <c r="X16" s="80">
        <v>0</v>
      </c>
      <c r="Y16" s="80">
        <v>28735.951428061824</v>
      </c>
      <c r="Z16" s="80">
        <v>0</v>
      </c>
      <c r="AA16" s="80">
        <v>0</v>
      </c>
      <c r="AB16" s="80">
        <v>0</v>
      </c>
      <c r="AC16" s="141">
        <v>0</v>
      </c>
      <c r="AD16" s="80">
        <v>3358057.2685459806</v>
      </c>
      <c r="AE16" s="167">
        <v>0</v>
      </c>
      <c r="AF16" s="80">
        <v>0</v>
      </c>
      <c r="AG16" s="80">
        <v>0</v>
      </c>
      <c r="AH16" s="80">
        <v>0</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0</v>
      </c>
      <c r="CA16" s="80">
        <v>0</v>
      </c>
      <c r="CB16" s="80">
        <v>0</v>
      </c>
      <c r="CC16" s="80">
        <v>0</v>
      </c>
      <c r="CD16" s="80">
        <v>0</v>
      </c>
      <c r="CE16" s="80">
        <v>0</v>
      </c>
      <c r="CF16" s="80">
        <v>0</v>
      </c>
      <c r="CG16" s="80">
        <v>0</v>
      </c>
      <c r="CH16" s="80">
        <v>0</v>
      </c>
      <c r="CI16" s="80">
        <v>0</v>
      </c>
      <c r="CJ16" s="80">
        <v>0</v>
      </c>
      <c r="CK16" s="141">
        <v>0</v>
      </c>
      <c r="CL16" s="133"/>
      <c r="CM16" s="133"/>
      <c r="CN16" s="133"/>
      <c r="CO16" s="133"/>
      <c r="CP16" s="133"/>
      <c r="CQ16" s="133"/>
      <c r="CR16" s="133"/>
      <c r="CS16" s="133"/>
      <c r="CT16" s="133"/>
      <c r="CU16" s="133"/>
      <c r="CV16" s="136"/>
      <c r="CW16" s="136"/>
      <c r="CX16" s="136"/>
    </row>
    <row r="17" spans="1:102" ht="12">
      <c r="A17" s="17" t="s">
        <v>200</v>
      </c>
      <c r="B17" s="22" t="s">
        <v>267</v>
      </c>
      <c r="C17" s="25" t="s">
        <v>123</v>
      </c>
      <c r="D17" s="39" t="s">
        <v>124</v>
      </c>
      <c r="E17" s="70">
        <v>1154016.87</v>
      </c>
      <c r="F17" s="71">
        <v>1305947.579153205</v>
      </c>
      <c r="G17" s="120">
        <v>116820.57850117455</v>
      </c>
      <c r="H17" s="120">
        <v>113951.36059846265</v>
      </c>
      <c r="I17" s="120">
        <v>82790.73379809278</v>
      </c>
      <c r="J17" s="120">
        <v>267585.77326742385</v>
      </c>
      <c r="K17" s="120">
        <v>109488.35225547098</v>
      </c>
      <c r="L17" s="120">
        <v>17150.632515881534</v>
      </c>
      <c r="M17" s="120">
        <v>59117.32617380345</v>
      </c>
      <c r="N17" s="120">
        <v>352075.79756963643</v>
      </c>
      <c r="O17" s="120">
        <v>29846.805121487872</v>
      </c>
      <c r="P17" s="120">
        <v>60775.46189454082</v>
      </c>
      <c r="Q17" s="120">
        <v>0</v>
      </c>
      <c r="R17" s="120">
        <v>1265.9357095147711</v>
      </c>
      <c r="S17" s="120">
        <v>691.7681472758312</v>
      </c>
      <c r="T17" s="120">
        <v>14189.42246089507</v>
      </c>
      <c r="U17" s="120">
        <v>0</v>
      </c>
      <c r="V17" s="120">
        <v>0</v>
      </c>
      <c r="W17" s="120">
        <v>22104.902502496174</v>
      </c>
      <c r="X17" s="120">
        <v>0</v>
      </c>
      <c r="Y17" s="120">
        <v>27727.56581237571</v>
      </c>
      <c r="Z17" s="120">
        <v>0</v>
      </c>
      <c r="AA17" s="120">
        <v>30264.856443317614</v>
      </c>
      <c r="AB17" s="120">
        <v>0</v>
      </c>
      <c r="AC17" s="157">
        <v>0</v>
      </c>
      <c r="AD17" s="141">
        <f t="shared" si="0"/>
        <v>1305847.27277185</v>
      </c>
      <c r="AE17" s="80">
        <v>0</v>
      </c>
      <c r="AF17" s="137">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100.30638135499551</v>
      </c>
      <c r="BB17" s="80">
        <v>0</v>
      </c>
      <c r="BC17" s="80">
        <v>0</v>
      </c>
      <c r="BD17" s="80">
        <v>0</v>
      </c>
      <c r="BE17" s="80">
        <v>0</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141">
        <v>0</v>
      </c>
      <c r="CL17" s="133"/>
      <c r="CM17" s="133"/>
      <c r="CN17" s="133"/>
      <c r="CO17" s="133"/>
      <c r="CP17" s="133"/>
      <c r="CQ17" s="133"/>
      <c r="CR17" s="133"/>
      <c r="CS17" s="133"/>
      <c r="CT17" s="133"/>
      <c r="CU17" s="133"/>
      <c r="CV17" s="136"/>
      <c r="CW17" s="136"/>
      <c r="CX17" s="136"/>
    </row>
    <row r="18" spans="1:102" ht="12">
      <c r="A18" s="17" t="s">
        <v>201</v>
      </c>
      <c r="B18" s="22" t="s">
        <v>268</v>
      </c>
      <c r="C18" s="25" t="s">
        <v>125</v>
      </c>
      <c r="D18" s="39" t="s">
        <v>126</v>
      </c>
      <c r="E18" s="70">
        <v>1882869.63</v>
      </c>
      <c r="F18" s="58">
        <v>2123118.4588563787</v>
      </c>
      <c r="G18" s="120">
        <v>263626.20892074564</v>
      </c>
      <c r="H18" s="120">
        <v>157233.73993447932</v>
      </c>
      <c r="I18" s="120">
        <v>67201.16305608074</v>
      </c>
      <c r="J18" s="120">
        <v>315100.6885730906</v>
      </c>
      <c r="K18" s="120">
        <v>121343.47172443374</v>
      </c>
      <c r="L18" s="120">
        <v>33172.554734332465</v>
      </c>
      <c r="M18" s="120">
        <v>30667.229903471554</v>
      </c>
      <c r="N18" s="120">
        <v>602940.7015661183</v>
      </c>
      <c r="O18" s="120">
        <v>55600.07091021018</v>
      </c>
      <c r="P18" s="120">
        <v>59333.60073337916</v>
      </c>
      <c r="Q18" s="120">
        <v>623.1829105743903</v>
      </c>
      <c r="R18" s="120">
        <v>13748.073122484966</v>
      </c>
      <c r="S18" s="120">
        <v>4305.627382150333</v>
      </c>
      <c r="T18" s="120">
        <v>8033.367186564129</v>
      </c>
      <c r="U18" s="120">
        <v>14643.665338660765</v>
      </c>
      <c r="V18" s="120">
        <v>1167.051632530222</v>
      </c>
      <c r="W18" s="120">
        <v>14694.723028247361</v>
      </c>
      <c r="X18" s="120">
        <v>8040.192606247042</v>
      </c>
      <c r="Y18" s="120">
        <v>15895.98763168169</v>
      </c>
      <c r="Z18" s="120">
        <v>3478.493700842506</v>
      </c>
      <c r="AA18" s="120">
        <v>39335.30531545552</v>
      </c>
      <c r="AB18" s="120">
        <v>25516.507538427762</v>
      </c>
      <c r="AC18" s="157">
        <v>4611.553538250489</v>
      </c>
      <c r="AD18" s="141">
        <f t="shared" si="0"/>
        <v>1860313.160988459</v>
      </c>
      <c r="AE18" s="80">
        <v>2351.099162621563</v>
      </c>
      <c r="AF18" s="137">
        <v>906.4478699263858</v>
      </c>
      <c r="AG18" s="80">
        <v>2330.7040855482196</v>
      </c>
      <c r="AH18" s="80">
        <v>3984.971448163874</v>
      </c>
      <c r="AI18" s="80">
        <v>424.89743902799336</v>
      </c>
      <c r="AJ18" s="80">
        <v>0</v>
      </c>
      <c r="AK18" s="80">
        <v>2025.9109892854724</v>
      </c>
      <c r="AL18" s="80">
        <v>509.87692683359205</v>
      </c>
      <c r="AM18" s="80">
        <v>658.3077655340377</v>
      </c>
      <c r="AN18" s="80">
        <v>12192.33570282209</v>
      </c>
      <c r="AO18" s="80">
        <v>5727.798767671336</v>
      </c>
      <c r="AP18" s="80">
        <v>9112.407130386217</v>
      </c>
      <c r="AQ18" s="80">
        <v>1378.9338221255146</v>
      </c>
      <c r="AR18" s="80">
        <v>1134.1928972453904</v>
      </c>
      <c r="AS18" s="80">
        <v>679.8359024447894</v>
      </c>
      <c r="AT18" s="80">
        <v>623.1829105743903</v>
      </c>
      <c r="AU18" s="80">
        <v>12933.878044012119</v>
      </c>
      <c r="AV18" s="80">
        <v>5510.069989315019</v>
      </c>
      <c r="AW18" s="80">
        <v>806.7386042344834</v>
      </c>
      <c r="AX18" s="80">
        <v>2039.5077073343682</v>
      </c>
      <c r="AY18" s="80">
        <v>0</v>
      </c>
      <c r="AZ18" s="80">
        <v>0</v>
      </c>
      <c r="BA18" s="80">
        <v>642.4449278103259</v>
      </c>
      <c r="BB18" s="80">
        <v>1608.9449691193347</v>
      </c>
      <c r="BC18" s="80">
        <v>113.30598374079823</v>
      </c>
      <c r="BD18" s="80">
        <v>481.55043089839245</v>
      </c>
      <c r="BE18" s="80">
        <v>4023.4954826357452</v>
      </c>
      <c r="BF18" s="80">
        <v>1506.9695837526167</v>
      </c>
      <c r="BG18" s="80">
        <v>67.98359024447895</v>
      </c>
      <c r="BH18" s="80">
        <v>339.9179512223947</v>
      </c>
      <c r="BI18" s="80">
        <v>1948.8629203417295</v>
      </c>
      <c r="BJ18" s="80">
        <v>0</v>
      </c>
      <c r="BK18" s="80">
        <v>0</v>
      </c>
      <c r="BL18" s="80">
        <v>0</v>
      </c>
      <c r="BM18" s="80">
        <v>876.9883141537783</v>
      </c>
      <c r="BN18" s="80">
        <v>2611.702925225399</v>
      </c>
      <c r="BO18" s="80">
        <v>3172.5675447423505</v>
      </c>
      <c r="BP18" s="80">
        <v>0</v>
      </c>
      <c r="BQ18" s="80">
        <v>11840.475300913417</v>
      </c>
      <c r="BR18" s="80">
        <v>113.30598374079823</v>
      </c>
      <c r="BS18" s="80">
        <v>7573.371953234955</v>
      </c>
      <c r="BT18" s="80">
        <v>339.9179512223947</v>
      </c>
      <c r="BU18" s="80">
        <v>124607.12255910545</v>
      </c>
      <c r="BV18" s="80">
        <v>0</v>
      </c>
      <c r="BW18" s="80">
        <v>2407.7521544919628</v>
      </c>
      <c r="BX18" s="80">
        <v>2689.88405400655</v>
      </c>
      <c r="BY18" s="80">
        <v>2379.4256585567628</v>
      </c>
      <c r="BZ18" s="80">
        <v>0</v>
      </c>
      <c r="CA18" s="80">
        <v>313.85757496201114</v>
      </c>
      <c r="CB18" s="80">
        <v>3988.370627676098</v>
      </c>
      <c r="CC18" s="80">
        <v>1019.7538536671841</v>
      </c>
      <c r="CD18" s="80">
        <v>18395.226460318594</v>
      </c>
      <c r="CE18" s="80">
        <v>4411.0019470292755</v>
      </c>
      <c r="CF18" s="80">
        <v>0</v>
      </c>
      <c r="CG18" s="80">
        <v>0</v>
      </c>
      <c r="CH18" s="80">
        <v>0</v>
      </c>
      <c r="CI18" s="80">
        <v>0</v>
      </c>
      <c r="CJ18" s="80">
        <v>0</v>
      </c>
      <c r="CK18" s="141">
        <v>0</v>
      </c>
      <c r="CL18" s="133"/>
      <c r="CM18" s="133"/>
      <c r="CN18" s="133"/>
      <c r="CO18" s="133"/>
      <c r="CP18" s="133"/>
      <c r="CQ18" s="133"/>
      <c r="CR18" s="133"/>
      <c r="CS18" s="133"/>
      <c r="CT18" s="133"/>
      <c r="CU18" s="133"/>
      <c r="CV18" s="136"/>
      <c r="CW18" s="136"/>
      <c r="CX18" s="136"/>
    </row>
    <row r="19" spans="1:102" ht="12">
      <c r="A19" s="65" t="s">
        <v>30</v>
      </c>
      <c r="B19" s="22" t="s">
        <v>112</v>
      </c>
      <c r="C19" s="25" t="s">
        <v>113</v>
      </c>
      <c r="D19" s="39" t="s">
        <v>114</v>
      </c>
      <c r="E19" s="70">
        <v>0</v>
      </c>
      <c r="F19" s="71">
        <v>76257.72653048289</v>
      </c>
      <c r="G19" s="120">
        <v>15309.497838094623</v>
      </c>
      <c r="H19" s="120">
        <v>4012.089815973682</v>
      </c>
      <c r="I19" s="120">
        <v>2501.3433611435844</v>
      </c>
      <c r="J19" s="120">
        <v>16667.69081268428</v>
      </c>
      <c r="K19" s="120">
        <v>3779.367925198721</v>
      </c>
      <c r="L19" s="120">
        <v>1197.0778194377588</v>
      </c>
      <c r="M19" s="120">
        <v>1177.9530391160708</v>
      </c>
      <c r="N19" s="120">
        <v>16234.158728531593</v>
      </c>
      <c r="O19" s="120">
        <v>1276.1343241396212</v>
      </c>
      <c r="P19" s="120">
        <v>3801.0500889355185</v>
      </c>
      <c r="Q19" s="120">
        <v>19.791923821281916</v>
      </c>
      <c r="R19" s="120">
        <v>701.723770989383</v>
      </c>
      <c r="S19" s="120">
        <v>699.944721657133</v>
      </c>
      <c r="T19" s="120">
        <v>410.84920516649817</v>
      </c>
      <c r="U19" s="120">
        <v>2094.4970169746484</v>
      </c>
      <c r="V19" s="120">
        <v>124.42226267423855</v>
      </c>
      <c r="W19" s="120">
        <v>653.4670578521002</v>
      </c>
      <c r="X19" s="120">
        <v>0</v>
      </c>
      <c r="Y19" s="120">
        <v>633.3415622810213</v>
      </c>
      <c r="Z19" s="120">
        <v>0</v>
      </c>
      <c r="AA19" s="120">
        <v>0</v>
      </c>
      <c r="AB19" s="120">
        <v>4963.325255811135</v>
      </c>
      <c r="AC19" s="157">
        <v>0</v>
      </c>
      <c r="AD19" s="141">
        <f t="shared" si="0"/>
        <v>76257.7265304829</v>
      </c>
      <c r="AE19" s="80">
        <v>0</v>
      </c>
      <c r="AF19" s="137">
        <v>0</v>
      </c>
      <c r="AG19" s="80">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0</v>
      </c>
      <c r="CA19" s="80">
        <v>0</v>
      </c>
      <c r="CB19" s="80">
        <v>0</v>
      </c>
      <c r="CC19" s="80">
        <v>0</v>
      </c>
      <c r="CD19" s="80">
        <v>0</v>
      </c>
      <c r="CE19" s="80">
        <v>0</v>
      </c>
      <c r="CF19" s="80">
        <v>0</v>
      </c>
      <c r="CG19" s="80">
        <v>0</v>
      </c>
      <c r="CH19" s="80">
        <v>0</v>
      </c>
      <c r="CI19" s="80">
        <v>0</v>
      </c>
      <c r="CJ19" s="80">
        <v>0</v>
      </c>
      <c r="CK19" s="141">
        <v>0</v>
      </c>
      <c r="CL19" s="133"/>
      <c r="CM19" s="133"/>
      <c r="CN19" s="133"/>
      <c r="CO19" s="133"/>
      <c r="CP19" s="133"/>
      <c r="CQ19" s="133"/>
      <c r="CR19" s="133"/>
      <c r="CS19" s="133"/>
      <c r="CT19" s="133"/>
      <c r="CU19" s="133"/>
      <c r="CV19" s="136"/>
      <c r="CW19" s="136"/>
      <c r="CX19" s="136"/>
    </row>
    <row r="20" spans="1:102" ht="12">
      <c r="A20" s="67" t="s">
        <v>255</v>
      </c>
      <c r="B20" s="22" t="s">
        <v>256</v>
      </c>
      <c r="C20" s="25"/>
      <c r="D20" s="39" t="s">
        <v>101</v>
      </c>
      <c r="E20" s="70">
        <v>269168.438</v>
      </c>
      <c r="F20" s="70">
        <v>334499.0108821258</v>
      </c>
      <c r="G20" s="167">
        <v>44139.96273181612</v>
      </c>
      <c r="H20" s="80">
        <v>4151.928872833951</v>
      </c>
      <c r="I20" s="80">
        <v>4967.944069129746</v>
      </c>
      <c r="J20" s="80">
        <v>61314.73194111437</v>
      </c>
      <c r="K20" s="80">
        <v>30904.17242926031</v>
      </c>
      <c r="L20" s="80">
        <v>3007.3298939724577</v>
      </c>
      <c r="M20" s="80">
        <v>2898.7282468179337</v>
      </c>
      <c r="N20" s="80">
        <v>64705.031507794134</v>
      </c>
      <c r="O20" s="80">
        <v>7449.335751242644</v>
      </c>
      <c r="P20" s="80">
        <v>9387.038665068116</v>
      </c>
      <c r="Q20" s="80">
        <v>1072.6326654207144</v>
      </c>
      <c r="R20" s="80">
        <v>4.480172389142246</v>
      </c>
      <c r="S20" s="80">
        <v>1966.17185736154</v>
      </c>
      <c r="T20" s="80">
        <v>558.9440388276706</v>
      </c>
      <c r="U20" s="80">
        <v>9407.227796340707</v>
      </c>
      <c r="V20" s="80">
        <v>1008.7760311147123</v>
      </c>
      <c r="W20" s="80">
        <v>1002.0274170095487</v>
      </c>
      <c r="X20" s="80">
        <v>112.68484224336258</v>
      </c>
      <c r="Y20" s="80">
        <v>610.7212209958589</v>
      </c>
      <c r="Z20" s="80">
        <v>512.8379609495358</v>
      </c>
      <c r="AA20" s="80">
        <v>44184.42418945014</v>
      </c>
      <c r="AB20" s="80">
        <v>5037.982207111906</v>
      </c>
      <c r="AC20" s="80">
        <v>2251.9388025373346</v>
      </c>
      <c r="AD20" s="141">
        <v>265790.58711846184</v>
      </c>
      <c r="AE20" s="167">
        <v>376.5046138166503</v>
      </c>
      <c r="AF20" s="80">
        <v>93.17624348557861</v>
      </c>
      <c r="AG20" s="80">
        <v>103.04396495027166</v>
      </c>
      <c r="AH20" s="80">
        <v>379.1133217900749</v>
      </c>
      <c r="AI20" s="80">
        <v>0</v>
      </c>
      <c r="AJ20" s="80">
        <v>0</v>
      </c>
      <c r="AK20" s="80">
        <v>194.57558819173477</v>
      </c>
      <c r="AL20" s="80">
        <v>39.58430794457326</v>
      </c>
      <c r="AM20" s="80">
        <v>0</v>
      </c>
      <c r="AN20" s="80">
        <v>797.6266406352962</v>
      </c>
      <c r="AO20" s="80">
        <v>477.7939390995794</v>
      </c>
      <c r="AP20" s="80">
        <v>751.9424929163414</v>
      </c>
      <c r="AQ20" s="80">
        <v>0</v>
      </c>
      <c r="AR20" s="80">
        <v>159.09148864887018</v>
      </c>
      <c r="AS20" s="80">
        <v>0</v>
      </c>
      <c r="AT20" s="80">
        <v>0</v>
      </c>
      <c r="AU20" s="80">
        <v>1195.9791837293776</v>
      </c>
      <c r="AV20" s="80">
        <v>945.2029520232129</v>
      </c>
      <c r="AW20" s="80">
        <v>148.1292440561968</v>
      </c>
      <c r="AX20" s="80">
        <v>1477.2092454731294</v>
      </c>
      <c r="AY20" s="80">
        <v>0</v>
      </c>
      <c r="AZ20" s="80">
        <v>0</v>
      </c>
      <c r="BA20" s="80">
        <v>275.2754022391957</v>
      </c>
      <c r="BB20" s="80">
        <v>148.8097765710032</v>
      </c>
      <c r="BC20" s="80">
        <v>0</v>
      </c>
      <c r="BD20" s="80">
        <v>572.1577118234952</v>
      </c>
      <c r="BE20" s="80">
        <v>451.7034567027594</v>
      </c>
      <c r="BF20" s="80">
        <v>0</v>
      </c>
      <c r="BG20" s="80">
        <v>0</v>
      </c>
      <c r="BH20" s="80">
        <v>0</v>
      </c>
      <c r="BI20" s="80">
        <v>198.31851702317005</v>
      </c>
      <c r="BJ20" s="80">
        <v>0</v>
      </c>
      <c r="BK20" s="80">
        <v>0</v>
      </c>
      <c r="BL20" s="80">
        <v>0</v>
      </c>
      <c r="BM20" s="80">
        <v>107.12716003911017</v>
      </c>
      <c r="BN20" s="80">
        <v>371.21347351403034</v>
      </c>
      <c r="BO20" s="80">
        <v>1192.9734984556492</v>
      </c>
      <c r="BP20" s="80">
        <v>325.44766189329886</v>
      </c>
      <c r="BQ20" s="80">
        <v>4609.246722783863</v>
      </c>
      <c r="BR20" s="80">
        <v>1084.88225068723</v>
      </c>
      <c r="BS20" s="80">
        <v>558.773905698969</v>
      </c>
      <c r="BT20" s="80">
        <v>23.194816546318716</v>
      </c>
      <c r="BU20" s="80">
        <v>14067.968146078256</v>
      </c>
      <c r="BV20" s="80">
        <v>0</v>
      </c>
      <c r="BW20" s="80">
        <v>392.8941052149048</v>
      </c>
      <c r="BX20" s="80">
        <v>893.142214640522</v>
      </c>
      <c r="BY20" s="80">
        <v>781.8751484696727</v>
      </c>
      <c r="BZ20" s="80">
        <v>0</v>
      </c>
      <c r="CA20" s="80">
        <v>0</v>
      </c>
      <c r="CB20" s="80">
        <v>647.9803761815102</v>
      </c>
      <c r="CC20" s="80">
        <v>0</v>
      </c>
      <c r="CD20" s="80">
        <v>0</v>
      </c>
      <c r="CE20" s="80">
        <v>0</v>
      </c>
      <c r="CF20" s="80">
        <v>0</v>
      </c>
      <c r="CG20" s="80">
        <v>0</v>
      </c>
      <c r="CH20" s="80">
        <v>0</v>
      </c>
      <c r="CI20" s="80">
        <v>0</v>
      </c>
      <c r="CJ20" s="80">
        <v>0</v>
      </c>
      <c r="CK20" s="141">
        <v>0</v>
      </c>
      <c r="CL20" s="133"/>
      <c r="CM20" s="133"/>
      <c r="CN20" s="133"/>
      <c r="CO20" s="133"/>
      <c r="CP20" s="133"/>
      <c r="CQ20" s="133"/>
      <c r="CR20" s="133"/>
      <c r="CS20" s="133"/>
      <c r="CT20" s="133"/>
      <c r="CU20" s="133"/>
      <c r="CV20" s="136"/>
      <c r="CW20" s="136"/>
      <c r="CX20" s="136"/>
    </row>
    <row r="21" spans="1:102" ht="12">
      <c r="A21" s="65" t="s">
        <v>31</v>
      </c>
      <c r="B21" s="22" t="s">
        <v>115</v>
      </c>
      <c r="C21" s="25" t="s">
        <v>105</v>
      </c>
      <c r="D21" s="39" t="s">
        <v>106</v>
      </c>
      <c r="E21" s="70">
        <v>390811</v>
      </c>
      <c r="F21" s="71">
        <v>422968.3276022796</v>
      </c>
      <c r="G21" s="120">
        <v>33880.795111344305</v>
      </c>
      <c r="H21" s="120">
        <v>49602.56726558711</v>
      </c>
      <c r="I21" s="120">
        <v>9854.316517731135</v>
      </c>
      <c r="J21" s="120">
        <v>75855.67004946624</v>
      </c>
      <c r="K21" s="120">
        <v>27637.22052377419</v>
      </c>
      <c r="L21" s="120">
        <v>8079.0350687352975</v>
      </c>
      <c r="M21" s="120">
        <v>0</v>
      </c>
      <c r="N21" s="120">
        <v>196003.1077755744</v>
      </c>
      <c r="O21" s="120">
        <v>18414.78384382124</v>
      </c>
      <c r="P21" s="120">
        <v>0</v>
      </c>
      <c r="Q21" s="120">
        <v>0</v>
      </c>
      <c r="R21" s="120">
        <v>3640.831446245702</v>
      </c>
      <c r="S21" s="120">
        <v>0</v>
      </c>
      <c r="T21" s="120">
        <v>0</v>
      </c>
      <c r="U21" s="120">
        <v>0</v>
      </c>
      <c r="V21" s="120">
        <v>0</v>
      </c>
      <c r="W21" s="120">
        <v>0</v>
      </c>
      <c r="X21" s="120">
        <v>0</v>
      </c>
      <c r="Y21" s="120">
        <v>0</v>
      </c>
      <c r="Z21" s="120">
        <v>0</v>
      </c>
      <c r="AA21" s="120">
        <v>0</v>
      </c>
      <c r="AB21" s="120">
        <v>0</v>
      </c>
      <c r="AC21" s="157">
        <v>0</v>
      </c>
      <c r="AD21" s="141">
        <f t="shared" si="0"/>
        <v>422968.32760227966</v>
      </c>
      <c r="AE21" s="80">
        <v>0</v>
      </c>
      <c r="AF21" s="137">
        <v>0</v>
      </c>
      <c r="AG21" s="80">
        <v>0</v>
      </c>
      <c r="AH21" s="80">
        <v>0</v>
      </c>
      <c r="AI21" s="80">
        <v>0</v>
      </c>
      <c r="AJ21" s="80">
        <v>0</v>
      </c>
      <c r="AK21" s="80">
        <v>0</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0</v>
      </c>
      <c r="CA21" s="80">
        <v>0</v>
      </c>
      <c r="CB21" s="80">
        <v>0</v>
      </c>
      <c r="CC21" s="80">
        <v>0</v>
      </c>
      <c r="CD21" s="80">
        <v>0</v>
      </c>
      <c r="CE21" s="80">
        <v>0</v>
      </c>
      <c r="CF21" s="80">
        <v>0</v>
      </c>
      <c r="CG21" s="80">
        <v>0</v>
      </c>
      <c r="CH21" s="80">
        <v>0</v>
      </c>
      <c r="CI21" s="80">
        <v>0</v>
      </c>
      <c r="CJ21" s="80">
        <v>0</v>
      </c>
      <c r="CK21" s="141">
        <v>0</v>
      </c>
      <c r="CL21" s="133"/>
      <c r="CM21" s="133"/>
      <c r="CN21" s="133"/>
      <c r="CO21" s="133"/>
      <c r="CP21" s="133"/>
      <c r="CQ21" s="133"/>
      <c r="CR21" s="133"/>
      <c r="CS21" s="133"/>
      <c r="CT21" s="133"/>
      <c r="CU21" s="133"/>
      <c r="CV21" s="136"/>
      <c r="CW21" s="136"/>
      <c r="CX21" s="136"/>
    </row>
    <row r="22" spans="1:102" ht="12">
      <c r="A22" s="65" t="s">
        <v>32</v>
      </c>
      <c r="B22" s="22" t="s">
        <v>116</v>
      </c>
      <c r="C22" s="25" t="s">
        <v>105</v>
      </c>
      <c r="D22" s="39" t="s">
        <v>106</v>
      </c>
      <c r="E22" s="70">
        <v>759555</v>
      </c>
      <c r="F22" s="71">
        <v>780525.1182636124</v>
      </c>
      <c r="G22" s="120">
        <v>62521.966505287586</v>
      </c>
      <c r="H22" s="120">
        <v>91534.15788984598</v>
      </c>
      <c r="I22" s="120">
        <v>18184.67498266579</v>
      </c>
      <c r="J22" s="120">
        <v>139980.35307267317</v>
      </c>
      <c r="K22" s="120">
        <v>51000.378539171084</v>
      </c>
      <c r="L22" s="120">
        <v>14908.657199529056</v>
      </c>
      <c r="M22" s="120">
        <v>0</v>
      </c>
      <c r="N22" s="120">
        <v>361694.57354835107</v>
      </c>
      <c r="O22" s="120">
        <v>33981.74378440142</v>
      </c>
      <c r="P22" s="120">
        <v>0</v>
      </c>
      <c r="Q22" s="120">
        <v>0</v>
      </c>
      <c r="R22" s="120">
        <v>6718.612741687209</v>
      </c>
      <c r="S22" s="120">
        <v>0</v>
      </c>
      <c r="T22" s="120">
        <v>0</v>
      </c>
      <c r="U22" s="120">
        <v>0</v>
      </c>
      <c r="V22" s="120">
        <v>0</v>
      </c>
      <c r="W22" s="120">
        <v>0</v>
      </c>
      <c r="X22" s="120">
        <v>0</v>
      </c>
      <c r="Y22" s="120">
        <v>0</v>
      </c>
      <c r="Z22" s="120">
        <v>0</v>
      </c>
      <c r="AA22" s="120">
        <v>0</v>
      </c>
      <c r="AB22" s="120">
        <v>0</v>
      </c>
      <c r="AC22" s="157">
        <v>0</v>
      </c>
      <c r="AD22" s="141">
        <f t="shared" si="0"/>
        <v>780525.1182636125</v>
      </c>
      <c r="AE22" s="80">
        <v>0</v>
      </c>
      <c r="AF22" s="137">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141">
        <v>0</v>
      </c>
      <c r="CL22" s="133"/>
      <c r="CM22" s="133"/>
      <c r="CN22" s="133"/>
      <c r="CO22" s="133"/>
      <c r="CP22" s="133"/>
      <c r="CQ22" s="133"/>
      <c r="CR22" s="133"/>
      <c r="CS22" s="133"/>
      <c r="CT22" s="133"/>
      <c r="CU22" s="133"/>
      <c r="CV22" s="136"/>
      <c r="CW22" s="136"/>
      <c r="CX22" s="136"/>
    </row>
    <row r="23" spans="1:102" ht="12">
      <c r="A23" s="65" t="s">
        <v>33</v>
      </c>
      <c r="B23" s="22" t="s">
        <v>117</v>
      </c>
      <c r="C23" s="25" t="s">
        <v>118</v>
      </c>
      <c r="D23" s="39" t="s">
        <v>119</v>
      </c>
      <c r="E23" s="70">
        <v>4761289</v>
      </c>
      <c r="F23" s="71">
        <v>5182007.030272214</v>
      </c>
      <c r="G23" s="120">
        <v>381871.1793616903</v>
      </c>
      <c r="H23" s="120">
        <v>602303.1204912508</v>
      </c>
      <c r="I23" s="120">
        <v>194717.17319991122</v>
      </c>
      <c r="J23" s="120">
        <v>985686.9332605676</v>
      </c>
      <c r="K23" s="120">
        <v>351893.53546509385</v>
      </c>
      <c r="L23" s="120">
        <v>85670.0557228423</v>
      </c>
      <c r="M23" s="120">
        <v>94745.85616860086</v>
      </c>
      <c r="N23" s="120">
        <v>2085233.9084770153</v>
      </c>
      <c r="O23" s="120">
        <v>198430.00065499428</v>
      </c>
      <c r="P23" s="120">
        <v>68893.57611098554</v>
      </c>
      <c r="Q23" s="120">
        <v>0</v>
      </c>
      <c r="R23" s="120">
        <v>33277.93496778144</v>
      </c>
      <c r="S23" s="120">
        <v>0</v>
      </c>
      <c r="T23" s="120">
        <v>19939.258555075656</v>
      </c>
      <c r="U23" s="120">
        <v>0</v>
      </c>
      <c r="V23" s="120">
        <v>0</v>
      </c>
      <c r="W23" s="120">
        <v>34790.56837540787</v>
      </c>
      <c r="X23" s="120">
        <v>0</v>
      </c>
      <c r="Y23" s="120">
        <v>44553.92946099663</v>
      </c>
      <c r="Z23" s="120">
        <v>0</v>
      </c>
      <c r="AA23" s="120">
        <v>0</v>
      </c>
      <c r="AB23" s="120">
        <v>0</v>
      </c>
      <c r="AC23" s="157">
        <v>0</v>
      </c>
      <c r="AD23" s="141">
        <f t="shared" si="0"/>
        <v>5182007.030272214</v>
      </c>
      <c r="AE23" s="80">
        <v>0</v>
      </c>
      <c r="AF23" s="137">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141">
        <v>0</v>
      </c>
      <c r="CL23" s="133"/>
      <c r="CM23" s="133"/>
      <c r="CN23" s="133"/>
      <c r="CO23" s="133"/>
      <c r="CP23" s="133"/>
      <c r="CQ23" s="133"/>
      <c r="CR23" s="133"/>
      <c r="CS23" s="133"/>
      <c r="CT23" s="133"/>
      <c r="CU23" s="133"/>
      <c r="CV23" s="136"/>
      <c r="CW23" s="136"/>
      <c r="CX23" s="136"/>
    </row>
    <row r="24" spans="1:102" ht="12">
      <c r="A24" s="65" t="s">
        <v>34</v>
      </c>
      <c r="B24" s="22" t="s">
        <v>120</v>
      </c>
      <c r="C24" s="25" t="s">
        <v>107</v>
      </c>
      <c r="D24" s="39" t="s">
        <v>108</v>
      </c>
      <c r="E24" s="70">
        <v>1832793</v>
      </c>
      <c r="F24" s="71">
        <v>2126857.5717174895</v>
      </c>
      <c r="G24" s="120">
        <v>116233.31062560849</v>
      </c>
      <c r="H24" s="120">
        <v>249564.9141731128</v>
      </c>
      <c r="I24" s="120">
        <v>77354.1414392459</v>
      </c>
      <c r="J24" s="120">
        <v>341904.8475800328</v>
      </c>
      <c r="K24" s="120">
        <v>148618.63662597895</v>
      </c>
      <c r="L24" s="120">
        <v>30856.24137466124</v>
      </c>
      <c r="M24" s="120">
        <v>37853.424138193535</v>
      </c>
      <c r="N24" s="120">
        <v>960840.9349166787</v>
      </c>
      <c r="O24" s="120">
        <v>79973.79514962557</v>
      </c>
      <c r="P24" s="120">
        <v>34198.49243310051</v>
      </c>
      <c r="Q24" s="120">
        <v>4610.132948834088</v>
      </c>
      <c r="R24" s="120">
        <v>6089.646252512852</v>
      </c>
      <c r="S24" s="120">
        <v>0</v>
      </c>
      <c r="T24" s="120">
        <v>7837.988648741495</v>
      </c>
      <c r="U24" s="120">
        <v>0</v>
      </c>
      <c r="V24" s="120">
        <v>0</v>
      </c>
      <c r="W24" s="120">
        <v>16907.633991009385</v>
      </c>
      <c r="X24" s="120">
        <v>0</v>
      </c>
      <c r="Y24" s="120">
        <v>14013.431420153243</v>
      </c>
      <c r="Z24" s="120">
        <v>0</v>
      </c>
      <c r="AA24" s="120">
        <v>0</v>
      </c>
      <c r="AB24" s="120">
        <v>0</v>
      </c>
      <c r="AC24" s="157">
        <v>0</v>
      </c>
      <c r="AD24" s="141">
        <f t="shared" si="0"/>
        <v>2126857.5717174895</v>
      </c>
      <c r="AE24" s="80">
        <v>0</v>
      </c>
      <c r="AF24" s="137">
        <v>0</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v>0</v>
      </c>
      <c r="BK24" s="80">
        <v>0</v>
      </c>
      <c r="BL24" s="80">
        <v>0</v>
      </c>
      <c r="BM24" s="80">
        <v>0</v>
      </c>
      <c r="BN24" s="80">
        <v>0</v>
      </c>
      <c r="BO24" s="80">
        <v>0</v>
      </c>
      <c r="BP24" s="80">
        <v>0</v>
      </c>
      <c r="BQ24" s="80">
        <v>0</v>
      </c>
      <c r="BR24" s="80">
        <v>0</v>
      </c>
      <c r="BS24" s="80">
        <v>0</v>
      </c>
      <c r="BT24" s="80">
        <v>0</v>
      </c>
      <c r="BU24" s="80">
        <v>0</v>
      </c>
      <c r="BV24" s="80">
        <v>0</v>
      </c>
      <c r="BW24" s="80">
        <v>0</v>
      </c>
      <c r="BX24" s="80">
        <v>0</v>
      </c>
      <c r="BY24" s="80">
        <v>0</v>
      </c>
      <c r="BZ24" s="80">
        <v>0</v>
      </c>
      <c r="CA24" s="80">
        <v>0</v>
      </c>
      <c r="CB24" s="80">
        <v>0</v>
      </c>
      <c r="CC24" s="80">
        <v>0</v>
      </c>
      <c r="CD24" s="80">
        <v>0</v>
      </c>
      <c r="CE24" s="80">
        <v>0</v>
      </c>
      <c r="CF24" s="80">
        <v>0</v>
      </c>
      <c r="CG24" s="80">
        <v>0</v>
      </c>
      <c r="CH24" s="80">
        <v>0</v>
      </c>
      <c r="CI24" s="80">
        <v>0</v>
      </c>
      <c r="CJ24" s="80">
        <v>0</v>
      </c>
      <c r="CK24" s="141">
        <v>0</v>
      </c>
      <c r="CL24" s="133"/>
      <c r="CM24" s="133"/>
      <c r="CN24" s="133"/>
      <c r="CO24" s="133"/>
      <c r="CP24" s="133"/>
      <c r="CQ24" s="133"/>
      <c r="CR24" s="133"/>
      <c r="CS24" s="133"/>
      <c r="CT24" s="133"/>
      <c r="CU24" s="133"/>
      <c r="CV24" s="136"/>
      <c r="CW24" s="136"/>
      <c r="CX24" s="136"/>
    </row>
    <row r="25" spans="1:102" ht="12">
      <c r="A25" s="66" t="s">
        <v>35</v>
      </c>
      <c r="B25" s="22" t="s">
        <v>121</v>
      </c>
      <c r="C25" s="25" t="s">
        <v>90</v>
      </c>
      <c r="D25" s="39" t="s">
        <v>91</v>
      </c>
      <c r="E25" s="72">
        <v>358744</v>
      </c>
      <c r="F25" s="119">
        <v>401715.3046266113</v>
      </c>
      <c r="G25" s="158">
        <v>65800.35440453005</v>
      </c>
      <c r="H25" s="158">
        <v>17243.996804191087</v>
      </c>
      <c r="I25" s="158">
        <v>10750.795446805496</v>
      </c>
      <c r="J25" s="158">
        <v>71637.87958157172</v>
      </c>
      <c r="K25" s="158">
        <v>16243.756100503148</v>
      </c>
      <c r="L25" s="158">
        <v>5145.0508437192375</v>
      </c>
      <c r="M25" s="158">
        <v>5062.852372130931</v>
      </c>
      <c r="N25" s="158">
        <v>69774.55492620656</v>
      </c>
      <c r="O25" s="158">
        <v>5484.836386156947</v>
      </c>
      <c r="P25" s="158">
        <v>16336.946228175935</v>
      </c>
      <c r="Q25" s="158">
        <v>85.06586013208474</v>
      </c>
      <c r="R25" s="158">
        <v>3016.0148499639704</v>
      </c>
      <c r="S25" s="158">
        <v>3008.3684805138955</v>
      </c>
      <c r="T25" s="158">
        <v>1765.8334448767027</v>
      </c>
      <c r="U25" s="158">
        <v>9002.166333191462</v>
      </c>
      <c r="V25" s="158">
        <v>534.7679634146226</v>
      </c>
      <c r="W25" s="158">
        <v>2808.607078630685</v>
      </c>
      <c r="X25" s="158">
        <v>3295.680812600465</v>
      </c>
      <c r="Y25" s="158">
        <v>2722.1075242267116</v>
      </c>
      <c r="Z25" s="158">
        <v>2592.5971416660655</v>
      </c>
      <c r="AA25" s="158">
        <v>14495.604884979743</v>
      </c>
      <c r="AB25" s="158">
        <v>21332.414969528083</v>
      </c>
      <c r="AC25" s="159">
        <v>986.8595571503089</v>
      </c>
      <c r="AD25" s="142">
        <f t="shared" si="0"/>
        <v>349127.11199486593</v>
      </c>
      <c r="AE25" s="138">
        <v>1134.0521690642533</v>
      </c>
      <c r="AF25" s="139">
        <v>227.95738923036188</v>
      </c>
      <c r="AG25" s="138">
        <v>703.465989406903</v>
      </c>
      <c r="AH25" s="138">
        <v>798.0898113515815</v>
      </c>
      <c r="AI25" s="138">
        <v>156.27267563590848</v>
      </c>
      <c r="AJ25" s="138">
        <v>591.6378361995556</v>
      </c>
      <c r="AK25" s="138">
        <v>1788.772553226928</v>
      </c>
      <c r="AL25" s="138">
        <v>105.1375799385317</v>
      </c>
      <c r="AM25" s="138">
        <v>257.10917275877296</v>
      </c>
      <c r="AN25" s="138">
        <v>1915.8504345062686</v>
      </c>
      <c r="AO25" s="138">
        <v>750.3669080213008</v>
      </c>
      <c r="AP25" s="138">
        <v>1193.765535488433</v>
      </c>
      <c r="AQ25" s="138">
        <v>1023.1798120381653</v>
      </c>
      <c r="AR25" s="138">
        <v>576.5362565356575</v>
      </c>
      <c r="AS25" s="138">
        <v>366.06993742234215</v>
      </c>
      <c r="AT25" s="138">
        <v>216.00993696461967</v>
      </c>
      <c r="AU25" s="138">
        <v>2395.7031283266338</v>
      </c>
      <c r="AV25" s="138">
        <v>1698.4498140979165</v>
      </c>
      <c r="AW25" s="138">
        <v>185.9023572549492</v>
      </c>
      <c r="AX25" s="138">
        <v>1002.152296050459</v>
      </c>
      <c r="AY25" s="138">
        <v>0</v>
      </c>
      <c r="AZ25" s="138">
        <v>1.4336942718890686</v>
      </c>
      <c r="BA25" s="138">
        <v>378.9731858693438</v>
      </c>
      <c r="BB25" s="138">
        <v>308.2442684561497</v>
      </c>
      <c r="BC25" s="138">
        <v>23.894904531484475</v>
      </c>
      <c r="BD25" s="138">
        <v>48.74560524422833</v>
      </c>
      <c r="BE25" s="138">
        <v>939.06974808734</v>
      </c>
      <c r="BF25" s="138">
        <v>1132.6184747923642</v>
      </c>
      <c r="BG25" s="138">
        <v>21.027515987706337</v>
      </c>
      <c r="BH25" s="138">
        <v>123.29770738245989</v>
      </c>
      <c r="BI25" s="138">
        <v>531.4226767802147</v>
      </c>
      <c r="BJ25" s="138">
        <v>0</v>
      </c>
      <c r="BK25" s="138">
        <v>300.120000915445</v>
      </c>
      <c r="BL25" s="138">
        <v>0</v>
      </c>
      <c r="BM25" s="138">
        <v>1038.4725509383154</v>
      </c>
      <c r="BN25" s="138">
        <v>2306.14502614263</v>
      </c>
      <c r="BO25" s="138">
        <v>1124.4942072516594</v>
      </c>
      <c r="BP25" s="138">
        <v>29.62968161904075</v>
      </c>
      <c r="BQ25" s="138">
        <v>368.45942787549063</v>
      </c>
      <c r="BR25" s="138">
        <v>32.497070162818886</v>
      </c>
      <c r="BS25" s="138">
        <v>1767.267139148592</v>
      </c>
      <c r="BT25" s="138">
        <v>64.0383441443784</v>
      </c>
      <c r="BU25" s="138">
        <v>16295.082355436776</v>
      </c>
      <c r="BV25" s="138">
        <v>112.78394938860673</v>
      </c>
      <c r="BW25" s="138">
        <v>941.937136631118</v>
      </c>
      <c r="BX25" s="138">
        <v>644.2066261688215</v>
      </c>
      <c r="BY25" s="138">
        <v>842.5343337801427</v>
      </c>
      <c r="BZ25" s="138">
        <v>0</v>
      </c>
      <c r="CA25" s="138">
        <v>64.0383441443784</v>
      </c>
      <c r="CB25" s="138">
        <v>1422.3202973320822</v>
      </c>
      <c r="CC25" s="138">
        <v>185.9023572549492</v>
      </c>
      <c r="CD25" s="138">
        <v>92.23433149153009</v>
      </c>
      <c r="CE25" s="138">
        <v>149.58210236709283</v>
      </c>
      <c r="CF25" s="138">
        <v>0</v>
      </c>
      <c r="CG25" s="138">
        <v>0</v>
      </c>
      <c r="CH25" s="138">
        <v>0</v>
      </c>
      <c r="CI25" s="138">
        <v>896.5368180212976</v>
      </c>
      <c r="CJ25" s="138">
        <v>430.1082815667206</v>
      </c>
      <c r="CK25" s="142">
        <v>2884.5928750408057</v>
      </c>
      <c r="CL25" s="133"/>
      <c r="CM25" s="133"/>
      <c r="CN25" s="133"/>
      <c r="CO25" s="133"/>
      <c r="CP25" s="133"/>
      <c r="CQ25" s="133"/>
      <c r="CR25" s="133"/>
      <c r="CS25" s="133"/>
      <c r="CT25" s="133"/>
      <c r="CU25" s="133"/>
      <c r="CV25" s="136"/>
      <c r="CW25" s="136"/>
      <c r="CX25" s="136"/>
    </row>
    <row r="26" spans="1:102" ht="12">
      <c r="A26" s="65" t="s">
        <v>36</v>
      </c>
      <c r="B26" s="59" t="s">
        <v>122</v>
      </c>
      <c r="C26" s="43" t="s">
        <v>90</v>
      </c>
      <c r="D26" s="125" t="s">
        <v>91</v>
      </c>
      <c r="E26" s="69">
        <v>3808649</v>
      </c>
      <c r="F26" s="118">
        <v>4151172.541402517</v>
      </c>
      <c r="G26" s="155">
        <v>679955.7330097919</v>
      </c>
      <c r="H26" s="155">
        <v>178192.8774262808</v>
      </c>
      <c r="I26" s="155">
        <v>111094.61437745234</v>
      </c>
      <c r="J26" s="155">
        <v>740278.4888161833</v>
      </c>
      <c r="K26" s="155">
        <v>167856.77199011404</v>
      </c>
      <c r="L26" s="155">
        <v>53166.990504429756</v>
      </c>
      <c r="M26" s="155">
        <v>52317.582890946396</v>
      </c>
      <c r="N26" s="155">
        <v>721023.6034384413</v>
      </c>
      <c r="O26" s="155">
        <v>56678.20453458484</v>
      </c>
      <c r="P26" s="155">
        <v>168819.76317981898</v>
      </c>
      <c r="Q26" s="155">
        <v>879.0381116281346</v>
      </c>
      <c r="R26" s="155">
        <v>31166.345631939086</v>
      </c>
      <c r="S26" s="155">
        <v>31087.330970219704</v>
      </c>
      <c r="T26" s="155">
        <v>18247.448440819986</v>
      </c>
      <c r="U26" s="155">
        <v>93024.94892550097</v>
      </c>
      <c r="V26" s="155">
        <v>5526.087903999341</v>
      </c>
      <c r="W26" s="155">
        <v>29023.072932800824</v>
      </c>
      <c r="X26" s="155">
        <v>34056.30688432552</v>
      </c>
      <c r="Y26" s="155">
        <v>28129.219572100308</v>
      </c>
      <c r="Z26" s="155">
        <v>26790.90873922826</v>
      </c>
      <c r="AA26" s="155">
        <v>149792.0449545201</v>
      </c>
      <c r="AB26" s="155">
        <v>220441.02936436332</v>
      </c>
      <c r="AC26" s="156">
        <v>10197.829778157853</v>
      </c>
      <c r="AD26" s="141">
        <f t="shared" si="0"/>
        <v>3607746.2423776467</v>
      </c>
      <c r="AE26" s="134">
        <v>11718.862016255975</v>
      </c>
      <c r="AF26" s="135">
        <v>2355.6246025091023</v>
      </c>
      <c r="AG26" s="134">
        <v>7269.348878183226</v>
      </c>
      <c r="AH26" s="134">
        <v>8247.155316960589</v>
      </c>
      <c r="AI26" s="134">
        <v>1614.8621488898877</v>
      </c>
      <c r="AJ26" s="134">
        <v>6113.75945053725</v>
      </c>
      <c r="AK26" s="134">
        <v>18484.492425978136</v>
      </c>
      <c r="AL26" s="134">
        <v>1086.4515986415147</v>
      </c>
      <c r="AM26" s="134">
        <v>2656.8680003142495</v>
      </c>
      <c r="AN26" s="134">
        <v>19797.666719590703</v>
      </c>
      <c r="AO26" s="134">
        <v>7754.00505950449</v>
      </c>
      <c r="AP26" s="134">
        <v>12335.917140120779</v>
      </c>
      <c r="AQ26" s="134">
        <v>10573.149421324923</v>
      </c>
      <c r="AR26" s="134">
        <v>5957.705493641471</v>
      </c>
      <c r="AS26" s="134">
        <v>3782.8269298154555</v>
      </c>
      <c r="AT26" s="134">
        <v>2232.1641935725665</v>
      </c>
      <c r="AU26" s="134">
        <v>24756.28119995415</v>
      </c>
      <c r="AV26" s="134">
        <v>17551.131734417922</v>
      </c>
      <c r="AW26" s="134">
        <v>1921.0439630524963</v>
      </c>
      <c r="AX26" s="134">
        <v>10355.85910159662</v>
      </c>
      <c r="AY26" s="134">
        <v>0</v>
      </c>
      <c r="AZ26" s="134">
        <v>14.81524907238429</v>
      </c>
      <c r="BA26" s="134">
        <v>3916.1641714669145</v>
      </c>
      <c r="BB26" s="134">
        <v>3185.2785505626225</v>
      </c>
      <c r="BC26" s="134">
        <v>246.9208178730715</v>
      </c>
      <c r="BD26" s="134">
        <v>503.71846846106587</v>
      </c>
      <c r="BE26" s="134">
        <v>9703.988142411712</v>
      </c>
      <c r="BF26" s="134">
        <v>11704.046767183589</v>
      </c>
      <c r="BG26" s="134">
        <v>217.29031972830293</v>
      </c>
      <c r="BH26" s="134">
        <v>1274.111420225049</v>
      </c>
      <c r="BI26" s="134">
        <v>5491.51898949711</v>
      </c>
      <c r="BJ26" s="134">
        <v>0</v>
      </c>
      <c r="BK26" s="134">
        <v>3101.325472485778</v>
      </c>
      <c r="BL26" s="134">
        <v>0</v>
      </c>
      <c r="BM26" s="134">
        <v>10731.178744763689</v>
      </c>
      <c r="BN26" s="134">
        <v>23830.821974565883</v>
      </c>
      <c r="BO26" s="134">
        <v>11620.093689106745</v>
      </c>
      <c r="BP26" s="134">
        <v>306.18181416260865</v>
      </c>
      <c r="BQ26" s="134">
        <v>3807.519011602763</v>
      </c>
      <c r="BR26" s="134">
        <v>335.8123123073773</v>
      </c>
      <c r="BS26" s="134">
        <v>18262.26368989237</v>
      </c>
      <c r="BT26" s="134">
        <v>661.7477918998317</v>
      </c>
      <c r="BU26" s="134">
        <v>168387.15790690537</v>
      </c>
      <c r="BV26" s="134">
        <v>1165.4662603608976</v>
      </c>
      <c r="BW26" s="134">
        <v>9733.618640556479</v>
      </c>
      <c r="BX26" s="134">
        <v>6656.985249858008</v>
      </c>
      <c r="BY26" s="134">
        <v>8706.428038204502</v>
      </c>
      <c r="BZ26" s="134">
        <v>0</v>
      </c>
      <c r="CA26" s="134">
        <v>661.7477918998317</v>
      </c>
      <c r="CB26" s="134">
        <v>14697.714763076712</v>
      </c>
      <c r="CC26" s="134">
        <v>1921.0439630524963</v>
      </c>
      <c r="CD26" s="134">
        <v>953.1143569900561</v>
      </c>
      <c r="CE26" s="134">
        <v>1545.7243198854276</v>
      </c>
      <c r="CF26" s="134">
        <v>0</v>
      </c>
      <c r="CG26" s="134">
        <v>0</v>
      </c>
      <c r="CH26" s="134">
        <v>0</v>
      </c>
      <c r="CI26" s="134">
        <v>9264.469086597644</v>
      </c>
      <c r="CJ26" s="134">
        <v>4444.5747217152875</v>
      </c>
      <c r="CK26" s="140">
        <v>29808.281133637192</v>
      </c>
      <c r="CL26" s="133"/>
      <c r="CM26" s="133"/>
      <c r="CN26" s="133"/>
      <c r="CO26" s="133"/>
      <c r="CP26" s="133"/>
      <c r="CQ26" s="133"/>
      <c r="CR26" s="133"/>
      <c r="CS26" s="133"/>
      <c r="CT26" s="133"/>
      <c r="CU26" s="133"/>
      <c r="CV26" s="136"/>
      <c r="CW26" s="136"/>
      <c r="CX26" s="136"/>
    </row>
    <row r="27" spans="1:102" ht="12">
      <c r="A27" s="67" t="s">
        <v>240</v>
      </c>
      <c r="B27" s="22" t="s">
        <v>137</v>
      </c>
      <c r="C27" s="25" t="s">
        <v>133</v>
      </c>
      <c r="D27" s="39" t="s">
        <v>134</v>
      </c>
      <c r="E27" s="70">
        <v>916701</v>
      </c>
      <c r="F27" s="71">
        <v>916701</v>
      </c>
      <c r="G27" s="120">
        <v>134090.18908026247</v>
      </c>
      <c r="H27" s="120">
        <v>4588.362011460086</v>
      </c>
      <c r="I27" s="120">
        <v>32182.498234655453</v>
      </c>
      <c r="J27" s="120">
        <v>276154.5760800699</v>
      </c>
      <c r="K27" s="120">
        <v>6771.671816169718</v>
      </c>
      <c r="L27" s="120">
        <v>8357.98284615406</v>
      </c>
      <c r="M27" s="120">
        <v>29.849938736264505</v>
      </c>
      <c r="N27" s="120">
        <v>168042.36225428217</v>
      </c>
      <c r="O27" s="120">
        <v>10822.734930377044</v>
      </c>
      <c r="P27" s="120">
        <v>23227.516613776104</v>
      </c>
      <c r="Q27" s="120">
        <v>0</v>
      </c>
      <c r="R27" s="120">
        <v>4622.476227158674</v>
      </c>
      <c r="S27" s="120">
        <v>5210.946447959318</v>
      </c>
      <c r="T27" s="120">
        <v>571.413112951349</v>
      </c>
      <c r="U27" s="120">
        <v>48838.764049491045</v>
      </c>
      <c r="V27" s="120">
        <v>1560.725368210401</v>
      </c>
      <c r="W27" s="120">
        <v>15210.675924607925</v>
      </c>
      <c r="X27" s="120">
        <v>499.3468322880818</v>
      </c>
      <c r="Y27" s="120">
        <v>6737.55760047113</v>
      </c>
      <c r="Z27" s="120">
        <v>1654.539461381518</v>
      </c>
      <c r="AA27" s="120">
        <v>3253.643322252831</v>
      </c>
      <c r="AB27" s="120">
        <v>141765.88761244479</v>
      </c>
      <c r="AC27" s="157">
        <v>5313.289095055081</v>
      </c>
      <c r="AD27" s="141">
        <f t="shared" si="0"/>
        <v>899507.0088602151</v>
      </c>
      <c r="AE27" s="80">
        <v>93.81409317111701</v>
      </c>
      <c r="AF27" s="137">
        <v>0</v>
      </c>
      <c r="AG27" s="80">
        <v>0</v>
      </c>
      <c r="AH27" s="80">
        <v>0</v>
      </c>
      <c r="AI27" s="80">
        <v>0</v>
      </c>
      <c r="AJ27" s="80">
        <v>0</v>
      </c>
      <c r="AK27" s="80">
        <v>0</v>
      </c>
      <c r="AL27" s="80">
        <v>0</v>
      </c>
      <c r="AM27" s="80">
        <v>-298.49938736264505</v>
      </c>
      <c r="AN27" s="80">
        <v>130.18837565973647</v>
      </c>
      <c r="AO27" s="80">
        <v>66.60800615149307</v>
      </c>
      <c r="AP27" s="80">
        <v>105.96728251373898</v>
      </c>
      <c r="AQ27" s="80">
        <v>8127.711890188591</v>
      </c>
      <c r="AR27" s="80">
        <v>0</v>
      </c>
      <c r="AS27" s="80">
        <v>1240.9045960361386</v>
      </c>
      <c r="AT27" s="80">
        <v>0</v>
      </c>
      <c r="AU27" s="80">
        <v>0</v>
      </c>
      <c r="AV27" s="80">
        <v>0</v>
      </c>
      <c r="AW27" s="80">
        <v>0</v>
      </c>
      <c r="AX27" s="80">
        <v>366.727818759821</v>
      </c>
      <c r="AY27" s="80">
        <v>0</v>
      </c>
      <c r="AZ27" s="80">
        <v>0</v>
      </c>
      <c r="BA27" s="80">
        <v>0</v>
      </c>
      <c r="BB27" s="80">
        <v>106.6069240580875</v>
      </c>
      <c r="BC27" s="80">
        <v>0</v>
      </c>
      <c r="BD27" s="80">
        <v>0</v>
      </c>
      <c r="BE27" s="80">
        <v>379.5206496467915</v>
      </c>
      <c r="BF27" s="80">
        <v>0</v>
      </c>
      <c r="BG27" s="80">
        <v>25.585661773941002</v>
      </c>
      <c r="BH27" s="80">
        <v>0</v>
      </c>
      <c r="BI27" s="80">
        <v>0</v>
      </c>
      <c r="BJ27" s="80">
        <v>0</v>
      </c>
      <c r="BK27" s="80">
        <v>34.114215698588</v>
      </c>
      <c r="BL27" s="80">
        <v>0</v>
      </c>
      <c r="BM27" s="80">
        <v>0</v>
      </c>
      <c r="BN27" s="80">
        <v>0</v>
      </c>
      <c r="BO27" s="80">
        <v>0</v>
      </c>
      <c r="BP27" s="80">
        <v>0</v>
      </c>
      <c r="BQ27" s="80">
        <v>0</v>
      </c>
      <c r="BR27" s="80">
        <v>0</v>
      </c>
      <c r="BS27" s="80">
        <v>311.2922182496155</v>
      </c>
      <c r="BT27" s="80">
        <v>0</v>
      </c>
      <c r="BU27" s="80">
        <v>631.112990423878</v>
      </c>
      <c r="BV27" s="80">
        <v>0</v>
      </c>
      <c r="BW27" s="80">
        <v>21.3213848116175</v>
      </c>
      <c r="BX27" s="80">
        <v>0</v>
      </c>
      <c r="BY27" s="80">
        <v>2827.2156260204806</v>
      </c>
      <c r="BZ27" s="80">
        <v>0</v>
      </c>
      <c r="CA27" s="80">
        <v>119.39975494505802</v>
      </c>
      <c r="CB27" s="80">
        <v>2836.1706076413616</v>
      </c>
      <c r="CC27" s="80">
        <v>55.4356005102055</v>
      </c>
      <c r="CD27" s="80">
        <v>12.792830886970501</v>
      </c>
      <c r="CE27" s="80">
        <v>0</v>
      </c>
      <c r="CF27" s="80">
        <v>0</v>
      </c>
      <c r="CG27" s="80">
        <v>0</v>
      </c>
      <c r="CH27" s="80">
        <v>0</v>
      </c>
      <c r="CI27" s="80">
        <v>0</v>
      </c>
      <c r="CJ27" s="80">
        <v>0</v>
      </c>
      <c r="CK27" s="141">
        <v>0</v>
      </c>
      <c r="CL27" s="133"/>
      <c r="CM27" s="133"/>
      <c r="CN27" s="133"/>
      <c r="CO27" s="133"/>
      <c r="CP27" s="133"/>
      <c r="CQ27" s="133"/>
      <c r="CR27" s="133"/>
      <c r="CS27" s="133"/>
      <c r="CT27" s="133"/>
      <c r="CU27" s="133"/>
      <c r="CV27" s="136"/>
      <c r="CW27" s="136"/>
      <c r="CX27" s="136"/>
    </row>
    <row r="28" spans="1:102" ht="12">
      <c r="A28" s="65" t="s">
        <v>42</v>
      </c>
      <c r="B28" s="22" t="s">
        <v>257</v>
      </c>
      <c r="C28" s="25" t="s">
        <v>138</v>
      </c>
      <c r="D28" s="39" t="s">
        <v>139</v>
      </c>
      <c r="E28" s="70">
        <v>2823213</v>
      </c>
      <c r="F28" s="71">
        <v>2833262.635591542</v>
      </c>
      <c r="G28" s="120">
        <v>351456.396730034</v>
      </c>
      <c r="H28" s="120">
        <v>173807.17954268184</v>
      </c>
      <c r="I28" s="120">
        <v>133931.03101967814</v>
      </c>
      <c r="J28" s="120">
        <v>531641.9590812505</v>
      </c>
      <c r="K28" s="120">
        <v>261318.59167577725</v>
      </c>
      <c r="L28" s="120">
        <v>48955.964050447124</v>
      </c>
      <c r="M28" s="120">
        <v>52527.858423226535</v>
      </c>
      <c r="N28" s="120">
        <v>895284.8189654729</v>
      </c>
      <c r="O28" s="120">
        <v>64669.297698766604</v>
      </c>
      <c r="P28" s="120">
        <v>115381.19301650445</v>
      </c>
      <c r="Q28" s="120">
        <v>0</v>
      </c>
      <c r="R28" s="120">
        <v>5492.9131951145455</v>
      </c>
      <c r="S28" s="120">
        <v>3001.5919098986587</v>
      </c>
      <c r="T28" s="120">
        <v>18639.88576047067</v>
      </c>
      <c r="U28" s="120">
        <v>0</v>
      </c>
      <c r="V28" s="120">
        <v>0</v>
      </c>
      <c r="W28" s="120">
        <v>21011.14336929061</v>
      </c>
      <c r="X28" s="120">
        <v>0</v>
      </c>
      <c r="Y28" s="120">
        <v>24387.9342679266</v>
      </c>
      <c r="Z28" s="120">
        <v>0</v>
      </c>
      <c r="AA28" s="120">
        <v>131319.64605806634</v>
      </c>
      <c r="AB28" s="120">
        <v>0</v>
      </c>
      <c r="AC28" s="157">
        <v>0</v>
      </c>
      <c r="AD28" s="141">
        <f>SUM(G28:AC28)</f>
        <v>2832827.404764606</v>
      </c>
      <c r="AE28" s="80">
        <v>0</v>
      </c>
      <c r="AF28" s="137">
        <v>0</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0</v>
      </c>
      <c r="AW28" s="80">
        <v>0</v>
      </c>
      <c r="AX28" s="80">
        <v>0</v>
      </c>
      <c r="AY28" s="80">
        <v>0</v>
      </c>
      <c r="AZ28" s="80">
        <v>0</v>
      </c>
      <c r="BA28" s="80">
        <v>435.23082693530546</v>
      </c>
      <c r="BB28" s="80">
        <v>0</v>
      </c>
      <c r="BC28" s="80">
        <v>0</v>
      </c>
      <c r="BD28" s="80">
        <v>0</v>
      </c>
      <c r="BE28" s="80">
        <v>0</v>
      </c>
      <c r="BF28" s="80">
        <v>0</v>
      </c>
      <c r="BG28" s="80">
        <v>0</v>
      </c>
      <c r="BH28" s="80">
        <v>0</v>
      </c>
      <c r="BI28" s="80">
        <v>0</v>
      </c>
      <c r="BJ28" s="80">
        <v>0</v>
      </c>
      <c r="BK28" s="80">
        <v>0</v>
      </c>
      <c r="BL28" s="80">
        <v>0</v>
      </c>
      <c r="BM28" s="80">
        <v>0</v>
      </c>
      <c r="BN28" s="80">
        <v>0</v>
      </c>
      <c r="BO28" s="80">
        <v>0</v>
      </c>
      <c r="BP28" s="80">
        <v>0</v>
      </c>
      <c r="BQ28" s="80">
        <v>0</v>
      </c>
      <c r="BR28" s="80">
        <v>0</v>
      </c>
      <c r="BS28" s="80">
        <v>0</v>
      </c>
      <c r="BT28" s="80">
        <v>0</v>
      </c>
      <c r="BU28" s="80">
        <v>0</v>
      </c>
      <c r="BV28" s="80">
        <v>0</v>
      </c>
      <c r="BW28" s="80">
        <v>0</v>
      </c>
      <c r="BX28" s="80">
        <v>0</v>
      </c>
      <c r="BY28" s="80">
        <v>0</v>
      </c>
      <c r="BZ28" s="80">
        <v>0</v>
      </c>
      <c r="CA28" s="80">
        <v>0</v>
      </c>
      <c r="CB28" s="80">
        <v>0</v>
      </c>
      <c r="CC28" s="80">
        <v>0</v>
      </c>
      <c r="CD28" s="80">
        <v>0</v>
      </c>
      <c r="CE28" s="80">
        <v>0</v>
      </c>
      <c r="CF28" s="80">
        <v>0</v>
      </c>
      <c r="CG28" s="80">
        <v>0</v>
      </c>
      <c r="CH28" s="80">
        <v>0</v>
      </c>
      <c r="CI28" s="80">
        <v>0</v>
      </c>
      <c r="CJ28" s="80">
        <v>0</v>
      </c>
      <c r="CK28" s="141">
        <v>0</v>
      </c>
      <c r="CL28" s="133"/>
      <c r="CM28" s="133"/>
      <c r="CN28" s="133"/>
      <c r="CO28" s="133"/>
      <c r="CP28" s="133"/>
      <c r="CQ28" s="133"/>
      <c r="CR28" s="133"/>
      <c r="CS28" s="133"/>
      <c r="CT28" s="133"/>
      <c r="CU28" s="133"/>
      <c r="CV28" s="136"/>
      <c r="CW28" s="136"/>
      <c r="CX28" s="136"/>
    </row>
    <row r="29" spans="1:102" ht="12">
      <c r="A29" s="67" t="s">
        <v>236</v>
      </c>
      <c r="B29" s="22" t="s">
        <v>140</v>
      </c>
      <c r="C29" s="25" t="s">
        <v>138</v>
      </c>
      <c r="D29" s="39" t="s">
        <v>139</v>
      </c>
      <c r="E29" s="70">
        <v>569929</v>
      </c>
      <c r="F29" s="71">
        <v>653540.9268518789</v>
      </c>
      <c r="G29" s="120">
        <v>81069.4837751997</v>
      </c>
      <c r="H29" s="120">
        <v>40091.62574090818</v>
      </c>
      <c r="I29" s="120">
        <v>30893.503852159964</v>
      </c>
      <c r="J29" s="120">
        <v>122632.39359692007</v>
      </c>
      <c r="K29" s="120">
        <v>60277.64332965144</v>
      </c>
      <c r="L29" s="120">
        <v>11292.538050845564</v>
      </c>
      <c r="M29" s="120">
        <v>12116.457136100391</v>
      </c>
      <c r="N29" s="120">
        <v>206512.89542769504</v>
      </c>
      <c r="O29" s="120">
        <v>14917.089656987595</v>
      </c>
      <c r="P29" s="120">
        <v>26614.663560668516</v>
      </c>
      <c r="Q29" s="120">
        <v>0</v>
      </c>
      <c r="R29" s="120">
        <v>1267.035231946498</v>
      </c>
      <c r="S29" s="120">
        <v>692.3689792057367</v>
      </c>
      <c r="T29" s="120">
        <v>4299.611360867624</v>
      </c>
      <c r="U29" s="120">
        <v>0</v>
      </c>
      <c r="V29" s="120">
        <v>0</v>
      </c>
      <c r="W29" s="120">
        <v>4846.582854440156</v>
      </c>
      <c r="X29" s="120">
        <v>0</v>
      </c>
      <c r="Y29" s="120">
        <v>5625.49795604661</v>
      </c>
      <c r="Z29" s="120">
        <v>0</v>
      </c>
      <c r="AA29" s="120">
        <v>30291.142840250977</v>
      </c>
      <c r="AB29" s="120">
        <v>0</v>
      </c>
      <c r="AC29" s="157">
        <v>0</v>
      </c>
      <c r="AD29" s="141">
        <f t="shared" si="0"/>
        <v>653440.533349894</v>
      </c>
      <c r="AE29" s="80">
        <v>0</v>
      </c>
      <c r="AF29" s="137">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100.3935019848318</v>
      </c>
      <c r="BB29" s="80">
        <v>0</v>
      </c>
      <c r="BC29" s="80">
        <v>0</v>
      </c>
      <c r="BD29" s="80">
        <v>0</v>
      </c>
      <c r="BE29" s="80">
        <v>0</v>
      </c>
      <c r="BF29" s="80">
        <v>0</v>
      </c>
      <c r="BG29" s="80">
        <v>0</v>
      </c>
      <c r="BH29" s="80">
        <v>0</v>
      </c>
      <c r="BI29" s="80">
        <v>0</v>
      </c>
      <c r="BJ29" s="80">
        <v>0</v>
      </c>
      <c r="BK29" s="80">
        <v>0</v>
      </c>
      <c r="BL29" s="80">
        <v>0</v>
      </c>
      <c r="BM29" s="80">
        <v>0</v>
      </c>
      <c r="BN29" s="80">
        <v>0</v>
      </c>
      <c r="BO29" s="80">
        <v>0</v>
      </c>
      <c r="BP29" s="80">
        <v>0</v>
      </c>
      <c r="BQ29" s="80">
        <v>0</v>
      </c>
      <c r="BR29" s="80">
        <v>0</v>
      </c>
      <c r="BS29" s="80">
        <v>0</v>
      </c>
      <c r="BT29" s="80">
        <v>0</v>
      </c>
      <c r="BU29" s="80">
        <v>0</v>
      </c>
      <c r="BV29" s="80">
        <v>0</v>
      </c>
      <c r="BW29" s="80">
        <v>0</v>
      </c>
      <c r="BX29" s="80">
        <v>0</v>
      </c>
      <c r="BY29" s="80">
        <v>0</v>
      </c>
      <c r="BZ29" s="80">
        <v>0</v>
      </c>
      <c r="CA29" s="80">
        <v>0</v>
      </c>
      <c r="CB29" s="80">
        <v>0</v>
      </c>
      <c r="CC29" s="80">
        <v>0</v>
      </c>
      <c r="CD29" s="80">
        <v>0</v>
      </c>
      <c r="CE29" s="80">
        <v>0</v>
      </c>
      <c r="CF29" s="80">
        <v>0</v>
      </c>
      <c r="CG29" s="80">
        <v>0</v>
      </c>
      <c r="CH29" s="80">
        <v>0</v>
      </c>
      <c r="CI29" s="80">
        <v>0</v>
      </c>
      <c r="CJ29" s="80">
        <v>0</v>
      </c>
      <c r="CK29" s="141">
        <v>0</v>
      </c>
      <c r="CL29" s="133"/>
      <c r="CM29" s="133"/>
      <c r="CN29" s="133"/>
      <c r="CO29" s="133"/>
      <c r="CP29" s="133"/>
      <c r="CQ29" s="133"/>
      <c r="CR29" s="133"/>
      <c r="CS29" s="133"/>
      <c r="CT29" s="133"/>
      <c r="CU29" s="133"/>
      <c r="CV29" s="136"/>
      <c r="CW29" s="136"/>
      <c r="CX29" s="136"/>
    </row>
    <row r="30" spans="1:102" ht="12">
      <c r="A30" s="65" t="s">
        <v>37</v>
      </c>
      <c r="B30" s="22" t="s">
        <v>248</v>
      </c>
      <c r="C30" s="25" t="s">
        <v>127</v>
      </c>
      <c r="D30" s="39" t="s">
        <v>128</v>
      </c>
      <c r="E30" s="70">
        <v>673718</v>
      </c>
      <c r="F30" s="117">
        <v>728235.7926128717</v>
      </c>
      <c r="G30" s="120">
        <v>260955.58504320987</v>
      </c>
      <c r="H30" s="120">
        <v>0</v>
      </c>
      <c r="I30" s="120">
        <v>0</v>
      </c>
      <c r="J30" s="120">
        <v>0</v>
      </c>
      <c r="K30" s="120">
        <v>0</v>
      </c>
      <c r="L30" s="120">
        <v>0</v>
      </c>
      <c r="M30" s="120">
        <v>0</v>
      </c>
      <c r="N30" s="120">
        <v>327030.5848242255</v>
      </c>
      <c r="O30" s="120">
        <v>0</v>
      </c>
      <c r="P30" s="120">
        <v>45203.53225410603</v>
      </c>
      <c r="Q30" s="120">
        <v>0</v>
      </c>
      <c r="R30" s="120">
        <v>0</v>
      </c>
      <c r="S30" s="120">
        <v>0</v>
      </c>
      <c r="T30" s="120">
        <v>0</v>
      </c>
      <c r="U30" s="120">
        <v>95046.09049133034</v>
      </c>
      <c r="V30" s="120">
        <v>0</v>
      </c>
      <c r="W30" s="120">
        <v>0</v>
      </c>
      <c r="X30" s="120">
        <v>0</v>
      </c>
      <c r="Y30" s="120">
        <v>0</v>
      </c>
      <c r="Z30" s="120">
        <v>0</v>
      </c>
      <c r="AA30" s="120">
        <v>0</v>
      </c>
      <c r="AB30" s="120">
        <v>0</v>
      </c>
      <c r="AC30" s="157">
        <v>0</v>
      </c>
      <c r="AD30" s="141">
        <f t="shared" si="0"/>
        <v>728235.7926128717</v>
      </c>
      <c r="AE30" s="80">
        <v>0</v>
      </c>
      <c r="AF30" s="137">
        <v>0</v>
      </c>
      <c r="AG30" s="80">
        <v>0</v>
      </c>
      <c r="AH30" s="80">
        <v>0</v>
      </c>
      <c r="AI30" s="80">
        <v>0</v>
      </c>
      <c r="AJ30" s="80">
        <v>0</v>
      </c>
      <c r="AK30" s="80">
        <v>0</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0">
        <v>0</v>
      </c>
      <c r="BI30" s="80">
        <v>0</v>
      </c>
      <c r="BJ30" s="80">
        <v>0</v>
      </c>
      <c r="BK30" s="80">
        <v>0</v>
      </c>
      <c r="BL30" s="80">
        <v>0</v>
      </c>
      <c r="BM30" s="80">
        <v>0</v>
      </c>
      <c r="BN30" s="80">
        <v>0</v>
      </c>
      <c r="BO30" s="80">
        <v>0</v>
      </c>
      <c r="BP30" s="80">
        <v>0</v>
      </c>
      <c r="BQ30" s="80">
        <v>0</v>
      </c>
      <c r="BR30" s="80">
        <v>0</v>
      </c>
      <c r="BS30" s="80">
        <v>0</v>
      </c>
      <c r="BT30" s="80">
        <v>0</v>
      </c>
      <c r="BU30" s="80">
        <v>0</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141">
        <v>0</v>
      </c>
      <c r="CL30" s="133"/>
      <c r="CM30" s="133"/>
      <c r="CN30" s="133"/>
      <c r="CO30" s="133"/>
      <c r="CP30" s="133"/>
      <c r="CQ30" s="133"/>
      <c r="CR30" s="133"/>
      <c r="CS30" s="133"/>
      <c r="CT30" s="133"/>
      <c r="CU30" s="133"/>
      <c r="CV30" s="136"/>
      <c r="CW30" s="136"/>
      <c r="CX30" s="136"/>
    </row>
    <row r="31" spans="1:102" ht="12">
      <c r="A31" s="65" t="s">
        <v>38</v>
      </c>
      <c r="B31" s="22" t="s">
        <v>129</v>
      </c>
      <c r="C31" s="25" t="s">
        <v>113</v>
      </c>
      <c r="D31" s="39" t="s">
        <v>114</v>
      </c>
      <c r="E31" s="70">
        <v>50051</v>
      </c>
      <c r="F31" s="71">
        <v>52051.68125770442</v>
      </c>
      <c r="G31" s="120">
        <v>10449.893249380746</v>
      </c>
      <c r="H31" s="120">
        <v>2738.555550759371</v>
      </c>
      <c r="I31" s="120">
        <v>1707.3565299416016</v>
      </c>
      <c r="J31" s="120">
        <v>11376.962951249376</v>
      </c>
      <c r="K31" s="120">
        <v>2579.705212158385</v>
      </c>
      <c r="L31" s="120">
        <v>817.0963905294843</v>
      </c>
      <c r="M31" s="120">
        <v>804.0422776583092</v>
      </c>
      <c r="N31" s="120">
        <v>11081.04442750105</v>
      </c>
      <c r="O31" s="120">
        <v>871.0584501306793</v>
      </c>
      <c r="P31" s="120">
        <v>2594.5049331460546</v>
      </c>
      <c r="Q31" s="120">
        <v>13.509488901564948</v>
      </c>
      <c r="R31" s="120">
        <v>478.97968796503585</v>
      </c>
      <c r="S31" s="120">
        <v>477.76535188399635</v>
      </c>
      <c r="T31" s="120">
        <v>280.4357387150701</v>
      </c>
      <c r="U31" s="120">
        <v>1429.6530474088704</v>
      </c>
      <c r="V31" s="120">
        <v>84.92762966770323</v>
      </c>
      <c r="W31" s="120">
        <v>446.04082176683823</v>
      </c>
      <c r="X31" s="120">
        <v>0</v>
      </c>
      <c r="Y31" s="120">
        <v>432.30364485007834</v>
      </c>
      <c r="Z31" s="120">
        <v>0</v>
      </c>
      <c r="AA31" s="120">
        <v>0</v>
      </c>
      <c r="AB31" s="120">
        <v>3387.845874090203</v>
      </c>
      <c r="AC31" s="157">
        <v>0</v>
      </c>
      <c r="AD31" s="141">
        <f t="shared" si="0"/>
        <v>52051.681257704426</v>
      </c>
      <c r="AE31" s="80">
        <v>0</v>
      </c>
      <c r="AF31" s="137">
        <v>0</v>
      </c>
      <c r="AG31" s="80">
        <v>0</v>
      </c>
      <c r="AH31" s="80">
        <v>0</v>
      </c>
      <c r="AI31" s="80">
        <v>0</v>
      </c>
      <c r="AJ31" s="80">
        <v>0</v>
      </c>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c r="BN31" s="80">
        <v>0</v>
      </c>
      <c r="BO31" s="80">
        <v>0</v>
      </c>
      <c r="BP31" s="80">
        <v>0</v>
      </c>
      <c r="BQ31" s="80">
        <v>0</v>
      </c>
      <c r="BR31" s="80">
        <v>0</v>
      </c>
      <c r="BS31" s="80">
        <v>0</v>
      </c>
      <c r="BT31" s="80">
        <v>0</v>
      </c>
      <c r="BU31" s="80">
        <v>0</v>
      </c>
      <c r="BV31" s="80">
        <v>0</v>
      </c>
      <c r="BW31" s="80">
        <v>0</v>
      </c>
      <c r="BX31" s="80">
        <v>0</v>
      </c>
      <c r="BY31" s="80">
        <v>0</v>
      </c>
      <c r="BZ31" s="80">
        <v>0</v>
      </c>
      <c r="CA31" s="80">
        <v>0</v>
      </c>
      <c r="CB31" s="80">
        <v>0</v>
      </c>
      <c r="CC31" s="80">
        <v>0</v>
      </c>
      <c r="CD31" s="80">
        <v>0</v>
      </c>
      <c r="CE31" s="80">
        <v>0</v>
      </c>
      <c r="CF31" s="80">
        <v>0</v>
      </c>
      <c r="CG31" s="80">
        <v>0</v>
      </c>
      <c r="CH31" s="80">
        <v>0</v>
      </c>
      <c r="CI31" s="80">
        <v>0</v>
      </c>
      <c r="CJ31" s="80">
        <v>0</v>
      </c>
      <c r="CK31" s="141">
        <v>0</v>
      </c>
      <c r="CL31" s="133"/>
      <c r="CM31" s="133"/>
      <c r="CN31" s="133"/>
      <c r="CO31" s="133"/>
      <c r="CP31" s="133"/>
      <c r="CQ31" s="133"/>
      <c r="CR31" s="133"/>
      <c r="CS31" s="133"/>
      <c r="CT31" s="133"/>
      <c r="CU31" s="133"/>
      <c r="CV31" s="136"/>
      <c r="CW31" s="136"/>
      <c r="CX31" s="136"/>
    </row>
    <row r="32" spans="1:102" ht="12">
      <c r="A32" s="67" t="s">
        <v>277</v>
      </c>
      <c r="B32" s="22" t="s">
        <v>276</v>
      </c>
      <c r="C32" s="25" t="s">
        <v>131</v>
      </c>
      <c r="D32" s="39" t="s">
        <v>132</v>
      </c>
      <c r="E32" s="70"/>
      <c r="F32" s="71">
        <v>105801.53769234494</v>
      </c>
      <c r="G32" s="120">
        <v>43263.9654073686</v>
      </c>
      <c r="H32" s="120">
        <v>0</v>
      </c>
      <c r="I32" s="120">
        <v>0</v>
      </c>
      <c r="J32" s="120">
        <v>0</v>
      </c>
      <c r="K32" s="120">
        <v>0</v>
      </c>
      <c r="L32" s="120">
        <v>0</v>
      </c>
      <c r="M32" s="120">
        <v>0</v>
      </c>
      <c r="N32" s="120">
        <v>45877.016286011305</v>
      </c>
      <c r="O32" s="120">
        <v>0</v>
      </c>
      <c r="P32" s="120">
        <v>10741.599842039523</v>
      </c>
      <c r="Q32" s="120">
        <v>0</v>
      </c>
      <c r="R32" s="120">
        <v>0</v>
      </c>
      <c r="S32" s="120">
        <v>0</v>
      </c>
      <c r="T32" s="120">
        <v>0</v>
      </c>
      <c r="U32" s="120">
        <v>5918.9561569255075</v>
      </c>
      <c r="V32" s="120">
        <v>0</v>
      </c>
      <c r="W32" s="120">
        <v>0</v>
      </c>
      <c r="X32" s="120">
        <v>0</v>
      </c>
      <c r="Y32" s="120">
        <v>0</v>
      </c>
      <c r="Z32" s="120">
        <v>0</v>
      </c>
      <c r="AA32" s="120">
        <v>0</v>
      </c>
      <c r="AB32" s="120">
        <v>0</v>
      </c>
      <c r="AC32" s="157">
        <v>0</v>
      </c>
      <c r="AD32" s="141"/>
      <c r="AE32" s="80">
        <v>0</v>
      </c>
      <c r="AF32" s="137">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0">
        <v>0</v>
      </c>
      <c r="BI32" s="80">
        <v>0</v>
      </c>
      <c r="BJ32" s="80">
        <v>0</v>
      </c>
      <c r="BK32" s="80">
        <v>0</v>
      </c>
      <c r="BL32" s="80">
        <v>0</v>
      </c>
      <c r="BM32" s="80">
        <v>0</v>
      </c>
      <c r="BN32" s="80">
        <v>0</v>
      </c>
      <c r="BO32" s="80">
        <v>0</v>
      </c>
      <c r="BP32" s="80">
        <v>0</v>
      </c>
      <c r="BQ32" s="80">
        <v>0</v>
      </c>
      <c r="BR32" s="80">
        <v>0</v>
      </c>
      <c r="BS32" s="80">
        <v>0</v>
      </c>
      <c r="BT32" s="80">
        <v>0</v>
      </c>
      <c r="BU32" s="80">
        <v>0</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141">
        <v>0</v>
      </c>
      <c r="CL32" s="133"/>
      <c r="CM32" s="133"/>
      <c r="CN32" s="133"/>
      <c r="CO32" s="133"/>
      <c r="CP32" s="133"/>
      <c r="CQ32" s="133"/>
      <c r="CR32" s="133"/>
      <c r="CS32" s="133"/>
      <c r="CT32" s="133"/>
      <c r="CU32" s="133"/>
      <c r="CV32" s="136"/>
      <c r="CW32" s="136"/>
      <c r="CX32" s="136"/>
    </row>
    <row r="33" spans="1:102" ht="12">
      <c r="A33" s="65" t="s">
        <v>39</v>
      </c>
      <c r="B33" s="22" t="s">
        <v>130</v>
      </c>
      <c r="C33" s="25" t="s">
        <v>131</v>
      </c>
      <c r="D33" s="39" t="s">
        <v>132</v>
      </c>
      <c r="E33" s="70">
        <v>850536</v>
      </c>
      <c r="F33" s="71">
        <v>1005436.7547951703</v>
      </c>
      <c r="G33" s="120">
        <v>411139.40238982457</v>
      </c>
      <c r="H33" s="120">
        <v>0</v>
      </c>
      <c r="I33" s="120">
        <v>0</v>
      </c>
      <c r="J33" s="120">
        <v>0</v>
      </c>
      <c r="K33" s="120">
        <v>0</v>
      </c>
      <c r="L33" s="120">
        <v>0</v>
      </c>
      <c r="M33" s="120">
        <v>0</v>
      </c>
      <c r="N33" s="120">
        <v>435971.3420084798</v>
      </c>
      <c r="O33" s="120">
        <v>0</v>
      </c>
      <c r="P33" s="120">
        <v>102077.90474551811</v>
      </c>
      <c r="Q33" s="120">
        <v>0</v>
      </c>
      <c r="R33" s="120">
        <v>0</v>
      </c>
      <c r="S33" s="120">
        <v>0</v>
      </c>
      <c r="T33" s="120">
        <v>0</v>
      </c>
      <c r="U33" s="120">
        <v>56248.1056513478</v>
      </c>
      <c r="V33" s="120">
        <v>0</v>
      </c>
      <c r="W33" s="120">
        <v>0</v>
      </c>
      <c r="X33" s="120">
        <v>0</v>
      </c>
      <c r="Y33" s="120">
        <v>0</v>
      </c>
      <c r="Z33" s="120">
        <v>0</v>
      </c>
      <c r="AA33" s="120">
        <v>0</v>
      </c>
      <c r="AB33" s="120">
        <v>0</v>
      </c>
      <c r="AC33" s="157">
        <v>0</v>
      </c>
      <c r="AD33" s="141">
        <f t="shared" si="0"/>
        <v>1005436.7547951703</v>
      </c>
      <c r="AE33" s="80">
        <v>0</v>
      </c>
      <c r="AF33" s="137">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0</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v>
      </c>
      <c r="BT33" s="80">
        <v>0</v>
      </c>
      <c r="BU33" s="80">
        <v>0</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141">
        <v>0</v>
      </c>
      <c r="CL33" s="133"/>
      <c r="CM33" s="133"/>
      <c r="CN33" s="133"/>
      <c r="CO33" s="133"/>
      <c r="CP33" s="133"/>
      <c r="CQ33" s="133"/>
      <c r="CR33" s="133"/>
      <c r="CS33" s="133"/>
      <c r="CT33" s="133"/>
      <c r="CU33" s="133"/>
      <c r="CV33" s="136"/>
      <c r="CW33" s="136"/>
      <c r="CX33" s="136"/>
    </row>
    <row r="34" spans="1:102" ht="12">
      <c r="A34" s="17" t="s">
        <v>40</v>
      </c>
      <c r="B34" s="22" t="s">
        <v>258</v>
      </c>
      <c r="C34" s="25" t="s">
        <v>133</v>
      </c>
      <c r="D34" s="39" t="s">
        <v>134</v>
      </c>
      <c r="E34" s="70">
        <v>0</v>
      </c>
      <c r="F34" s="71">
        <v>64011.092873392576</v>
      </c>
      <c r="G34" s="120">
        <v>9363.205174454322</v>
      </c>
      <c r="H34" s="120">
        <v>320.39461814955797</v>
      </c>
      <c r="I34" s="120">
        <v>2247.228794772039</v>
      </c>
      <c r="J34" s="120">
        <v>19283.229991975255</v>
      </c>
      <c r="K34" s="120">
        <v>472.850049834106</v>
      </c>
      <c r="L34" s="120">
        <v>583.6184494174104</v>
      </c>
      <c r="M34" s="120">
        <v>2.08435160506218</v>
      </c>
      <c r="N34" s="120">
        <v>11734.006242955049</v>
      </c>
      <c r="O34" s="120">
        <v>755.7263390925448</v>
      </c>
      <c r="P34" s="120">
        <v>1621.923313253385</v>
      </c>
      <c r="Q34" s="120">
        <v>0</v>
      </c>
      <c r="R34" s="120">
        <v>322.77673426962906</v>
      </c>
      <c r="S34" s="120">
        <v>363.86823734085493</v>
      </c>
      <c r="T34" s="120">
        <v>39.90044501119031</v>
      </c>
      <c r="U34" s="120">
        <v>3410.2969903967355</v>
      </c>
      <c r="V34" s="120">
        <v>108.98181249325114</v>
      </c>
      <c r="W34" s="120">
        <v>1062.1260250366852</v>
      </c>
      <c r="X34" s="120">
        <v>34.86822470754018</v>
      </c>
      <c r="Y34" s="120">
        <v>470.467933714035</v>
      </c>
      <c r="Z34" s="120">
        <v>115.53263182344655</v>
      </c>
      <c r="AA34" s="120">
        <v>227.19432495177765</v>
      </c>
      <c r="AB34" s="120">
        <v>9899.181301470311</v>
      </c>
      <c r="AC34" s="157">
        <v>371.0145857010681</v>
      </c>
      <c r="AD34" s="141">
        <f t="shared" si="0"/>
        <v>62810.47657242525</v>
      </c>
      <c r="AE34" s="80">
        <v>6.550819330195424</v>
      </c>
      <c r="AF34" s="137">
        <v>0</v>
      </c>
      <c r="AG34" s="80">
        <v>0</v>
      </c>
      <c r="AH34" s="80">
        <v>0</v>
      </c>
      <c r="AI34" s="80">
        <v>0</v>
      </c>
      <c r="AJ34" s="80">
        <v>0</v>
      </c>
      <c r="AK34" s="80">
        <v>0</v>
      </c>
      <c r="AL34" s="80">
        <v>0</v>
      </c>
      <c r="AM34" s="80">
        <v>-20.8435160506218</v>
      </c>
      <c r="AN34" s="80">
        <v>9.090750643221194</v>
      </c>
      <c r="AO34" s="80">
        <v>4.65108172443875</v>
      </c>
      <c r="AP34" s="80">
        <v>7.39944819797074</v>
      </c>
      <c r="AQ34" s="80">
        <v>567.5391656069307</v>
      </c>
      <c r="AR34" s="80">
        <v>0</v>
      </c>
      <c r="AS34" s="80">
        <v>86.64947386758493</v>
      </c>
      <c r="AT34" s="80">
        <v>0</v>
      </c>
      <c r="AU34" s="80">
        <v>0</v>
      </c>
      <c r="AV34" s="80">
        <v>0</v>
      </c>
      <c r="AW34" s="80">
        <v>0</v>
      </c>
      <c r="AX34" s="80">
        <v>25.60774829076393</v>
      </c>
      <c r="AY34" s="80">
        <v>0</v>
      </c>
      <c r="AZ34" s="80">
        <v>0</v>
      </c>
      <c r="BA34" s="80">
        <v>0</v>
      </c>
      <c r="BB34" s="80">
        <v>7.444112875222072</v>
      </c>
      <c r="BC34" s="80">
        <v>0</v>
      </c>
      <c r="BD34" s="80">
        <v>0</v>
      </c>
      <c r="BE34" s="80">
        <v>26.501041835790577</v>
      </c>
      <c r="BF34" s="80">
        <v>0</v>
      </c>
      <c r="BG34" s="80">
        <v>1.7865870900532974</v>
      </c>
      <c r="BH34" s="80">
        <v>0</v>
      </c>
      <c r="BI34" s="80">
        <v>0</v>
      </c>
      <c r="BJ34" s="80">
        <v>0</v>
      </c>
      <c r="BK34" s="80">
        <v>2.3821161200710628</v>
      </c>
      <c r="BL34" s="80">
        <v>0</v>
      </c>
      <c r="BM34" s="80">
        <v>0</v>
      </c>
      <c r="BN34" s="80">
        <v>0</v>
      </c>
      <c r="BO34" s="80">
        <v>0</v>
      </c>
      <c r="BP34" s="80">
        <v>0</v>
      </c>
      <c r="BQ34" s="80">
        <v>0</v>
      </c>
      <c r="BR34" s="80">
        <v>0</v>
      </c>
      <c r="BS34" s="80">
        <v>21.73680959564845</v>
      </c>
      <c r="BT34" s="80">
        <v>0</v>
      </c>
      <c r="BU34" s="80">
        <v>44.06914822131466</v>
      </c>
      <c r="BV34" s="80">
        <v>0</v>
      </c>
      <c r="BW34" s="80">
        <v>1.4888225750444144</v>
      </c>
      <c r="BX34" s="80">
        <v>0</v>
      </c>
      <c r="BY34" s="80">
        <v>197.41787345088935</v>
      </c>
      <c r="BZ34" s="80">
        <v>0</v>
      </c>
      <c r="CA34" s="80">
        <v>8.33740642024872</v>
      </c>
      <c r="CB34" s="80">
        <v>198.04317893240813</v>
      </c>
      <c r="CC34" s="80">
        <v>3.8709386951154774</v>
      </c>
      <c r="CD34" s="80">
        <v>0.8932935450266487</v>
      </c>
      <c r="CE34" s="80">
        <v>0</v>
      </c>
      <c r="CF34" s="80">
        <v>0</v>
      </c>
      <c r="CG34" s="80">
        <v>0</v>
      </c>
      <c r="CH34" s="80">
        <v>0</v>
      </c>
      <c r="CI34" s="80">
        <v>0</v>
      </c>
      <c r="CJ34" s="80">
        <v>0</v>
      </c>
      <c r="CK34" s="141">
        <v>0</v>
      </c>
      <c r="CL34" s="133"/>
      <c r="CM34" s="133"/>
      <c r="CN34" s="133"/>
      <c r="CO34" s="133"/>
      <c r="CP34" s="133"/>
      <c r="CQ34" s="133"/>
      <c r="CR34" s="133"/>
      <c r="CS34" s="133"/>
      <c r="CT34" s="133"/>
      <c r="CU34" s="133"/>
      <c r="CV34" s="136"/>
      <c r="CW34" s="136"/>
      <c r="CX34" s="136"/>
    </row>
    <row r="35" spans="1:102" ht="12">
      <c r="A35" s="67" t="s">
        <v>239</v>
      </c>
      <c r="B35" s="22" t="s">
        <v>141</v>
      </c>
      <c r="C35" s="25" t="s">
        <v>113</v>
      </c>
      <c r="D35" s="39" t="s">
        <v>114</v>
      </c>
      <c r="E35" s="70">
        <v>26399</v>
      </c>
      <c r="F35" s="71">
        <v>28151.205225020145</v>
      </c>
      <c r="G35" s="120">
        <v>5651.634727923941</v>
      </c>
      <c r="H35" s="120">
        <v>1481.0979677651455</v>
      </c>
      <c r="I35" s="120">
        <v>923.3927301733424</v>
      </c>
      <c r="J35" s="120">
        <v>6153.023517000549</v>
      </c>
      <c r="K35" s="120">
        <v>1395.1866508975777</v>
      </c>
      <c r="L35" s="120">
        <v>441.9117235529073</v>
      </c>
      <c r="M35" s="120">
        <v>434.8516440014397</v>
      </c>
      <c r="N35" s="120">
        <v>5992.981364842572</v>
      </c>
      <c r="O35" s="120">
        <v>471.0961221639158</v>
      </c>
      <c r="P35" s="120">
        <v>1403.1908108541834</v>
      </c>
      <c r="Q35" s="120">
        <v>7.306361396286225</v>
      </c>
      <c r="R35" s="120">
        <v>259.04745377506947</v>
      </c>
      <c r="S35" s="120">
        <v>258.3907021888865</v>
      </c>
      <c r="T35" s="120">
        <v>151.66856943414382</v>
      </c>
      <c r="U35" s="120">
        <v>773.2018518081103</v>
      </c>
      <c r="V35" s="120">
        <v>45.93156405867576</v>
      </c>
      <c r="W35" s="120">
        <v>241.23306699985477</v>
      </c>
      <c r="X35" s="120">
        <v>0</v>
      </c>
      <c r="Y35" s="120">
        <v>233.8035646811592</v>
      </c>
      <c r="Z35" s="120">
        <v>0</v>
      </c>
      <c r="AA35" s="120">
        <v>0</v>
      </c>
      <c r="AB35" s="120">
        <v>1832.254831502385</v>
      </c>
      <c r="AC35" s="157">
        <v>0</v>
      </c>
      <c r="AD35" s="141">
        <f t="shared" si="0"/>
        <v>28151.20522502015</v>
      </c>
      <c r="AE35" s="80">
        <v>0</v>
      </c>
      <c r="AF35" s="137">
        <v>0</v>
      </c>
      <c r="AG35" s="80">
        <v>0</v>
      </c>
      <c r="AH35" s="80">
        <v>0</v>
      </c>
      <c r="AI35" s="80">
        <v>0</v>
      </c>
      <c r="AJ35" s="80">
        <v>0</v>
      </c>
      <c r="AK35" s="80">
        <v>0</v>
      </c>
      <c r="AL35" s="80">
        <v>0</v>
      </c>
      <c r="AM35" s="80">
        <v>0</v>
      </c>
      <c r="AN35" s="80">
        <v>0</v>
      </c>
      <c r="AO35" s="80">
        <v>0</v>
      </c>
      <c r="AP35" s="80">
        <v>0</v>
      </c>
      <c r="AQ35" s="80">
        <v>0</v>
      </c>
      <c r="AR35" s="80">
        <v>0</v>
      </c>
      <c r="AS35" s="80">
        <v>0</v>
      </c>
      <c r="AT35" s="80">
        <v>0</v>
      </c>
      <c r="AU35" s="80">
        <v>0</v>
      </c>
      <c r="AV35" s="80">
        <v>0</v>
      </c>
      <c r="AW35" s="80">
        <v>0</v>
      </c>
      <c r="AX35" s="80">
        <v>0</v>
      </c>
      <c r="AY35" s="80">
        <v>0</v>
      </c>
      <c r="AZ35" s="80">
        <v>0</v>
      </c>
      <c r="BA35" s="80">
        <v>0</v>
      </c>
      <c r="BB35" s="80">
        <v>0</v>
      </c>
      <c r="BC35" s="80">
        <v>0</v>
      </c>
      <c r="BD35" s="80">
        <v>0</v>
      </c>
      <c r="BE35" s="80">
        <v>0</v>
      </c>
      <c r="BF35" s="80">
        <v>0</v>
      </c>
      <c r="BG35" s="80">
        <v>0</v>
      </c>
      <c r="BH35" s="80">
        <v>0</v>
      </c>
      <c r="BI35" s="80">
        <v>0</v>
      </c>
      <c r="BJ35" s="80">
        <v>0</v>
      </c>
      <c r="BK35" s="80">
        <v>0</v>
      </c>
      <c r="BL35" s="80">
        <v>0</v>
      </c>
      <c r="BM35" s="80">
        <v>0</v>
      </c>
      <c r="BN35" s="80">
        <v>0</v>
      </c>
      <c r="BO35" s="80">
        <v>0</v>
      </c>
      <c r="BP35" s="80">
        <v>0</v>
      </c>
      <c r="BQ35" s="80">
        <v>0</v>
      </c>
      <c r="BR35" s="80">
        <v>0</v>
      </c>
      <c r="BS35" s="80">
        <v>0</v>
      </c>
      <c r="BT35" s="80">
        <v>0</v>
      </c>
      <c r="BU35" s="80">
        <v>0</v>
      </c>
      <c r="BV35" s="80">
        <v>0</v>
      </c>
      <c r="BW35" s="80">
        <v>0</v>
      </c>
      <c r="BX35" s="80">
        <v>0</v>
      </c>
      <c r="BY35" s="80">
        <v>0</v>
      </c>
      <c r="BZ35" s="80">
        <v>0</v>
      </c>
      <c r="CA35" s="80">
        <v>0</v>
      </c>
      <c r="CB35" s="80">
        <v>0</v>
      </c>
      <c r="CC35" s="80">
        <v>0</v>
      </c>
      <c r="CD35" s="80">
        <v>0</v>
      </c>
      <c r="CE35" s="80">
        <v>0</v>
      </c>
      <c r="CF35" s="80">
        <v>0</v>
      </c>
      <c r="CG35" s="80">
        <v>0</v>
      </c>
      <c r="CH35" s="80">
        <v>0</v>
      </c>
      <c r="CI35" s="80">
        <v>0</v>
      </c>
      <c r="CJ35" s="80">
        <v>0</v>
      </c>
      <c r="CK35" s="141">
        <v>0</v>
      </c>
      <c r="CL35" s="133"/>
      <c r="CM35" s="133"/>
      <c r="CN35" s="133"/>
      <c r="CO35" s="133"/>
      <c r="CP35" s="133"/>
      <c r="CQ35" s="133"/>
      <c r="CR35" s="133"/>
      <c r="CS35" s="133"/>
      <c r="CT35" s="133"/>
      <c r="CU35" s="133"/>
      <c r="CV35" s="136"/>
      <c r="CW35" s="136"/>
      <c r="CX35" s="136"/>
    </row>
    <row r="36" spans="1:102" ht="12">
      <c r="A36" s="97" t="s">
        <v>237</v>
      </c>
      <c r="B36" s="17" t="s">
        <v>238</v>
      </c>
      <c r="C36" s="25" t="s">
        <v>133</v>
      </c>
      <c r="D36" s="39" t="s">
        <v>134</v>
      </c>
      <c r="E36" s="72">
        <v>0</v>
      </c>
      <c r="F36" s="119">
        <v>7411.5705721183285</v>
      </c>
      <c r="G36" s="158">
        <v>1084.1254666429465</v>
      </c>
      <c r="H36" s="158">
        <v>37.097122026007646</v>
      </c>
      <c r="I36" s="158">
        <v>260.1970073701484</v>
      </c>
      <c r="J36" s="158">
        <v>2232.7226974017244</v>
      </c>
      <c r="K36" s="158">
        <v>54.74928417964697</v>
      </c>
      <c r="L36" s="158">
        <v>67.57468324440055</v>
      </c>
      <c r="M36" s="158">
        <v>0.2413381544442877</v>
      </c>
      <c r="N36" s="158">
        <v>1358.6303788837206</v>
      </c>
      <c r="O36" s="158">
        <v>87.50231942565745</v>
      </c>
      <c r="P36" s="158">
        <v>187.79556103686213</v>
      </c>
      <c r="Q36" s="158">
        <v>0</v>
      </c>
      <c r="R36" s="158">
        <v>37.37293705965826</v>
      </c>
      <c r="S36" s="158">
        <v>42.130746390131364</v>
      </c>
      <c r="T36" s="158">
        <v>4.619901813647792</v>
      </c>
      <c r="U36" s="158">
        <v>394.8636975500609</v>
      </c>
      <c r="V36" s="158">
        <v>12.618537789515612</v>
      </c>
      <c r="W36" s="158">
        <v>122.97902812896773</v>
      </c>
      <c r="X36" s="158">
        <v>4.037242555060869</v>
      </c>
      <c r="Y36" s="158">
        <v>54.47346914599636</v>
      </c>
      <c r="Z36" s="158">
        <v>13.377029132054801</v>
      </c>
      <c r="AA36" s="158">
        <v>26.305858834427358</v>
      </c>
      <c r="AB36" s="158">
        <v>1146.183849214335</v>
      </c>
      <c r="AC36" s="159">
        <v>42.958191491083205</v>
      </c>
      <c r="AD36" s="141">
        <f t="shared" si="0"/>
        <v>7272.556347470499</v>
      </c>
      <c r="AE36" s="80">
        <v>0.7584913425391898</v>
      </c>
      <c r="AF36" s="137">
        <v>0</v>
      </c>
      <c r="AG36" s="80">
        <v>0</v>
      </c>
      <c r="AH36" s="80">
        <v>0</v>
      </c>
      <c r="AI36" s="80">
        <v>0</v>
      </c>
      <c r="AJ36" s="80">
        <v>0</v>
      </c>
      <c r="AK36" s="80">
        <v>0</v>
      </c>
      <c r="AL36" s="80">
        <v>0</v>
      </c>
      <c r="AM36" s="80">
        <v>-2.413381544442877</v>
      </c>
      <c r="AN36" s="80">
        <v>1.0525791221691574</v>
      </c>
      <c r="AO36" s="80">
        <v>0.5385288532028247</v>
      </c>
      <c r="AP36" s="80">
        <v>0.8567504482772212</v>
      </c>
      <c r="AQ36" s="80">
        <v>65.7129317672589</v>
      </c>
      <c r="AR36" s="80">
        <v>0</v>
      </c>
      <c r="AS36" s="80">
        <v>10.032771849041103</v>
      </c>
      <c r="AT36" s="80">
        <v>0</v>
      </c>
      <c r="AU36" s="80">
        <v>0</v>
      </c>
      <c r="AV36" s="80">
        <v>0</v>
      </c>
      <c r="AW36" s="80">
        <v>0</v>
      </c>
      <c r="AX36" s="80">
        <v>2.9650116117441057</v>
      </c>
      <c r="AY36" s="80">
        <v>0</v>
      </c>
      <c r="AZ36" s="80">
        <v>0</v>
      </c>
      <c r="BA36" s="80">
        <v>0</v>
      </c>
      <c r="BB36" s="80">
        <v>0.8619219801581702</v>
      </c>
      <c r="BC36" s="80">
        <v>0</v>
      </c>
      <c r="BD36" s="80">
        <v>0</v>
      </c>
      <c r="BE36" s="80">
        <v>3.0684422493630863</v>
      </c>
      <c r="BF36" s="80">
        <v>0</v>
      </c>
      <c r="BG36" s="80">
        <v>0.20686127523796086</v>
      </c>
      <c r="BH36" s="80">
        <v>0</v>
      </c>
      <c r="BI36" s="80">
        <v>0</v>
      </c>
      <c r="BJ36" s="80">
        <v>0</v>
      </c>
      <c r="BK36" s="80">
        <v>0.27581503365061444</v>
      </c>
      <c r="BL36" s="80">
        <v>0</v>
      </c>
      <c r="BM36" s="80">
        <v>0</v>
      </c>
      <c r="BN36" s="80">
        <v>0</v>
      </c>
      <c r="BO36" s="80">
        <v>0</v>
      </c>
      <c r="BP36" s="80">
        <v>0</v>
      </c>
      <c r="BQ36" s="80">
        <v>0</v>
      </c>
      <c r="BR36" s="80">
        <v>0</v>
      </c>
      <c r="BS36" s="80">
        <v>2.516812182061857</v>
      </c>
      <c r="BT36" s="80">
        <v>0</v>
      </c>
      <c r="BU36" s="80">
        <v>5.102578122536368</v>
      </c>
      <c r="BV36" s="80">
        <v>0</v>
      </c>
      <c r="BW36" s="80">
        <v>0.17238439603163402</v>
      </c>
      <c r="BX36" s="80">
        <v>0</v>
      </c>
      <c r="BY36" s="80">
        <v>22.858170913794677</v>
      </c>
      <c r="BZ36" s="80">
        <v>0</v>
      </c>
      <c r="CA36" s="80">
        <v>0.9653526177771508</v>
      </c>
      <c r="CB36" s="80">
        <v>22.930572360127975</v>
      </c>
      <c r="CC36" s="80">
        <v>0.4481994296822485</v>
      </c>
      <c r="CD36" s="80">
        <v>0.10343063761898043</v>
      </c>
      <c r="CE36" s="80">
        <v>0</v>
      </c>
      <c r="CF36" s="80">
        <v>0</v>
      </c>
      <c r="CG36" s="80">
        <v>0</v>
      </c>
      <c r="CH36" s="80">
        <v>0</v>
      </c>
      <c r="CI36" s="80">
        <v>0</v>
      </c>
      <c r="CJ36" s="80">
        <v>0</v>
      </c>
      <c r="CK36" s="141">
        <v>0</v>
      </c>
      <c r="CL36" s="133"/>
      <c r="CM36" s="133"/>
      <c r="CN36" s="133"/>
      <c r="CO36" s="133"/>
      <c r="CP36" s="133"/>
      <c r="CQ36" s="133"/>
      <c r="CR36" s="133"/>
      <c r="CS36" s="133"/>
      <c r="CT36" s="133"/>
      <c r="CU36" s="133"/>
      <c r="CV36" s="136"/>
      <c r="CW36" s="136"/>
      <c r="CX36" s="136"/>
    </row>
    <row r="37" spans="1:102" ht="12">
      <c r="A37" s="64" t="s">
        <v>41</v>
      </c>
      <c r="B37" s="59" t="s">
        <v>205</v>
      </c>
      <c r="C37" s="43" t="s">
        <v>135</v>
      </c>
      <c r="D37" s="125" t="s">
        <v>136</v>
      </c>
      <c r="E37" s="69">
        <v>885118</v>
      </c>
      <c r="F37" s="118">
        <v>967420.2913146818</v>
      </c>
      <c r="G37" s="155">
        <v>115011.09355565745</v>
      </c>
      <c r="H37" s="155">
        <v>75375.27492316504</v>
      </c>
      <c r="I37" s="155">
        <v>54294.441484176634</v>
      </c>
      <c r="J37" s="155">
        <v>174810.70147630692</v>
      </c>
      <c r="K37" s="155">
        <v>63953.74833975198</v>
      </c>
      <c r="L37" s="155">
        <v>13470.632019754601</v>
      </c>
      <c r="M37" s="155">
        <v>40635.470268703706</v>
      </c>
      <c r="N37" s="155">
        <v>217746.68804007003</v>
      </c>
      <c r="O37" s="155">
        <v>19369.36309697554</v>
      </c>
      <c r="P37" s="155">
        <v>46091.38601500762</v>
      </c>
      <c r="Q37" s="155">
        <v>0</v>
      </c>
      <c r="R37" s="155">
        <v>3706.994611190718</v>
      </c>
      <c r="S37" s="155">
        <v>1874.022311868201</v>
      </c>
      <c r="T37" s="155">
        <v>9543.857495181599</v>
      </c>
      <c r="U37" s="155">
        <v>7453.254451772959</v>
      </c>
      <c r="V37" s="155">
        <v>740.6850089764796</v>
      </c>
      <c r="W37" s="155">
        <v>17822.612760781118</v>
      </c>
      <c r="X37" s="155">
        <v>2349.6670224518916</v>
      </c>
      <c r="Y37" s="155">
        <v>20922.23633972526</v>
      </c>
      <c r="Z37" s="155">
        <v>1579.5330914317694</v>
      </c>
      <c r="AA37" s="155">
        <v>11222.716473359285</v>
      </c>
      <c r="AB37" s="155">
        <v>15277.743799611237</v>
      </c>
      <c r="AC37" s="156">
        <v>3185.8379301759423</v>
      </c>
      <c r="AD37" s="140">
        <f t="shared" si="0"/>
        <v>916437.9605160959</v>
      </c>
      <c r="AE37" s="134">
        <v>892.3915770800958</v>
      </c>
      <c r="AF37" s="135">
        <v>446.1957885400479</v>
      </c>
      <c r="AG37" s="134">
        <v>1407.301517055311</v>
      </c>
      <c r="AH37" s="134">
        <v>2364.837679262254</v>
      </c>
      <c r="AI37" s="134">
        <v>133.85873656201437</v>
      </c>
      <c r="AJ37" s="134">
        <v>0</v>
      </c>
      <c r="AK37" s="134">
        <v>792.4437204471251</v>
      </c>
      <c r="AL37" s="134">
        <v>223.09789427002394</v>
      </c>
      <c r="AM37" s="134">
        <v>429.24034857552607</v>
      </c>
      <c r="AN37" s="134">
        <v>5998.807887700507</v>
      </c>
      <c r="AO37" s="134">
        <v>2713.0310248073656</v>
      </c>
      <c r="AP37" s="134">
        <v>4316.185721284445</v>
      </c>
      <c r="AQ37" s="134">
        <v>580.0545251020623</v>
      </c>
      <c r="AR37" s="134">
        <v>204.35767115134192</v>
      </c>
      <c r="AS37" s="134">
        <v>356.9566308320383</v>
      </c>
      <c r="AT37" s="134">
        <v>312.3370519780335</v>
      </c>
      <c r="AU37" s="134">
        <v>3516.022813695577</v>
      </c>
      <c r="AV37" s="134">
        <v>1658.0635502148177</v>
      </c>
      <c r="AW37" s="134">
        <v>495.2773252794532</v>
      </c>
      <c r="AX37" s="134">
        <v>1026.25031364211</v>
      </c>
      <c r="AY37" s="134">
        <v>0</v>
      </c>
      <c r="AZ37" s="134">
        <v>0</v>
      </c>
      <c r="BA37" s="134">
        <v>238.26855108038558</v>
      </c>
      <c r="BB37" s="134">
        <v>374.8044623736402</v>
      </c>
      <c r="BC37" s="134">
        <v>0</v>
      </c>
      <c r="BD37" s="134">
        <v>223.09789427002394</v>
      </c>
      <c r="BE37" s="134">
        <v>2744.9964910983745</v>
      </c>
      <c r="BF37" s="134">
        <v>919.1633243924987</v>
      </c>
      <c r="BG37" s="134">
        <v>53.543494624805746</v>
      </c>
      <c r="BH37" s="134">
        <v>178.47831541601914</v>
      </c>
      <c r="BI37" s="134">
        <v>553.2827777896593</v>
      </c>
      <c r="BJ37" s="134">
        <v>0</v>
      </c>
      <c r="BK37" s="134">
        <v>0</v>
      </c>
      <c r="BL37" s="134">
        <v>0</v>
      </c>
      <c r="BM37" s="134">
        <v>422.99360753596545</v>
      </c>
      <c r="BN37" s="134">
        <v>1343.0493235055442</v>
      </c>
      <c r="BO37" s="134">
        <v>1539.3754704631651</v>
      </c>
      <c r="BP37" s="134">
        <v>0</v>
      </c>
      <c r="BQ37" s="134">
        <v>178.47831541601914</v>
      </c>
      <c r="BR37" s="134">
        <v>0</v>
      </c>
      <c r="BS37" s="134">
        <v>178.47831541601914</v>
      </c>
      <c r="BT37" s="134">
        <v>178.47831541601914</v>
      </c>
      <c r="BU37" s="134">
        <v>2677.174731240287</v>
      </c>
      <c r="BV37" s="134">
        <v>0</v>
      </c>
      <c r="BW37" s="134">
        <v>843.3100403406905</v>
      </c>
      <c r="BX37" s="134">
        <v>1181.5264480540468</v>
      </c>
      <c r="BY37" s="134">
        <v>1338.5873656201436</v>
      </c>
      <c r="BZ37" s="134">
        <v>0</v>
      </c>
      <c r="CA37" s="134">
        <v>86.56198297676929</v>
      </c>
      <c r="CB37" s="134">
        <v>1713.3918279937839</v>
      </c>
      <c r="CC37" s="134">
        <v>535.4349462480575</v>
      </c>
      <c r="CD37" s="134">
        <v>3649.8815502575917</v>
      </c>
      <c r="CE37" s="134">
        <v>1963.2614695762109</v>
      </c>
      <c r="CF37" s="134">
        <v>0</v>
      </c>
      <c r="CG37" s="134">
        <v>0</v>
      </c>
      <c r="CH37" s="134">
        <v>0</v>
      </c>
      <c r="CI37" s="134">
        <v>0</v>
      </c>
      <c r="CJ37" s="134">
        <v>0</v>
      </c>
      <c r="CK37" s="140">
        <v>0</v>
      </c>
      <c r="CL37" s="133"/>
      <c r="CM37" s="133"/>
      <c r="CN37" s="133"/>
      <c r="CO37" s="133"/>
      <c r="CP37" s="133"/>
      <c r="CQ37" s="133"/>
      <c r="CR37" s="133"/>
      <c r="CS37" s="133"/>
      <c r="CT37" s="133"/>
      <c r="CU37" s="133"/>
      <c r="CV37" s="136"/>
      <c r="CW37" s="136"/>
      <c r="CX37" s="136"/>
    </row>
    <row r="38" spans="1:102" ht="12">
      <c r="A38" s="65">
        <v>2629</v>
      </c>
      <c r="B38" s="22" t="s">
        <v>203</v>
      </c>
      <c r="C38" s="25" t="s">
        <v>142</v>
      </c>
      <c r="D38" s="39" t="s">
        <v>143</v>
      </c>
      <c r="E38" s="70">
        <v>0</v>
      </c>
      <c r="F38" s="71">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57">
        <v>0</v>
      </c>
      <c r="AD38" s="141">
        <f t="shared" si="0"/>
        <v>0</v>
      </c>
      <c r="AE38" s="80">
        <v>0</v>
      </c>
      <c r="AF38" s="137">
        <v>0</v>
      </c>
      <c r="AG38" s="80">
        <v>0</v>
      </c>
      <c r="AH38" s="80">
        <v>0</v>
      </c>
      <c r="AI38" s="80">
        <v>0</v>
      </c>
      <c r="AJ38" s="80">
        <v>0</v>
      </c>
      <c r="AK38" s="80">
        <v>0</v>
      </c>
      <c r="AL38" s="80">
        <v>0</v>
      </c>
      <c r="AM38" s="80">
        <v>0</v>
      </c>
      <c r="AN38" s="80">
        <v>0</v>
      </c>
      <c r="AO38" s="80">
        <v>0</v>
      </c>
      <c r="AP38" s="80">
        <v>0</v>
      </c>
      <c r="AQ38" s="80">
        <v>0</v>
      </c>
      <c r="AR38" s="80">
        <v>0</v>
      </c>
      <c r="AS38" s="80">
        <v>0</v>
      </c>
      <c r="AT38" s="80">
        <v>0</v>
      </c>
      <c r="AU38" s="80">
        <v>0</v>
      </c>
      <c r="AV38" s="80">
        <v>0</v>
      </c>
      <c r="AW38" s="80">
        <v>0</v>
      </c>
      <c r="AX38" s="80">
        <v>0</v>
      </c>
      <c r="AY38" s="80">
        <v>0</v>
      </c>
      <c r="AZ38" s="80">
        <v>0</v>
      </c>
      <c r="BA38" s="80">
        <v>0</v>
      </c>
      <c r="BB38" s="80">
        <v>0</v>
      </c>
      <c r="BC38" s="80">
        <v>0</v>
      </c>
      <c r="BD38" s="80">
        <v>0</v>
      </c>
      <c r="BE38" s="80">
        <v>0</v>
      </c>
      <c r="BF38" s="80">
        <v>0</v>
      </c>
      <c r="BG38" s="80">
        <v>0</v>
      </c>
      <c r="BH38" s="80">
        <v>0</v>
      </c>
      <c r="BI38" s="80">
        <v>0</v>
      </c>
      <c r="BJ38" s="80">
        <v>0</v>
      </c>
      <c r="BK38" s="80">
        <v>0</v>
      </c>
      <c r="BL38" s="80">
        <v>0</v>
      </c>
      <c r="BM38" s="80">
        <v>0</v>
      </c>
      <c r="BN38" s="80">
        <v>0</v>
      </c>
      <c r="BO38" s="80">
        <v>0</v>
      </c>
      <c r="BP38" s="80">
        <v>0</v>
      </c>
      <c r="BQ38" s="80">
        <v>0</v>
      </c>
      <c r="BR38" s="80">
        <v>0</v>
      </c>
      <c r="BS38" s="80">
        <v>0</v>
      </c>
      <c r="BT38" s="80">
        <v>0</v>
      </c>
      <c r="BU38" s="80">
        <v>0</v>
      </c>
      <c r="BV38" s="80">
        <v>0</v>
      </c>
      <c r="BW38" s="80">
        <v>0</v>
      </c>
      <c r="BX38" s="80">
        <v>0</v>
      </c>
      <c r="BY38" s="80">
        <v>0</v>
      </c>
      <c r="BZ38" s="80">
        <v>0</v>
      </c>
      <c r="CA38" s="80">
        <v>0</v>
      </c>
      <c r="CB38" s="80">
        <v>0</v>
      </c>
      <c r="CC38" s="80">
        <v>0</v>
      </c>
      <c r="CD38" s="80">
        <v>0</v>
      </c>
      <c r="CE38" s="80">
        <v>0</v>
      </c>
      <c r="CF38" s="80">
        <v>0</v>
      </c>
      <c r="CG38" s="80">
        <v>0</v>
      </c>
      <c r="CH38" s="80">
        <v>0</v>
      </c>
      <c r="CI38" s="80">
        <v>0</v>
      </c>
      <c r="CJ38" s="80">
        <v>0</v>
      </c>
      <c r="CK38" s="141">
        <v>0</v>
      </c>
      <c r="CL38" s="133"/>
      <c r="CM38" s="133"/>
      <c r="CN38" s="133"/>
      <c r="CO38" s="133"/>
      <c r="CP38" s="133"/>
      <c r="CQ38" s="133"/>
      <c r="CR38" s="133"/>
      <c r="CS38" s="133"/>
      <c r="CT38" s="133"/>
      <c r="CU38" s="133"/>
      <c r="CV38" s="136"/>
      <c r="CW38" s="136"/>
      <c r="CX38" s="136"/>
    </row>
    <row r="39" spans="1:102" ht="12">
      <c r="A39" s="65">
        <v>2635</v>
      </c>
      <c r="B39" s="22" t="s">
        <v>204</v>
      </c>
      <c r="C39" s="25" t="s">
        <v>142</v>
      </c>
      <c r="D39" s="39" t="s">
        <v>143</v>
      </c>
      <c r="E39" s="70">
        <v>0</v>
      </c>
      <c r="F39" s="71">
        <v>15948.383671376623</v>
      </c>
      <c r="G39" s="120">
        <v>874.9113299344543</v>
      </c>
      <c r="H39" s="120">
        <v>1804.8170863219314</v>
      </c>
      <c r="I39" s="120">
        <v>1268.2048039621327</v>
      </c>
      <c r="J39" s="120">
        <v>3542.974261791714</v>
      </c>
      <c r="K39" s="120">
        <v>1203.2113908812876</v>
      </c>
      <c r="L39" s="120">
        <v>143.3188083321201</v>
      </c>
      <c r="M39" s="120">
        <v>1148.2169644282649</v>
      </c>
      <c r="N39" s="120">
        <v>3559.639239504751</v>
      </c>
      <c r="O39" s="120">
        <v>364.9630119155152</v>
      </c>
      <c r="P39" s="120">
        <v>834.9153834231649</v>
      </c>
      <c r="Q39" s="120">
        <v>0</v>
      </c>
      <c r="R39" s="120">
        <v>0</v>
      </c>
      <c r="S39" s="120">
        <v>0</v>
      </c>
      <c r="T39" s="120">
        <v>241.64217683903976</v>
      </c>
      <c r="U39" s="120">
        <v>0</v>
      </c>
      <c r="V39" s="120">
        <v>0</v>
      </c>
      <c r="W39" s="120">
        <v>421.62393613984176</v>
      </c>
      <c r="X39" s="120">
        <v>0</v>
      </c>
      <c r="Y39" s="120">
        <v>539.945277902406</v>
      </c>
      <c r="Z39" s="120">
        <v>0</v>
      </c>
      <c r="AA39" s="120">
        <v>0</v>
      </c>
      <c r="AB39" s="120">
        <v>0</v>
      </c>
      <c r="AC39" s="157">
        <v>0</v>
      </c>
      <c r="AD39" s="141">
        <f t="shared" si="0"/>
        <v>15948.383671376627</v>
      </c>
      <c r="AE39" s="80">
        <v>0</v>
      </c>
      <c r="AF39" s="137">
        <v>0</v>
      </c>
      <c r="AG39" s="80">
        <v>0</v>
      </c>
      <c r="AH39" s="80">
        <v>0</v>
      </c>
      <c r="AI39" s="80">
        <v>0</v>
      </c>
      <c r="AJ39" s="80">
        <v>0</v>
      </c>
      <c r="AK39" s="80">
        <v>0</v>
      </c>
      <c r="AL39" s="80">
        <v>0</v>
      </c>
      <c r="AM39" s="80">
        <v>0</v>
      </c>
      <c r="AN39" s="80">
        <v>0</v>
      </c>
      <c r="AO39" s="80">
        <v>0</v>
      </c>
      <c r="AP39" s="80">
        <v>0</v>
      </c>
      <c r="AQ39" s="80">
        <v>0</v>
      </c>
      <c r="AR39" s="80">
        <v>0</v>
      </c>
      <c r="AS39" s="80">
        <v>0</v>
      </c>
      <c r="AT39" s="80">
        <v>0</v>
      </c>
      <c r="AU39" s="80">
        <v>0</v>
      </c>
      <c r="AV39" s="80">
        <v>0</v>
      </c>
      <c r="AW39" s="80">
        <v>0</v>
      </c>
      <c r="AX39" s="80">
        <v>0</v>
      </c>
      <c r="AY39" s="80">
        <v>0</v>
      </c>
      <c r="AZ39" s="80">
        <v>0</v>
      </c>
      <c r="BA39" s="80">
        <v>0</v>
      </c>
      <c r="BB39" s="80">
        <v>0</v>
      </c>
      <c r="BC39" s="80">
        <v>0</v>
      </c>
      <c r="BD39" s="80">
        <v>0</v>
      </c>
      <c r="BE39" s="80">
        <v>0</v>
      </c>
      <c r="BF39" s="80">
        <v>0</v>
      </c>
      <c r="BG39" s="80">
        <v>0</v>
      </c>
      <c r="BH39" s="80">
        <v>0</v>
      </c>
      <c r="BI39" s="80">
        <v>0</v>
      </c>
      <c r="BJ39" s="80">
        <v>0</v>
      </c>
      <c r="BK39" s="80">
        <v>0</v>
      </c>
      <c r="BL39" s="80">
        <v>0</v>
      </c>
      <c r="BM39" s="80">
        <v>0</v>
      </c>
      <c r="BN39" s="80">
        <v>0</v>
      </c>
      <c r="BO39" s="80">
        <v>0</v>
      </c>
      <c r="BP39" s="80">
        <v>0</v>
      </c>
      <c r="BQ39" s="80">
        <v>0</v>
      </c>
      <c r="BR39" s="80">
        <v>0</v>
      </c>
      <c r="BS39" s="80">
        <v>0</v>
      </c>
      <c r="BT39" s="80">
        <v>0</v>
      </c>
      <c r="BU39" s="80">
        <v>0</v>
      </c>
      <c r="BV39" s="80">
        <v>0</v>
      </c>
      <c r="BW39" s="80">
        <v>0</v>
      </c>
      <c r="BX39" s="80">
        <v>0</v>
      </c>
      <c r="BY39" s="80">
        <v>0</v>
      </c>
      <c r="BZ39" s="80">
        <v>0</v>
      </c>
      <c r="CA39" s="80">
        <v>0</v>
      </c>
      <c r="CB39" s="80">
        <v>0</v>
      </c>
      <c r="CC39" s="80">
        <v>0</v>
      </c>
      <c r="CD39" s="80">
        <v>0</v>
      </c>
      <c r="CE39" s="80">
        <v>0</v>
      </c>
      <c r="CF39" s="80">
        <v>0</v>
      </c>
      <c r="CG39" s="80">
        <v>0</v>
      </c>
      <c r="CH39" s="80">
        <v>0</v>
      </c>
      <c r="CI39" s="80">
        <v>0</v>
      </c>
      <c r="CJ39" s="80">
        <v>0</v>
      </c>
      <c r="CK39" s="141">
        <v>0</v>
      </c>
      <c r="CL39" s="133"/>
      <c r="CM39" s="133"/>
      <c r="CN39" s="133"/>
      <c r="CO39" s="133"/>
      <c r="CP39" s="133"/>
      <c r="CQ39" s="133"/>
      <c r="CR39" s="133"/>
      <c r="CS39" s="133"/>
      <c r="CT39" s="133"/>
      <c r="CU39" s="133"/>
      <c r="CV39" s="136"/>
      <c r="CW39" s="136"/>
      <c r="CX39" s="136"/>
    </row>
    <row r="40" spans="1:102" ht="12">
      <c r="A40" s="66" t="s">
        <v>43</v>
      </c>
      <c r="B40" s="23" t="s">
        <v>88</v>
      </c>
      <c r="C40" s="24" t="s">
        <v>142</v>
      </c>
      <c r="D40" s="106" t="s">
        <v>143</v>
      </c>
      <c r="E40" s="72">
        <v>2684924</v>
      </c>
      <c r="F40" s="119">
        <v>2687102.3243233543</v>
      </c>
      <c r="G40" s="158">
        <v>147411.56951617147</v>
      </c>
      <c r="H40" s="158">
        <v>304089.00911621656</v>
      </c>
      <c r="I40" s="158">
        <v>213676.57981296474</v>
      </c>
      <c r="J40" s="158">
        <v>596946.6605550105</v>
      </c>
      <c r="K40" s="158">
        <v>202726.0060774777</v>
      </c>
      <c r="L40" s="158">
        <v>24147.419006458564</v>
      </c>
      <c r="M40" s="158">
        <v>193460.1359936041</v>
      </c>
      <c r="N40" s="158">
        <v>599754.4999743663</v>
      </c>
      <c r="O40" s="158">
        <v>61491.68328388867</v>
      </c>
      <c r="P40" s="158">
        <v>140672.7549097179</v>
      </c>
      <c r="Q40" s="158">
        <v>0</v>
      </c>
      <c r="R40" s="158">
        <v>0</v>
      </c>
      <c r="S40" s="158">
        <v>0</v>
      </c>
      <c r="T40" s="158">
        <v>40713.67158065688</v>
      </c>
      <c r="U40" s="158">
        <v>0</v>
      </c>
      <c r="V40" s="158">
        <v>0</v>
      </c>
      <c r="W40" s="158">
        <v>71038.33730969788</v>
      </c>
      <c r="X40" s="158">
        <v>0</v>
      </c>
      <c r="Y40" s="158">
        <v>90973.99718712296</v>
      </c>
      <c r="Z40" s="158">
        <v>0</v>
      </c>
      <c r="AA40" s="158">
        <v>0</v>
      </c>
      <c r="AB40" s="158">
        <v>0</v>
      </c>
      <c r="AC40" s="159">
        <v>0</v>
      </c>
      <c r="AD40" s="142">
        <f t="shared" si="0"/>
        <v>2687102.3243233548</v>
      </c>
      <c r="AE40" s="138">
        <v>0</v>
      </c>
      <c r="AF40" s="139">
        <v>0</v>
      </c>
      <c r="AG40" s="138">
        <v>0</v>
      </c>
      <c r="AH40" s="138">
        <v>0</v>
      </c>
      <c r="AI40" s="138">
        <v>0</v>
      </c>
      <c r="AJ40" s="138">
        <v>0</v>
      </c>
      <c r="AK40" s="138">
        <v>0</v>
      </c>
      <c r="AL40" s="138">
        <v>0</v>
      </c>
      <c r="AM40" s="138">
        <v>0</v>
      </c>
      <c r="AN40" s="138">
        <v>0</v>
      </c>
      <c r="AO40" s="138">
        <v>0</v>
      </c>
      <c r="AP40" s="138">
        <v>0</v>
      </c>
      <c r="AQ40" s="138">
        <v>0</v>
      </c>
      <c r="AR40" s="138">
        <v>0</v>
      </c>
      <c r="AS40" s="138">
        <v>0</v>
      </c>
      <c r="AT40" s="138">
        <v>0</v>
      </c>
      <c r="AU40" s="138">
        <v>0</v>
      </c>
      <c r="AV40" s="138">
        <v>0</v>
      </c>
      <c r="AW40" s="138">
        <v>0</v>
      </c>
      <c r="AX40" s="138">
        <v>0</v>
      </c>
      <c r="AY40" s="138">
        <v>0</v>
      </c>
      <c r="AZ40" s="138">
        <v>0</v>
      </c>
      <c r="BA40" s="138">
        <v>0</v>
      </c>
      <c r="BB40" s="138">
        <v>0</v>
      </c>
      <c r="BC40" s="138">
        <v>0</v>
      </c>
      <c r="BD40" s="138">
        <v>0</v>
      </c>
      <c r="BE40" s="138">
        <v>0</v>
      </c>
      <c r="BF40" s="138">
        <v>0</v>
      </c>
      <c r="BG40" s="138">
        <v>0</v>
      </c>
      <c r="BH40" s="138">
        <v>0</v>
      </c>
      <c r="BI40" s="138">
        <v>0</v>
      </c>
      <c r="BJ40" s="138">
        <v>0</v>
      </c>
      <c r="BK40" s="138">
        <v>0</v>
      </c>
      <c r="BL40" s="138">
        <v>0</v>
      </c>
      <c r="BM40" s="138">
        <v>0</v>
      </c>
      <c r="BN40" s="138">
        <v>0</v>
      </c>
      <c r="BO40" s="138">
        <v>0</v>
      </c>
      <c r="BP40" s="138">
        <v>0</v>
      </c>
      <c r="BQ40" s="138">
        <v>0</v>
      </c>
      <c r="BR40" s="138">
        <v>0</v>
      </c>
      <c r="BS40" s="138">
        <v>0</v>
      </c>
      <c r="BT40" s="138">
        <v>0</v>
      </c>
      <c r="BU40" s="138">
        <v>0</v>
      </c>
      <c r="BV40" s="138">
        <v>0</v>
      </c>
      <c r="BW40" s="138">
        <v>0</v>
      </c>
      <c r="BX40" s="138">
        <v>0</v>
      </c>
      <c r="BY40" s="138">
        <v>0</v>
      </c>
      <c r="BZ40" s="138">
        <v>0</v>
      </c>
      <c r="CA40" s="138">
        <v>0</v>
      </c>
      <c r="CB40" s="138">
        <v>0</v>
      </c>
      <c r="CC40" s="138">
        <v>0</v>
      </c>
      <c r="CD40" s="138">
        <v>0</v>
      </c>
      <c r="CE40" s="138">
        <v>0</v>
      </c>
      <c r="CF40" s="138">
        <v>0</v>
      </c>
      <c r="CG40" s="138">
        <v>0</v>
      </c>
      <c r="CH40" s="138">
        <v>0</v>
      </c>
      <c r="CI40" s="138">
        <v>0</v>
      </c>
      <c r="CJ40" s="138">
        <v>0</v>
      </c>
      <c r="CK40" s="142">
        <v>0</v>
      </c>
      <c r="CL40" s="133"/>
      <c r="CM40" s="133"/>
      <c r="CN40" s="133"/>
      <c r="CO40" s="133"/>
      <c r="CP40" s="133"/>
      <c r="CQ40" s="133"/>
      <c r="CR40" s="133"/>
      <c r="CS40" s="133"/>
      <c r="CT40" s="133"/>
      <c r="CU40" s="133"/>
      <c r="CV40" s="136"/>
      <c r="CW40" s="136"/>
      <c r="CX40" s="136"/>
    </row>
    <row r="41" spans="1:102" ht="12">
      <c r="A41" s="64" t="s">
        <v>44</v>
      </c>
      <c r="B41" s="59" t="s">
        <v>144</v>
      </c>
      <c r="C41" s="43" t="s">
        <v>90</v>
      </c>
      <c r="D41" s="125" t="s">
        <v>91</v>
      </c>
      <c r="E41" s="69">
        <v>2237451</v>
      </c>
      <c r="F41" s="118">
        <v>2340231.884639513</v>
      </c>
      <c r="G41" s="155">
        <v>383326.4145641427</v>
      </c>
      <c r="H41" s="155">
        <v>100456.59369960826</v>
      </c>
      <c r="I41" s="155">
        <v>62629.812705883305</v>
      </c>
      <c r="J41" s="155">
        <v>417333.48969760485</v>
      </c>
      <c r="K41" s="155">
        <v>94629.59343318695</v>
      </c>
      <c r="L41" s="155">
        <v>29972.99802593971</v>
      </c>
      <c r="M41" s="155">
        <v>29494.142772320756</v>
      </c>
      <c r="N41" s="155">
        <v>406478.5092681846</v>
      </c>
      <c r="O41" s="155">
        <v>31952.452010376186</v>
      </c>
      <c r="P41" s="155">
        <v>95172.48165676657</v>
      </c>
      <c r="Q41" s="155">
        <v>495.55950665217057</v>
      </c>
      <c r="R41" s="155">
        <v>17570.090148774427</v>
      </c>
      <c r="S41" s="155">
        <v>17525.545474019174</v>
      </c>
      <c r="T41" s="155">
        <v>10287.035826290843</v>
      </c>
      <c r="U41" s="155">
        <v>52443.00239779178</v>
      </c>
      <c r="V41" s="155">
        <v>3115.3431906953865</v>
      </c>
      <c r="W41" s="155">
        <v>16361.815846038236</v>
      </c>
      <c r="X41" s="155">
        <v>19199.311627947744</v>
      </c>
      <c r="Y41" s="155">
        <v>15857.904212869458</v>
      </c>
      <c r="Z41" s="155">
        <v>15103.428784202388</v>
      </c>
      <c r="AA41" s="155">
        <v>84445.56716726761</v>
      </c>
      <c r="AB41" s="155">
        <v>124274.07448280668</v>
      </c>
      <c r="AC41" s="156">
        <v>5749.047085599619</v>
      </c>
      <c r="AD41" s="141">
        <f t="shared" si="0"/>
        <v>2033874.2135849693</v>
      </c>
      <c r="AE41" s="80">
        <v>6606.532074638207</v>
      </c>
      <c r="AF41" s="137">
        <v>1327.9881161409287</v>
      </c>
      <c r="AG41" s="80">
        <v>4098.110077483118</v>
      </c>
      <c r="AH41" s="80">
        <v>4649.350427579353</v>
      </c>
      <c r="AI41" s="80">
        <v>910.3817903104481</v>
      </c>
      <c r="AJ41" s="80">
        <v>3446.644209187568</v>
      </c>
      <c r="AK41" s="80">
        <v>10420.669850556598</v>
      </c>
      <c r="AL41" s="80">
        <v>612.4892778847052</v>
      </c>
      <c r="AM41" s="80">
        <v>1497.8146886453244</v>
      </c>
      <c r="AN41" s="80">
        <v>11160.974504567152</v>
      </c>
      <c r="AO41" s="80">
        <v>4371.335976263141</v>
      </c>
      <c r="AP41" s="80">
        <v>6954.398144054996</v>
      </c>
      <c r="AQ41" s="80">
        <v>5960.634290687062</v>
      </c>
      <c r="AR41" s="80">
        <v>3358.668476545947</v>
      </c>
      <c r="AS41" s="80">
        <v>2132.576303907655</v>
      </c>
      <c r="AT41" s="80">
        <v>1258.3870618358487</v>
      </c>
      <c r="AU41" s="80">
        <v>13956.403409254668</v>
      </c>
      <c r="AV41" s="80">
        <v>9894.485880010192</v>
      </c>
      <c r="AW41" s="80">
        <v>1082.9924049870467</v>
      </c>
      <c r="AX41" s="80">
        <v>5838.136435110121</v>
      </c>
      <c r="AY41" s="80">
        <v>0</v>
      </c>
      <c r="AZ41" s="80">
        <v>8.352126516609616</v>
      </c>
      <c r="BA41" s="80">
        <v>2207.745442557142</v>
      </c>
      <c r="BB41" s="80">
        <v>1795.7072010710674</v>
      </c>
      <c r="BC41" s="80">
        <v>139.20210861016025</v>
      </c>
      <c r="BD41" s="80">
        <v>283.97230156472693</v>
      </c>
      <c r="BE41" s="80">
        <v>5470.642868379298</v>
      </c>
      <c r="BF41" s="80">
        <v>6598.179948121596</v>
      </c>
      <c r="BG41" s="80">
        <v>122.49785557694103</v>
      </c>
      <c r="BH41" s="80">
        <v>718.2828804284269</v>
      </c>
      <c r="BI41" s="80">
        <v>3095.8548954899643</v>
      </c>
      <c r="BJ41" s="80">
        <v>0</v>
      </c>
      <c r="BK41" s="80">
        <v>1748.3784841436127</v>
      </c>
      <c r="BL41" s="80">
        <v>0</v>
      </c>
      <c r="BM41" s="80">
        <v>6049.723640197565</v>
      </c>
      <c r="BN41" s="80">
        <v>13434.673906183789</v>
      </c>
      <c r="BO41" s="80">
        <v>6550.851231194141</v>
      </c>
      <c r="BP41" s="80">
        <v>172.61061467659871</v>
      </c>
      <c r="BQ41" s="80">
        <v>2146.496514768671</v>
      </c>
      <c r="BR41" s="80">
        <v>189.31486770981795</v>
      </c>
      <c r="BS41" s="80">
        <v>10295.387952807454</v>
      </c>
      <c r="BT41" s="80">
        <v>373.06165107522946</v>
      </c>
      <c r="BU41" s="80">
        <v>94928.59956248157</v>
      </c>
      <c r="BV41" s="80">
        <v>657.0339526399564</v>
      </c>
      <c r="BW41" s="80">
        <v>5487.3471214125175</v>
      </c>
      <c r="BX41" s="80">
        <v>3752.8888481299205</v>
      </c>
      <c r="BY41" s="80">
        <v>4908.266349594251</v>
      </c>
      <c r="BZ41" s="80">
        <v>0</v>
      </c>
      <c r="CA41" s="80">
        <v>373.06165107522946</v>
      </c>
      <c r="CB41" s="80">
        <v>8285.866312911181</v>
      </c>
      <c r="CC41" s="80">
        <v>1082.9924049870467</v>
      </c>
      <c r="CD41" s="80">
        <v>537.3201392352187</v>
      </c>
      <c r="CE41" s="80">
        <v>871.4051998996032</v>
      </c>
      <c r="CF41" s="80">
        <v>0</v>
      </c>
      <c r="CG41" s="80">
        <v>0</v>
      </c>
      <c r="CH41" s="80">
        <v>0</v>
      </c>
      <c r="CI41" s="80">
        <v>5222.863115053214</v>
      </c>
      <c r="CJ41" s="80">
        <v>2505.637954982885</v>
      </c>
      <c r="CK41" s="141">
        <v>16804.478551418546</v>
      </c>
      <c r="CL41" s="133"/>
      <c r="CM41" s="133"/>
      <c r="CN41" s="133"/>
      <c r="CO41" s="133"/>
      <c r="CP41" s="133"/>
      <c r="CQ41" s="133"/>
      <c r="CR41" s="133"/>
      <c r="CS41" s="133"/>
      <c r="CT41" s="133"/>
      <c r="CU41" s="133"/>
      <c r="CV41" s="136"/>
      <c r="CW41" s="136"/>
      <c r="CX41" s="136"/>
    </row>
    <row r="42" spans="1:102" ht="12">
      <c r="A42" s="65" t="s">
        <v>45</v>
      </c>
      <c r="B42" s="22" t="s">
        <v>254</v>
      </c>
      <c r="C42" s="25" t="s">
        <v>100</v>
      </c>
      <c r="D42" s="39" t="s">
        <v>101</v>
      </c>
      <c r="E42" s="70">
        <v>1478678.5620000002</v>
      </c>
      <c r="F42" s="70">
        <v>1696135.5872721928</v>
      </c>
      <c r="G42" s="167">
        <v>223819.38114813788</v>
      </c>
      <c r="H42" s="80">
        <v>21053.079644286907</v>
      </c>
      <c r="I42" s="80">
        <v>25190.827049106392</v>
      </c>
      <c r="J42" s="80">
        <v>310907.04452345</v>
      </c>
      <c r="K42" s="80">
        <v>156704.99746540663</v>
      </c>
      <c r="L42" s="80">
        <v>15249.190849271845</v>
      </c>
      <c r="M42" s="80">
        <v>14698.507252063608</v>
      </c>
      <c r="N42" s="80">
        <v>328098.1499063758</v>
      </c>
      <c r="O42" s="80">
        <v>37773.15644641521</v>
      </c>
      <c r="P42" s="80">
        <v>47598.61709884917</v>
      </c>
      <c r="Q42" s="80">
        <v>5438.97104835331</v>
      </c>
      <c r="R42" s="80">
        <v>22.717495655065637</v>
      </c>
      <c r="S42" s="80">
        <v>9969.817396976274</v>
      </c>
      <c r="T42" s="80">
        <v>2834.223255396543</v>
      </c>
      <c r="U42" s="80">
        <v>47700.989610915036</v>
      </c>
      <c r="V42" s="80">
        <v>5115.174844459589</v>
      </c>
      <c r="W42" s="80">
        <v>5080.954819358921</v>
      </c>
      <c r="X42" s="80">
        <v>571.3881502103218</v>
      </c>
      <c r="Y42" s="80">
        <v>3096.7684899924284</v>
      </c>
      <c r="Z42" s="80">
        <v>2600.4343444146652</v>
      </c>
      <c r="AA42" s="80">
        <v>224044.8307252717</v>
      </c>
      <c r="AB42" s="80">
        <v>25545.96764573938</v>
      </c>
      <c r="AC42" s="80">
        <v>11418.848543886093</v>
      </c>
      <c r="AD42" s="70">
        <v>1460122.3162481734</v>
      </c>
      <c r="AE42" s="80">
        <v>1909.132324733934</v>
      </c>
      <c r="AF42" s="80">
        <v>472.46639697813725</v>
      </c>
      <c r="AG42" s="80">
        <v>522.5024000665096</v>
      </c>
      <c r="AH42" s="80">
        <v>1922.3602335963772</v>
      </c>
      <c r="AI42" s="80">
        <v>0</v>
      </c>
      <c r="AJ42" s="80">
        <v>0</v>
      </c>
      <c r="AK42" s="80">
        <v>986.6294631965849</v>
      </c>
      <c r="AL42" s="80">
        <v>200.71913882576982</v>
      </c>
      <c r="AM42" s="80">
        <v>0</v>
      </c>
      <c r="AN42" s="80">
        <v>4044.5050255010688</v>
      </c>
      <c r="AO42" s="80">
        <v>2422.7375182742694</v>
      </c>
      <c r="AP42" s="80">
        <v>3812.8555849960726</v>
      </c>
      <c r="AQ42" s="80">
        <v>0</v>
      </c>
      <c r="AR42" s="80">
        <v>806.7011463437423</v>
      </c>
      <c r="AS42" s="80">
        <v>0</v>
      </c>
      <c r="AT42" s="80">
        <v>0</v>
      </c>
      <c r="AU42" s="80">
        <v>6064.421086957966</v>
      </c>
      <c r="AV42" s="80">
        <v>4792.816456746569</v>
      </c>
      <c r="AW42" s="80">
        <v>751.1151727978664</v>
      </c>
      <c r="AX42" s="80">
        <v>7490.447174976578</v>
      </c>
      <c r="AY42" s="80">
        <v>0</v>
      </c>
      <c r="AZ42" s="80">
        <v>0</v>
      </c>
      <c r="BA42" s="80">
        <v>1395.8319482239062</v>
      </c>
      <c r="BB42" s="80">
        <v>754.5659316315472</v>
      </c>
      <c r="BC42" s="80">
        <v>0</v>
      </c>
      <c r="BD42" s="80">
        <v>2901.22548941718</v>
      </c>
      <c r="BE42" s="80">
        <v>2290.4411758556685</v>
      </c>
      <c r="BF42" s="80">
        <v>0</v>
      </c>
      <c r="BG42" s="80">
        <v>0</v>
      </c>
      <c r="BH42" s="80">
        <v>0</v>
      </c>
      <c r="BI42" s="80">
        <v>1005.6086367818295</v>
      </c>
      <c r="BJ42" s="80">
        <v>0</v>
      </c>
      <c r="BK42" s="80">
        <v>0</v>
      </c>
      <c r="BL42" s="80">
        <v>0</v>
      </c>
      <c r="BM42" s="80">
        <v>543.2069530685948</v>
      </c>
      <c r="BN42" s="80">
        <v>1882.302674802065</v>
      </c>
      <c r="BO42" s="80">
        <v>6049.180235442542</v>
      </c>
      <c r="BP42" s="80">
        <v>1650.2391432370275</v>
      </c>
      <c r="BQ42" s="80">
        <v>23371.98958052044</v>
      </c>
      <c r="BR42" s="80">
        <v>5501.084707359565</v>
      </c>
      <c r="BS42" s="80">
        <v>2833.360565688123</v>
      </c>
      <c r="BT42" s="80">
        <v>117.61336358128918</v>
      </c>
      <c r="BU42" s="80">
        <v>71334.08660985067</v>
      </c>
      <c r="BV42" s="80">
        <v>0</v>
      </c>
      <c r="BW42" s="80">
        <v>1992.2380999784143</v>
      </c>
      <c r="BX42" s="80">
        <v>4528.833405969984</v>
      </c>
      <c r="BY42" s="80">
        <v>3964.6343366631636</v>
      </c>
      <c r="BZ42" s="80">
        <v>0</v>
      </c>
      <c r="CA42" s="80">
        <v>0</v>
      </c>
      <c r="CB42" s="80">
        <v>3285.6975361364553</v>
      </c>
      <c r="CC42" s="80">
        <v>0</v>
      </c>
      <c r="CD42" s="80">
        <v>0</v>
      </c>
      <c r="CE42" s="80">
        <v>0</v>
      </c>
      <c r="CF42" s="80">
        <v>0</v>
      </c>
      <c r="CG42" s="80">
        <v>0</v>
      </c>
      <c r="CH42" s="80">
        <v>0</v>
      </c>
      <c r="CI42" s="80">
        <v>0</v>
      </c>
      <c r="CJ42" s="80">
        <v>0</v>
      </c>
      <c r="CK42" s="141">
        <v>0</v>
      </c>
      <c r="CL42" s="133"/>
      <c r="CM42" s="133"/>
      <c r="CN42" s="133"/>
      <c r="CO42" s="133"/>
      <c r="CP42" s="133"/>
      <c r="CQ42" s="133"/>
      <c r="CR42" s="133"/>
      <c r="CS42" s="133"/>
      <c r="CT42" s="133"/>
      <c r="CU42" s="133"/>
      <c r="CV42" s="136"/>
      <c r="CW42" s="136"/>
      <c r="CX42" s="136"/>
    </row>
    <row r="43" spans="1:102" ht="12">
      <c r="A43" s="65" t="s">
        <v>46</v>
      </c>
      <c r="B43" s="22" t="s">
        <v>145</v>
      </c>
      <c r="C43" s="25" t="s">
        <v>146</v>
      </c>
      <c r="D43" s="39" t="s">
        <v>147</v>
      </c>
      <c r="E43" s="70">
        <v>1955217</v>
      </c>
      <c r="F43" s="71">
        <v>2255411.7085292274</v>
      </c>
      <c r="G43" s="120">
        <v>349671.36618454795</v>
      </c>
      <c r="H43" s="120">
        <v>54052.30930001264</v>
      </c>
      <c r="I43" s="120">
        <v>69770.13518945008</v>
      </c>
      <c r="J43" s="120">
        <v>540823.1750773444</v>
      </c>
      <c r="K43" s="120">
        <v>53930.26784039045</v>
      </c>
      <c r="L43" s="120">
        <v>24725.13388296954</v>
      </c>
      <c r="M43" s="120">
        <v>14249.29416861879</v>
      </c>
      <c r="N43" s="120">
        <v>402595.08047405456</v>
      </c>
      <c r="O43" s="120">
        <v>28711.07387019226</v>
      </c>
      <c r="P43" s="120">
        <v>74435.49998378269</v>
      </c>
      <c r="Q43" s="120">
        <v>238.79913800688192</v>
      </c>
      <c r="R43" s="120">
        <v>14153.107690516394</v>
      </c>
      <c r="S43" s="120">
        <v>14855.566008572572</v>
      </c>
      <c r="T43" s="120">
        <v>5660.034587821686</v>
      </c>
      <c r="U43" s="120">
        <v>85351.51714937885</v>
      </c>
      <c r="V43" s="120">
        <v>3421.185586475775</v>
      </c>
      <c r="W43" s="120">
        <v>26596.242637829157</v>
      </c>
      <c r="X43" s="120">
        <v>9866.008292503308</v>
      </c>
      <c r="Y43" s="120">
        <v>15929.970868383289</v>
      </c>
      <c r="Z43" s="120">
        <v>9313.3862968503</v>
      </c>
      <c r="AA43" s="120">
        <v>44695.00840826756</v>
      </c>
      <c r="AB43" s="120">
        <v>234282.26682484563</v>
      </c>
      <c r="AC43" s="157">
        <v>9306.632283755498</v>
      </c>
      <c r="AD43" s="141">
        <f t="shared" si="0"/>
        <v>2086633.0617445707</v>
      </c>
      <c r="AE43" s="80">
        <v>3298.9493970750723</v>
      </c>
      <c r="AF43" s="137">
        <v>639.9280271308015</v>
      </c>
      <c r="AG43" s="80">
        <v>1974.7883772254504</v>
      </c>
      <c r="AH43" s="80">
        <v>2240.4188790533303</v>
      </c>
      <c r="AI43" s="80">
        <v>438.69279847331677</v>
      </c>
      <c r="AJ43" s="80">
        <v>1660.8614205197741</v>
      </c>
      <c r="AK43" s="80">
        <v>5021.48973909977</v>
      </c>
      <c r="AL43" s="80">
        <v>295.14500203097765</v>
      </c>
      <c r="AM43" s="80">
        <v>354.55616042319036</v>
      </c>
      <c r="AN43" s="80">
        <v>5538.3810764935815</v>
      </c>
      <c r="AO43" s="80">
        <v>2188.3896160917884</v>
      </c>
      <c r="AP43" s="80">
        <v>3481.528934691481</v>
      </c>
      <c r="AQ43" s="80">
        <v>12870.833857685178</v>
      </c>
      <c r="AR43" s="80">
        <v>1618.4678656825977</v>
      </c>
      <c r="AS43" s="80">
        <v>2554.1753796476737</v>
      </c>
      <c r="AT43" s="80">
        <v>606.3888223545541</v>
      </c>
      <c r="AU43" s="80">
        <v>6725.281341733141</v>
      </c>
      <c r="AV43" s="80">
        <v>4767.9333509913395</v>
      </c>
      <c r="AW43" s="80">
        <v>521.8700263184105</v>
      </c>
      <c r="AX43" s="80">
        <v>3264.409171875956</v>
      </c>
      <c r="AY43" s="80">
        <v>0</v>
      </c>
      <c r="AZ43" s="80">
        <v>4.0247045731496955</v>
      </c>
      <c r="BA43" s="80">
        <v>1063.8635755025696</v>
      </c>
      <c r="BB43" s="80">
        <v>996.457028356347</v>
      </c>
      <c r="BC43" s="80">
        <v>67.07840955249492</v>
      </c>
      <c r="BD43" s="80">
        <v>136.83995548708964</v>
      </c>
      <c r="BE43" s="80">
        <v>3103.059636072869</v>
      </c>
      <c r="BF43" s="80">
        <v>3179.516612788259</v>
      </c>
      <c r="BG43" s="80">
        <v>90.50393123719452</v>
      </c>
      <c r="BH43" s="80">
        <v>346.1245932908738</v>
      </c>
      <c r="BI43" s="80">
        <v>1491.823828447487</v>
      </c>
      <c r="BJ43" s="80">
        <v>0</v>
      </c>
      <c r="BK43" s="80">
        <v>884.4713984206682</v>
      </c>
      <c r="BL43" s="80">
        <v>0</v>
      </c>
      <c r="BM43" s="80">
        <v>2915.2276791514296</v>
      </c>
      <c r="BN43" s="80">
        <v>6473.871462730391</v>
      </c>
      <c r="BO43" s="80">
        <v>3156.709953540411</v>
      </c>
      <c r="BP43" s="80">
        <v>83.1772278450937</v>
      </c>
      <c r="BQ43" s="80">
        <v>1034.3490752994717</v>
      </c>
      <c r="BR43" s="80">
        <v>91.2266369913931</v>
      </c>
      <c r="BS43" s="80">
        <v>5344.064162279678</v>
      </c>
      <c r="BT43" s="80">
        <v>179.77013760068638</v>
      </c>
      <c r="BU43" s="80">
        <v>46520.36886466945</v>
      </c>
      <c r="BV43" s="80">
        <v>316.610093087776</v>
      </c>
      <c r="BW43" s="80">
        <v>2670.460013585182</v>
      </c>
      <c r="BX43" s="80">
        <v>1808.4339215352632</v>
      </c>
      <c r="BY43" s="80">
        <v>5843.16457764636</v>
      </c>
      <c r="BZ43" s="80">
        <v>0</v>
      </c>
      <c r="CA43" s="80">
        <v>326.6531481453484</v>
      </c>
      <c r="CB43" s="80">
        <v>7481.771332818948</v>
      </c>
      <c r="CC43" s="80">
        <v>590.065709785575</v>
      </c>
      <c r="CD43" s="80">
        <v>274.6601262881299</v>
      </c>
      <c r="CE43" s="80">
        <v>419.9108437986182</v>
      </c>
      <c r="CF43" s="80">
        <v>0</v>
      </c>
      <c r="CG43" s="80">
        <v>0</v>
      </c>
      <c r="CH43" s="80">
        <v>0</v>
      </c>
      <c r="CI43" s="80">
        <v>2516.7819264096097</v>
      </c>
      <c r="CJ43" s="80">
        <v>1207.4113719449088</v>
      </c>
      <c r="CK43" s="141">
        <v>8097.7056011771865</v>
      </c>
      <c r="CL43" s="133"/>
      <c r="CM43" s="133"/>
      <c r="CN43" s="133"/>
      <c r="CO43" s="133"/>
      <c r="CP43" s="133"/>
      <c r="CQ43" s="133"/>
      <c r="CR43" s="133"/>
      <c r="CS43" s="133"/>
      <c r="CT43" s="133"/>
      <c r="CU43" s="133"/>
      <c r="CV43" s="136"/>
      <c r="CW43" s="136"/>
      <c r="CX43" s="136"/>
    </row>
    <row r="44" spans="1:102" ht="12">
      <c r="A44" s="65" t="s">
        <v>47</v>
      </c>
      <c r="B44" s="22" t="s">
        <v>148</v>
      </c>
      <c r="C44" s="25" t="s">
        <v>90</v>
      </c>
      <c r="D44" s="39" t="s">
        <v>91</v>
      </c>
      <c r="E44" s="70">
        <v>56896</v>
      </c>
      <c r="F44" s="71">
        <v>117237.72202053871</v>
      </c>
      <c r="G44" s="120">
        <v>19203.36011519786</v>
      </c>
      <c r="H44" s="120">
        <v>5032.53642708959</v>
      </c>
      <c r="I44" s="120">
        <v>3137.542318094599</v>
      </c>
      <c r="J44" s="120">
        <v>20906.99984739583</v>
      </c>
      <c r="K44" s="120">
        <v>4740.623372690053</v>
      </c>
      <c r="L44" s="120">
        <v>1501.5460791521361</v>
      </c>
      <c r="M44" s="120">
        <v>1477.5570464924513</v>
      </c>
      <c r="N44" s="120">
        <v>20363.2019500696</v>
      </c>
      <c r="O44" s="120">
        <v>1600.7100455535078</v>
      </c>
      <c r="P44" s="120">
        <v>4767.820241112369</v>
      </c>
      <c r="Q44" s="120">
        <v>24.82585938037156</v>
      </c>
      <c r="R44" s="120">
        <v>880.2022390422748</v>
      </c>
      <c r="S44" s="120">
        <v>877.9707011204437</v>
      </c>
      <c r="T44" s="120">
        <v>515.3457888228816</v>
      </c>
      <c r="U44" s="120">
        <v>2627.2174895958374</v>
      </c>
      <c r="V44" s="120">
        <v>156.06818340806615</v>
      </c>
      <c r="W44" s="120">
        <v>819.6717729126048</v>
      </c>
      <c r="X44" s="120">
        <v>961.8207385332491</v>
      </c>
      <c r="Y44" s="120">
        <v>794.42750017189</v>
      </c>
      <c r="Z44" s="120">
        <v>756.6308266208748</v>
      </c>
      <c r="AA44" s="120">
        <v>4230.438015311405</v>
      </c>
      <c r="AB44" s="120">
        <v>6225.711859668684</v>
      </c>
      <c r="AC44" s="157">
        <v>288.007863036333</v>
      </c>
      <c r="AD44" s="141">
        <f t="shared" si="0"/>
        <v>101890.2362804729</v>
      </c>
      <c r="AE44" s="80">
        <v>330.96496803158266</v>
      </c>
      <c r="AF44" s="137">
        <v>66.5277242945912</v>
      </c>
      <c r="AG44" s="80">
        <v>205.30148880846593</v>
      </c>
      <c r="AH44" s="80">
        <v>232.91677059112644</v>
      </c>
      <c r="AI44" s="80">
        <v>45.60705627742416</v>
      </c>
      <c r="AJ44" s="80">
        <v>172.66524670168533</v>
      </c>
      <c r="AK44" s="80">
        <v>522.0404025883751</v>
      </c>
      <c r="AL44" s="80">
        <v>30.683646425178335</v>
      </c>
      <c r="AM44" s="80">
        <v>75.03546262157246</v>
      </c>
      <c r="AN44" s="80">
        <v>559.1271681380075</v>
      </c>
      <c r="AO44" s="80">
        <v>218.9891845364978</v>
      </c>
      <c r="AP44" s="80">
        <v>348.3918844898828</v>
      </c>
      <c r="AQ44" s="80">
        <v>298.60766816503093</v>
      </c>
      <c r="AR44" s="80">
        <v>168.25795930606884</v>
      </c>
      <c r="AS44" s="80">
        <v>106.83487800766638</v>
      </c>
      <c r="AT44" s="80">
        <v>63.04094629173003</v>
      </c>
      <c r="AU44" s="80">
        <v>699.1687251337227</v>
      </c>
      <c r="AV44" s="80">
        <v>495.68036088674455</v>
      </c>
      <c r="AW44" s="80">
        <v>54.25426572451987</v>
      </c>
      <c r="AX44" s="80">
        <v>292.4709388799953</v>
      </c>
      <c r="AY44" s="80">
        <v>0</v>
      </c>
      <c r="AZ44" s="80">
        <v>0.41841336034334087</v>
      </c>
      <c r="BA44" s="80">
        <v>110.60059825075645</v>
      </c>
      <c r="BB44" s="80">
        <v>89.95887247381829</v>
      </c>
      <c r="BC44" s="80">
        <v>6.973556005722348</v>
      </c>
      <c r="BD44" s="80">
        <v>14.22605425167359</v>
      </c>
      <c r="BE44" s="80">
        <v>274.0607510248883</v>
      </c>
      <c r="BF44" s="80">
        <v>330.5465546712393</v>
      </c>
      <c r="BG44" s="80">
        <v>6.136729285035667</v>
      </c>
      <c r="BH44" s="80">
        <v>35.983548989527314</v>
      </c>
      <c r="BI44" s="80">
        <v>155.09188556726502</v>
      </c>
      <c r="BJ44" s="80">
        <v>0</v>
      </c>
      <c r="BK44" s="80">
        <v>87.58786343187269</v>
      </c>
      <c r="BL44" s="80">
        <v>0</v>
      </c>
      <c r="BM44" s="80">
        <v>303.0707440086933</v>
      </c>
      <c r="BN44" s="80">
        <v>673.0318372242754</v>
      </c>
      <c r="BO44" s="80">
        <v>328.1755456292937</v>
      </c>
      <c r="BP44" s="80">
        <v>8.647209447095712</v>
      </c>
      <c r="BQ44" s="80">
        <v>107.53223360823861</v>
      </c>
      <c r="BR44" s="80">
        <v>9.484036167782394</v>
      </c>
      <c r="BS44" s="80">
        <v>515.7642021832249</v>
      </c>
      <c r="BT44" s="80">
        <v>18.689130095335894</v>
      </c>
      <c r="BU44" s="80">
        <v>4755.602570990344</v>
      </c>
      <c r="BV44" s="80">
        <v>32.915184347009486</v>
      </c>
      <c r="BW44" s="80">
        <v>274.89757774557495</v>
      </c>
      <c r="BX44" s="80">
        <v>188.00706991427452</v>
      </c>
      <c r="BY44" s="80">
        <v>245.88758476177</v>
      </c>
      <c r="BZ44" s="80">
        <v>0</v>
      </c>
      <c r="CA44" s="80">
        <v>18.689130095335894</v>
      </c>
      <c r="CB44" s="80">
        <v>415.09394768461715</v>
      </c>
      <c r="CC44" s="80">
        <v>54.25426572451987</v>
      </c>
      <c r="CD44" s="80">
        <v>26.917926182088266</v>
      </c>
      <c r="CE44" s="80">
        <v>43.6544605958219</v>
      </c>
      <c r="CF44" s="80">
        <v>0</v>
      </c>
      <c r="CG44" s="80">
        <v>0</v>
      </c>
      <c r="CH44" s="80">
        <v>0</v>
      </c>
      <c r="CI44" s="80">
        <v>261.64782133470254</v>
      </c>
      <c r="CJ44" s="80">
        <v>125.52400810300227</v>
      </c>
      <c r="CK44" s="141">
        <v>841.8476810108018</v>
      </c>
      <c r="CL44" s="133"/>
      <c r="CM44" s="133"/>
      <c r="CN44" s="133"/>
      <c r="CO44" s="133"/>
      <c r="CP44" s="133"/>
      <c r="CQ44" s="133"/>
      <c r="CR44" s="133"/>
      <c r="CS44" s="133"/>
      <c r="CT44" s="133"/>
      <c r="CU44" s="133"/>
      <c r="CV44" s="136"/>
      <c r="CW44" s="136"/>
      <c r="CX44" s="136"/>
    </row>
    <row r="45" spans="1:102" ht="12">
      <c r="A45" s="65" t="s">
        <v>48</v>
      </c>
      <c r="B45" s="22" t="s">
        <v>149</v>
      </c>
      <c r="C45" s="25" t="s">
        <v>90</v>
      </c>
      <c r="D45" s="39" t="s">
        <v>91</v>
      </c>
      <c r="E45" s="70">
        <v>655922</v>
      </c>
      <c r="F45" s="71">
        <v>1527270.8918167779</v>
      </c>
      <c r="G45" s="120">
        <v>250164.6434573244</v>
      </c>
      <c r="H45" s="120">
        <v>65559.49966133793</v>
      </c>
      <c r="I45" s="120">
        <v>40873.16754098768</v>
      </c>
      <c r="J45" s="120">
        <v>272358.17748618126</v>
      </c>
      <c r="K45" s="120">
        <v>61756.71073604957</v>
      </c>
      <c r="L45" s="120">
        <v>19560.83400365724</v>
      </c>
      <c r="M45" s="120">
        <v>19248.325788105594</v>
      </c>
      <c r="N45" s="120">
        <v>265274.0522976006</v>
      </c>
      <c r="O45" s="120">
        <v>20852.65575515272</v>
      </c>
      <c r="P45" s="120">
        <v>62111.007840890095</v>
      </c>
      <c r="Q45" s="120">
        <v>323.40966493135693</v>
      </c>
      <c r="R45" s="120">
        <v>11466.50783922356</v>
      </c>
      <c r="S45" s="120">
        <v>11437.437307544336</v>
      </c>
      <c r="T45" s="120">
        <v>6713.475909670584</v>
      </c>
      <c r="U45" s="120">
        <v>34225.10032759534</v>
      </c>
      <c r="V45" s="120">
        <v>2033.1203093156653</v>
      </c>
      <c r="W45" s="120">
        <v>10677.969667424633</v>
      </c>
      <c r="X45" s="120">
        <v>12529.762535391144</v>
      </c>
      <c r="Y45" s="120">
        <v>10349.109277803422</v>
      </c>
      <c r="Z45" s="120">
        <v>9856.727147486581</v>
      </c>
      <c r="AA45" s="120">
        <v>55110.460430887186</v>
      </c>
      <c r="AB45" s="120">
        <v>81103.14956857254</v>
      </c>
      <c r="AC45" s="157">
        <v>3751.9154948497307</v>
      </c>
      <c r="AD45" s="141">
        <f t="shared" si="0"/>
        <v>1327337.2200479833</v>
      </c>
      <c r="AE45" s="80">
        <v>4311.523229674775</v>
      </c>
      <c r="AF45" s="137">
        <v>866.6652256868385</v>
      </c>
      <c r="AG45" s="80">
        <v>2674.4889144885246</v>
      </c>
      <c r="AH45" s="80">
        <v>3034.2367440189105</v>
      </c>
      <c r="AI45" s="80">
        <v>594.128991194122</v>
      </c>
      <c r="AJ45" s="80">
        <v>2249.332388679887</v>
      </c>
      <c r="AK45" s="80">
        <v>6800.687504708254</v>
      </c>
      <c r="AL45" s="80">
        <v>399.7198105893176</v>
      </c>
      <c r="AM45" s="80">
        <v>977.4966277138766</v>
      </c>
      <c r="AN45" s="80">
        <v>7283.821572134641</v>
      </c>
      <c r="AO45" s="80">
        <v>2852.80028817596</v>
      </c>
      <c r="AP45" s="80">
        <v>4538.545913007209</v>
      </c>
      <c r="AQ45" s="80">
        <v>3890.0005203260407</v>
      </c>
      <c r="AR45" s="80">
        <v>2191.918088613422</v>
      </c>
      <c r="AS45" s="80">
        <v>1391.7517041428057</v>
      </c>
      <c r="AT45" s="80">
        <v>821.2425199380525</v>
      </c>
      <c r="AU45" s="80">
        <v>9108.160956746588</v>
      </c>
      <c r="AV45" s="80">
        <v>6457.29184924743</v>
      </c>
      <c r="AW45" s="80">
        <v>706.7773014511115</v>
      </c>
      <c r="AX45" s="80">
        <v>3810.056558208177</v>
      </c>
      <c r="AY45" s="80">
        <v>0</v>
      </c>
      <c r="AZ45" s="80">
        <v>5.45072468985433</v>
      </c>
      <c r="BA45" s="80">
        <v>1440.8082263514948</v>
      </c>
      <c r="BB45" s="80">
        <v>1171.905808318681</v>
      </c>
      <c r="BC45" s="80">
        <v>90.84541149757217</v>
      </c>
      <c r="BD45" s="80">
        <v>185.32463945504725</v>
      </c>
      <c r="BE45" s="80">
        <v>3570.2246718545866</v>
      </c>
      <c r="BF45" s="80">
        <v>4306.072504984921</v>
      </c>
      <c r="BG45" s="80">
        <v>79.94396211786352</v>
      </c>
      <c r="BH45" s="80">
        <v>468.7623233274724</v>
      </c>
      <c r="BI45" s="80">
        <v>2020.401951706005</v>
      </c>
      <c r="BJ45" s="80">
        <v>0</v>
      </c>
      <c r="BK45" s="80">
        <v>1141.0183684095064</v>
      </c>
      <c r="BL45" s="80">
        <v>0</v>
      </c>
      <c r="BM45" s="80">
        <v>3948.141583684487</v>
      </c>
      <c r="BN45" s="80">
        <v>8767.672354453687</v>
      </c>
      <c r="BO45" s="80">
        <v>4275.185065075746</v>
      </c>
      <c r="BP45" s="80">
        <v>112.64831025698949</v>
      </c>
      <c r="BQ45" s="80">
        <v>1400.836245292563</v>
      </c>
      <c r="BR45" s="80">
        <v>123.54975963669816</v>
      </c>
      <c r="BS45" s="80">
        <v>6718.926634360439</v>
      </c>
      <c r="BT45" s="80">
        <v>243.4657028134934</v>
      </c>
      <c r="BU45" s="80">
        <v>61951.84667994635</v>
      </c>
      <c r="BV45" s="80">
        <v>428.79034226854066</v>
      </c>
      <c r="BW45" s="80">
        <v>3581.126121234295</v>
      </c>
      <c r="BX45" s="80">
        <v>2449.192293974546</v>
      </c>
      <c r="BY45" s="80">
        <v>3203.209209404395</v>
      </c>
      <c r="BZ45" s="80">
        <v>0</v>
      </c>
      <c r="CA45" s="80">
        <v>243.4657028134934</v>
      </c>
      <c r="CB45" s="80">
        <v>5407.482273981487</v>
      </c>
      <c r="CC45" s="80">
        <v>706.7773014511115</v>
      </c>
      <c r="CD45" s="80">
        <v>350.6632883806286</v>
      </c>
      <c r="CE45" s="80">
        <v>568.6922759748018</v>
      </c>
      <c r="CF45" s="80">
        <v>0</v>
      </c>
      <c r="CG45" s="80">
        <v>0</v>
      </c>
      <c r="CH45" s="80">
        <v>0</v>
      </c>
      <c r="CI45" s="80">
        <v>3408.519839388908</v>
      </c>
      <c r="CJ45" s="80">
        <v>1635.2174069562993</v>
      </c>
      <c r="CK45" s="141">
        <v>10966.858075986913</v>
      </c>
      <c r="CL45" s="133"/>
      <c r="CM45" s="133"/>
      <c r="CN45" s="133"/>
      <c r="CO45" s="133"/>
      <c r="CP45" s="133"/>
      <c r="CQ45" s="133"/>
      <c r="CR45" s="133"/>
      <c r="CS45" s="133"/>
      <c r="CT45" s="133"/>
      <c r="CU45" s="133"/>
      <c r="CV45" s="136"/>
      <c r="CW45" s="136"/>
      <c r="CX45" s="136"/>
    </row>
    <row r="46" spans="1:102" ht="12">
      <c r="A46" s="65" t="s">
        <v>49</v>
      </c>
      <c r="B46" s="22" t="s">
        <v>150</v>
      </c>
      <c r="C46" s="25" t="s">
        <v>90</v>
      </c>
      <c r="D46" s="39" t="s">
        <v>91</v>
      </c>
      <c r="E46" s="70">
        <v>42849</v>
      </c>
      <c r="F46" s="71">
        <v>238955.31224312173</v>
      </c>
      <c r="G46" s="120">
        <v>39140.51581145801</v>
      </c>
      <c r="H46" s="120">
        <v>10257.375293417967</v>
      </c>
      <c r="I46" s="120">
        <v>6394.975877857455</v>
      </c>
      <c r="J46" s="120">
        <v>42612.894472021166</v>
      </c>
      <c r="K46" s="120">
        <v>9662.394651865883</v>
      </c>
      <c r="L46" s="120">
        <v>3060.468985642486</v>
      </c>
      <c r="M46" s="120">
        <v>3011.574255424159</v>
      </c>
      <c r="N46" s="120">
        <v>41504.51916317666</v>
      </c>
      <c r="O46" s="120">
        <v>3262.5861553240584</v>
      </c>
      <c r="P46" s="120">
        <v>9717.827630892474</v>
      </c>
      <c r="Q46" s="120">
        <v>50.60036034222204</v>
      </c>
      <c r="R46" s="120">
        <v>1794.0386186503556</v>
      </c>
      <c r="S46" s="120">
        <v>1789.490271653302</v>
      </c>
      <c r="T46" s="120">
        <v>1050.3838846320812</v>
      </c>
      <c r="U46" s="120">
        <v>5354.825773968745</v>
      </c>
      <c r="V46" s="120">
        <v>318.1000181064408</v>
      </c>
      <c r="W46" s="120">
        <v>1670.6647063552748</v>
      </c>
      <c r="X46" s="120">
        <v>1960.3944100675933</v>
      </c>
      <c r="Y46" s="120">
        <v>1619.2115309511053</v>
      </c>
      <c r="Z46" s="120">
        <v>1542.1739036885087</v>
      </c>
      <c r="AA46" s="120">
        <v>8622.528819664489</v>
      </c>
      <c r="AB46" s="120">
        <v>12689.319578405099</v>
      </c>
      <c r="AC46" s="157">
        <v>587.0210343072389</v>
      </c>
      <c r="AD46" s="141">
        <f t="shared" si="0"/>
        <v>207673.88520787275</v>
      </c>
      <c r="AE46" s="80">
        <v>674.576714000522</v>
      </c>
      <c r="AF46" s="137">
        <v>135.5975948496624</v>
      </c>
      <c r="AG46" s="80">
        <v>418.4479237289373</v>
      </c>
      <c r="AH46" s="80">
        <v>474.7337178174765</v>
      </c>
      <c r="AI46" s="80">
        <v>92.9568417522843</v>
      </c>
      <c r="AJ46" s="80">
        <v>351.92834889702743</v>
      </c>
      <c r="AK46" s="80">
        <v>1064.0289256232422</v>
      </c>
      <c r="AL46" s="80">
        <v>62.53977120948792</v>
      </c>
      <c r="AM46" s="80">
        <v>152.93816777592951</v>
      </c>
      <c r="AN46" s="80">
        <v>1139.6196099974009</v>
      </c>
      <c r="AO46" s="80">
        <v>446.3463471221153</v>
      </c>
      <c r="AP46" s="80">
        <v>710.0964613306379</v>
      </c>
      <c r="AQ46" s="80">
        <v>608.6256825432438</v>
      </c>
      <c r="AR46" s="80">
        <v>342.9453635778465</v>
      </c>
      <c r="AS46" s="80">
        <v>217.75211248394427</v>
      </c>
      <c r="AT46" s="80">
        <v>128.4908026667661</v>
      </c>
      <c r="AU46" s="80">
        <v>1425.053968514377</v>
      </c>
      <c r="AV46" s="80">
        <v>1010.3015767205458</v>
      </c>
      <c r="AW46" s="80">
        <v>110.58168636586727</v>
      </c>
      <c r="AX46" s="80">
        <v>596.1177283013462</v>
      </c>
      <c r="AY46" s="80">
        <v>0</v>
      </c>
      <c r="AZ46" s="80">
        <v>0.8528150619475624</v>
      </c>
      <c r="BA46" s="80">
        <v>225.42744804147236</v>
      </c>
      <c r="BB46" s="80">
        <v>183.35523831872592</v>
      </c>
      <c r="BC46" s="80">
        <v>14.213584365792707</v>
      </c>
      <c r="BD46" s="80">
        <v>28.995712106217123</v>
      </c>
      <c r="BE46" s="80">
        <v>558.5938655756535</v>
      </c>
      <c r="BF46" s="80">
        <v>673.7238989385743</v>
      </c>
      <c r="BG46" s="80">
        <v>12.507954241897583</v>
      </c>
      <c r="BH46" s="80">
        <v>73.34209532749037</v>
      </c>
      <c r="BI46" s="80">
        <v>316.11011629522983</v>
      </c>
      <c r="BJ46" s="80">
        <v>0</v>
      </c>
      <c r="BK46" s="80">
        <v>178.5226196343564</v>
      </c>
      <c r="BL46" s="80">
        <v>0</v>
      </c>
      <c r="BM46" s="80">
        <v>617.7223765373511</v>
      </c>
      <c r="BN46" s="80">
        <v>1371.781454311386</v>
      </c>
      <c r="BO46" s="80">
        <v>668.8912802542048</v>
      </c>
      <c r="BP46" s="80">
        <v>17.624844613582958</v>
      </c>
      <c r="BQ46" s="80">
        <v>219.17347092052356</v>
      </c>
      <c r="BR46" s="80">
        <v>19.330474737478085</v>
      </c>
      <c r="BS46" s="80">
        <v>1051.2366996940289</v>
      </c>
      <c r="BT46" s="80">
        <v>38.09240610032445</v>
      </c>
      <c r="BU46" s="80">
        <v>9692.925431083606</v>
      </c>
      <c r="BV46" s="80">
        <v>67.08811820654158</v>
      </c>
      <c r="BW46" s="80">
        <v>560.2994956995485</v>
      </c>
      <c r="BX46" s="80">
        <v>383.1982345017714</v>
      </c>
      <c r="BY46" s="80">
        <v>501.17098473785086</v>
      </c>
      <c r="BZ46" s="80">
        <v>0</v>
      </c>
      <c r="CA46" s="80">
        <v>38.09240610032445</v>
      </c>
      <c r="CB46" s="80">
        <v>846.0493957894453</v>
      </c>
      <c r="CC46" s="80">
        <v>110.58168636586727</v>
      </c>
      <c r="CD46" s="80">
        <v>54.86443565195985</v>
      </c>
      <c r="CE46" s="80">
        <v>88.97703812986235</v>
      </c>
      <c r="CF46" s="80">
        <v>0</v>
      </c>
      <c r="CG46" s="80">
        <v>0</v>
      </c>
      <c r="CH46" s="80">
        <v>0</v>
      </c>
      <c r="CI46" s="80">
        <v>533.2936854045424</v>
      </c>
      <c r="CJ46" s="80">
        <v>255.84451858426877</v>
      </c>
      <c r="CK46" s="141">
        <v>1715.8639046384956</v>
      </c>
      <c r="CL46" s="133"/>
      <c r="CM46" s="133"/>
      <c r="CN46" s="133"/>
      <c r="CO46" s="133"/>
      <c r="CP46" s="133"/>
      <c r="CQ46" s="133"/>
      <c r="CR46" s="133"/>
      <c r="CS46" s="133"/>
      <c r="CT46" s="133"/>
      <c r="CU46" s="133"/>
      <c r="CV46" s="136"/>
      <c r="CW46" s="136"/>
      <c r="CX46" s="136"/>
    </row>
    <row r="47" spans="1:102" ht="12">
      <c r="A47" s="65" t="s">
        <v>50</v>
      </c>
      <c r="B47" s="22" t="s">
        <v>151</v>
      </c>
      <c r="C47" s="25" t="s">
        <v>90</v>
      </c>
      <c r="D47" s="39" t="s">
        <v>91</v>
      </c>
      <c r="E47" s="70">
        <v>3486814</v>
      </c>
      <c r="F47" s="71">
        <v>3736596.4215234807</v>
      </c>
      <c r="G47" s="120">
        <v>612048.7966757352</v>
      </c>
      <c r="H47" s="120">
        <v>160396.81836666173</v>
      </c>
      <c r="I47" s="120">
        <v>99999.63489666663</v>
      </c>
      <c r="J47" s="120">
        <v>666347.1403929641</v>
      </c>
      <c r="K47" s="120">
        <v>151092.9760907583</v>
      </c>
      <c r="L47" s="120">
        <v>47857.222141603525</v>
      </c>
      <c r="M47" s="120">
        <v>47092.64456326842</v>
      </c>
      <c r="N47" s="120">
        <v>649015.2335445421</v>
      </c>
      <c r="O47" s="120">
        <v>51017.7724799539</v>
      </c>
      <c r="P47" s="120">
        <v>151959.79369410334</v>
      </c>
      <c r="Q47" s="120">
        <v>791.2488892072662</v>
      </c>
      <c r="R47" s="120">
        <v>28053.773819028407</v>
      </c>
      <c r="S47" s="120">
        <v>27982.65032336933</v>
      </c>
      <c r="T47" s="120">
        <v>16425.082278768812</v>
      </c>
      <c r="U47" s="120">
        <v>83734.58048313075</v>
      </c>
      <c r="V47" s="120">
        <v>4974.1994776569145</v>
      </c>
      <c r="W47" s="120">
        <v>26124.54899927586</v>
      </c>
      <c r="X47" s="120">
        <v>30655.115672759264</v>
      </c>
      <c r="Y47" s="120">
        <v>25319.964454632518</v>
      </c>
      <c r="Z47" s="120">
        <v>24115.310246906847</v>
      </c>
      <c r="AA47" s="120">
        <v>134832.3668957011</v>
      </c>
      <c r="AB47" s="120">
        <v>198425.66245187612</v>
      </c>
      <c r="AC47" s="157">
        <v>9179.376158500027</v>
      </c>
      <c r="AD47" s="141">
        <f t="shared" si="0"/>
        <v>3247441.9129970707</v>
      </c>
      <c r="AE47" s="80">
        <v>10548.503449937318</v>
      </c>
      <c r="AF47" s="137">
        <v>2120.3692143363255</v>
      </c>
      <c r="AG47" s="80">
        <v>6543.3616006353695</v>
      </c>
      <c r="AH47" s="80">
        <v>7423.514859416486</v>
      </c>
      <c r="AI47" s="80">
        <v>1453.5864425324496</v>
      </c>
      <c r="AJ47" s="80">
        <v>5503.180476621323</v>
      </c>
      <c r="AK47" s="80">
        <v>16638.452765746053</v>
      </c>
      <c r="AL47" s="80">
        <v>977.9480653123516</v>
      </c>
      <c r="AM47" s="80">
        <v>2391.527541536568</v>
      </c>
      <c r="AN47" s="80">
        <v>17820.480811415175</v>
      </c>
      <c r="AO47" s="80">
        <v>6979.615342134253</v>
      </c>
      <c r="AP47" s="80">
        <v>11103.933498849947</v>
      </c>
      <c r="AQ47" s="80">
        <v>9517.212762880657</v>
      </c>
      <c r="AR47" s="80">
        <v>5362.71157269464</v>
      </c>
      <c r="AS47" s="80">
        <v>3405.03735467846</v>
      </c>
      <c r="AT47" s="80">
        <v>2009.2387523690131</v>
      </c>
      <c r="AU47" s="80">
        <v>22283.880233685537</v>
      </c>
      <c r="AV47" s="80">
        <v>15798.30647327317</v>
      </c>
      <c r="AW47" s="80">
        <v>1729.189988211385</v>
      </c>
      <c r="AX47" s="80">
        <v>9321.623149818186</v>
      </c>
      <c r="AY47" s="80">
        <v>0</v>
      </c>
      <c r="AZ47" s="80">
        <v>13.33565543607752</v>
      </c>
      <c r="BA47" s="80">
        <v>3525.058253603158</v>
      </c>
      <c r="BB47" s="80">
        <v>2867.1659187566665</v>
      </c>
      <c r="BC47" s="80">
        <v>222.2609239346253</v>
      </c>
      <c r="BD47" s="80">
        <v>453.4122848266357</v>
      </c>
      <c r="BE47" s="80">
        <v>8734.854310630777</v>
      </c>
      <c r="BF47" s="80">
        <v>10535.16779450124</v>
      </c>
      <c r="BG47" s="80">
        <v>195.5896130624703</v>
      </c>
      <c r="BH47" s="80">
        <v>1146.8663675026667</v>
      </c>
      <c r="BI47" s="80">
        <v>4943.082948306067</v>
      </c>
      <c r="BJ47" s="80">
        <v>0</v>
      </c>
      <c r="BK47" s="80">
        <v>2791.597204618894</v>
      </c>
      <c r="BL47" s="80">
        <v>0</v>
      </c>
      <c r="BM47" s="80">
        <v>9659.459754198817</v>
      </c>
      <c r="BN47" s="80">
        <v>21450.84629077856</v>
      </c>
      <c r="BO47" s="80">
        <v>10459.599080363469</v>
      </c>
      <c r="BP47" s="80">
        <v>275.6035456789354</v>
      </c>
      <c r="BQ47" s="80">
        <v>3427.2634470719227</v>
      </c>
      <c r="BR47" s="80">
        <v>302.27485655109047</v>
      </c>
      <c r="BS47" s="80">
        <v>16438.417934204892</v>
      </c>
      <c r="BT47" s="80">
        <v>595.6592761447959</v>
      </c>
      <c r="BU47" s="80">
        <v>151570.39255536988</v>
      </c>
      <c r="BV47" s="80">
        <v>1049.0715609714316</v>
      </c>
      <c r="BW47" s="80">
        <v>8761.52562150293</v>
      </c>
      <c r="BX47" s="80">
        <v>5992.154509277499</v>
      </c>
      <c r="BY47" s="80">
        <v>7836.920177934889</v>
      </c>
      <c r="BZ47" s="80">
        <v>0</v>
      </c>
      <c r="CA47" s="80">
        <v>595.6592761447959</v>
      </c>
      <c r="CB47" s="80">
        <v>13229.859236284641</v>
      </c>
      <c r="CC47" s="80">
        <v>1729.189988211385</v>
      </c>
      <c r="CD47" s="80">
        <v>857.9271663876538</v>
      </c>
      <c r="CE47" s="80">
        <v>1391.3533838307546</v>
      </c>
      <c r="CF47" s="80">
        <v>0</v>
      </c>
      <c r="CG47" s="80">
        <v>0</v>
      </c>
      <c r="CH47" s="80">
        <v>0</v>
      </c>
      <c r="CI47" s="80">
        <v>8339.229866027143</v>
      </c>
      <c r="CJ47" s="80">
        <v>4000.6966308232563</v>
      </c>
      <c r="CK47" s="141">
        <v>26831.338737387967</v>
      </c>
      <c r="CL47" s="133"/>
      <c r="CM47" s="133"/>
      <c r="CN47" s="133"/>
      <c r="CO47" s="133"/>
      <c r="CP47" s="133"/>
      <c r="CQ47" s="133"/>
      <c r="CR47" s="133"/>
      <c r="CS47" s="133"/>
      <c r="CT47" s="133"/>
      <c r="CU47" s="133"/>
      <c r="CV47" s="136"/>
      <c r="CW47" s="136"/>
      <c r="CX47" s="136"/>
    </row>
    <row r="48" spans="1:102" ht="12">
      <c r="A48" s="65" t="s">
        <v>51</v>
      </c>
      <c r="B48" s="22" t="s">
        <v>152</v>
      </c>
      <c r="C48" s="25" t="s">
        <v>92</v>
      </c>
      <c r="D48" s="39" t="s">
        <v>93</v>
      </c>
      <c r="E48" s="70">
        <v>157626</v>
      </c>
      <c r="F48" s="71">
        <v>167952.79074900493</v>
      </c>
      <c r="G48" s="120">
        <v>29332.437473419326</v>
      </c>
      <c r="H48" s="120">
        <v>5355.366733165444</v>
      </c>
      <c r="I48" s="120">
        <v>4321.186151936568</v>
      </c>
      <c r="J48" s="120">
        <v>17906.2568412565</v>
      </c>
      <c r="K48" s="120">
        <v>7793.01407994136</v>
      </c>
      <c r="L48" s="120">
        <v>2471.7077229994356</v>
      </c>
      <c r="M48" s="120">
        <v>1781.178411352074</v>
      </c>
      <c r="N48" s="120">
        <v>27809.221595675906</v>
      </c>
      <c r="O48" s="120">
        <v>2365.4034961544494</v>
      </c>
      <c r="P48" s="120">
        <v>7154.471658319371</v>
      </c>
      <c r="Q48" s="120">
        <v>98.59582591018926</v>
      </c>
      <c r="R48" s="120">
        <v>1096.5648492593232</v>
      </c>
      <c r="S48" s="120">
        <v>681.2075244703985</v>
      </c>
      <c r="T48" s="120">
        <v>624.739005994563</v>
      </c>
      <c r="U48" s="120">
        <v>2316.8226437514295</v>
      </c>
      <c r="V48" s="120">
        <v>184.6430921590817</v>
      </c>
      <c r="W48" s="120">
        <v>1197.3118568257348</v>
      </c>
      <c r="X48" s="120">
        <v>1272.0654193794599</v>
      </c>
      <c r="Y48" s="120">
        <v>1070.9299345226739</v>
      </c>
      <c r="Z48" s="120">
        <v>550.3439737168746</v>
      </c>
      <c r="AA48" s="120">
        <v>6223.368531451147</v>
      </c>
      <c r="AB48" s="120">
        <v>4037.050908177204</v>
      </c>
      <c r="AC48" s="157">
        <v>729.6091117354006</v>
      </c>
      <c r="AD48" s="141">
        <f t="shared" si="0"/>
        <v>126373.4968415739</v>
      </c>
      <c r="AE48" s="80">
        <v>371.97516138844134</v>
      </c>
      <c r="AF48" s="137">
        <v>143.41211041482075</v>
      </c>
      <c r="AG48" s="80">
        <v>368.74838890410786</v>
      </c>
      <c r="AH48" s="80">
        <v>630.4754904111558</v>
      </c>
      <c r="AI48" s="80">
        <v>67.22442675694722</v>
      </c>
      <c r="AJ48" s="80">
        <v>0</v>
      </c>
      <c r="AK48" s="80">
        <v>320.52606677712436</v>
      </c>
      <c r="AL48" s="80">
        <v>80.66931210833667</v>
      </c>
      <c r="AM48" s="80">
        <v>104.15304518876356</v>
      </c>
      <c r="AN48" s="80">
        <v>1928.989688253869</v>
      </c>
      <c r="AO48" s="80">
        <v>906.2139551057315</v>
      </c>
      <c r="AP48" s="80">
        <v>1441.7040194863912</v>
      </c>
      <c r="AQ48" s="80">
        <v>218.16567296854606</v>
      </c>
      <c r="AR48" s="80">
        <v>179.44440315654447</v>
      </c>
      <c r="AS48" s="80">
        <v>107.55908281111556</v>
      </c>
      <c r="AT48" s="80">
        <v>98.59582591018926</v>
      </c>
      <c r="AU48" s="80">
        <v>2046.3115504814737</v>
      </c>
      <c r="AV48" s="80">
        <v>871.7663661840917</v>
      </c>
      <c r="AW48" s="80">
        <v>127.63677826919047</v>
      </c>
      <c r="AX48" s="80">
        <v>322.6772484333467</v>
      </c>
      <c r="AY48" s="80">
        <v>0</v>
      </c>
      <c r="AZ48" s="80">
        <v>0</v>
      </c>
      <c r="BA48" s="80">
        <v>101.64333325650419</v>
      </c>
      <c r="BB48" s="80">
        <v>254.5564959863068</v>
      </c>
      <c r="BC48" s="80">
        <v>17.926513801852593</v>
      </c>
      <c r="BD48" s="80">
        <v>76.18768365787352</v>
      </c>
      <c r="BE48" s="80">
        <v>636.5705051037855</v>
      </c>
      <c r="BF48" s="80">
        <v>238.42263356463954</v>
      </c>
      <c r="BG48" s="80">
        <v>10.755908281111557</v>
      </c>
      <c r="BH48" s="80">
        <v>53.77954140555778</v>
      </c>
      <c r="BI48" s="80">
        <v>308.3360373918646</v>
      </c>
      <c r="BJ48" s="80">
        <v>0</v>
      </c>
      <c r="BK48" s="80">
        <v>0</v>
      </c>
      <c r="BL48" s="80">
        <v>0</v>
      </c>
      <c r="BM48" s="80">
        <v>138.7512168263391</v>
      </c>
      <c r="BN48" s="80">
        <v>413.20614313270227</v>
      </c>
      <c r="BO48" s="80">
        <v>501.9423864518726</v>
      </c>
      <c r="BP48" s="80">
        <v>0</v>
      </c>
      <c r="BQ48" s="80">
        <v>1873.320692293596</v>
      </c>
      <c r="BR48" s="80">
        <v>17.926513801852593</v>
      </c>
      <c r="BS48" s="80">
        <v>1198.2081825158275</v>
      </c>
      <c r="BT48" s="80">
        <v>53.77954140555778</v>
      </c>
      <c r="BU48" s="80">
        <v>19714.50428844937</v>
      </c>
      <c r="BV48" s="80">
        <v>0</v>
      </c>
      <c r="BW48" s="80">
        <v>380.93841828936763</v>
      </c>
      <c r="BX48" s="80">
        <v>425.5754376559805</v>
      </c>
      <c r="BY48" s="80">
        <v>376.45678983890446</v>
      </c>
      <c r="BZ48" s="80">
        <v>0</v>
      </c>
      <c r="CA48" s="80">
        <v>49.65644323113169</v>
      </c>
      <c r="CB48" s="80">
        <v>631.0132858252114</v>
      </c>
      <c r="CC48" s="80">
        <v>161.33862421667334</v>
      </c>
      <c r="CD48" s="80">
        <v>2910.3695157307684</v>
      </c>
      <c r="CE48" s="80">
        <v>697.8791823061215</v>
      </c>
      <c r="CF48" s="80">
        <v>0</v>
      </c>
      <c r="CG48" s="80">
        <v>0</v>
      </c>
      <c r="CH48" s="80">
        <v>0</v>
      </c>
      <c r="CI48" s="80">
        <v>0</v>
      </c>
      <c r="CJ48" s="80">
        <v>0</v>
      </c>
      <c r="CK48" s="141">
        <v>0</v>
      </c>
      <c r="CL48" s="133"/>
      <c r="CM48" s="133"/>
      <c r="CN48" s="133"/>
      <c r="CO48" s="133"/>
      <c r="CP48" s="133"/>
      <c r="CQ48" s="133"/>
      <c r="CR48" s="133"/>
      <c r="CS48" s="133"/>
      <c r="CT48" s="133"/>
      <c r="CU48" s="133"/>
      <c r="CV48" s="136"/>
      <c r="CW48" s="136"/>
      <c r="CX48" s="136"/>
    </row>
    <row r="49" spans="1:102" ht="12">
      <c r="A49" s="65" t="s">
        <v>52</v>
      </c>
      <c r="B49" s="22" t="s">
        <v>153</v>
      </c>
      <c r="C49" s="25" t="s">
        <v>100</v>
      </c>
      <c r="D49" s="39" t="s">
        <v>101</v>
      </c>
      <c r="E49" s="70">
        <v>53076300</v>
      </c>
      <c r="F49" s="71">
        <v>57016066.170794584</v>
      </c>
      <c r="G49" s="120">
        <v>7523750.307233317</v>
      </c>
      <c r="H49" s="120">
        <v>707705.0862591438</v>
      </c>
      <c r="I49" s="120">
        <v>846796.6079520741</v>
      </c>
      <c r="J49" s="120">
        <v>10451226.161715135</v>
      </c>
      <c r="K49" s="120">
        <v>5267681.765436595</v>
      </c>
      <c r="L49" s="120">
        <v>512605.7616133439</v>
      </c>
      <c r="M49" s="120">
        <v>494094.38041646004</v>
      </c>
      <c r="N49" s="120">
        <v>11029109.916656185</v>
      </c>
      <c r="O49" s="120">
        <v>1269755.0853774801</v>
      </c>
      <c r="P49" s="120">
        <v>1600040.6586073118</v>
      </c>
      <c r="Q49" s="120">
        <v>182832.51381611545</v>
      </c>
      <c r="R49" s="120">
        <v>763.6548901064355</v>
      </c>
      <c r="S49" s="120">
        <v>335138.16506316606</v>
      </c>
      <c r="T49" s="120">
        <v>95273.19742897504</v>
      </c>
      <c r="U49" s="120">
        <v>1603481.938871589</v>
      </c>
      <c r="V49" s="120">
        <v>171948.01500269966</v>
      </c>
      <c r="W49" s="120">
        <v>170797.6994087419</v>
      </c>
      <c r="X49" s="120">
        <v>19207.370463816296</v>
      </c>
      <c r="Y49" s="120">
        <v>104098.72799438232</v>
      </c>
      <c r="Z49" s="120">
        <v>87414.31862319616</v>
      </c>
      <c r="AA49" s="120">
        <v>7531328.857028804</v>
      </c>
      <c r="AB49" s="120">
        <v>858734.7571834848</v>
      </c>
      <c r="AC49" s="157">
        <v>383847.7472308411</v>
      </c>
      <c r="AD49" s="141">
        <f t="shared" si="0"/>
        <v>51247632.69427296</v>
      </c>
      <c r="AE49" s="80">
        <v>64176.01032172944</v>
      </c>
      <c r="AF49" s="137">
        <v>15882.088410694603</v>
      </c>
      <c r="AG49" s="80">
        <v>17564.062472448015</v>
      </c>
      <c r="AH49" s="80">
        <v>64620.6701311585</v>
      </c>
      <c r="AI49" s="80">
        <v>0</v>
      </c>
      <c r="AJ49" s="80">
        <v>0</v>
      </c>
      <c r="AK49" s="80">
        <v>33165.821872850385</v>
      </c>
      <c r="AL49" s="80">
        <v>6747.229282206227</v>
      </c>
      <c r="AM49" s="80">
        <v>0</v>
      </c>
      <c r="AN49" s="80">
        <v>135957.1533623353</v>
      </c>
      <c r="AO49" s="80">
        <v>81440.99073974842</v>
      </c>
      <c r="AP49" s="80">
        <v>128170.19344747276</v>
      </c>
      <c r="AQ49" s="80">
        <v>0</v>
      </c>
      <c r="AR49" s="80">
        <v>27117.48181285549</v>
      </c>
      <c r="AS49" s="80">
        <v>0</v>
      </c>
      <c r="AT49" s="80">
        <v>0</v>
      </c>
      <c r="AU49" s="80">
        <v>203857.18958803316</v>
      </c>
      <c r="AV49" s="80">
        <v>161111.84877726532</v>
      </c>
      <c r="AW49" s="80">
        <v>25248.94396149379</v>
      </c>
      <c r="AX49" s="80">
        <v>251793.45034800546</v>
      </c>
      <c r="AY49" s="80">
        <v>0</v>
      </c>
      <c r="AZ49" s="80">
        <v>0</v>
      </c>
      <c r="BA49" s="80">
        <v>46921.2764123625</v>
      </c>
      <c r="BB49" s="80">
        <v>25364.9421726492</v>
      </c>
      <c r="BC49" s="80">
        <v>0</v>
      </c>
      <c r="BD49" s="80">
        <v>97525.49602890921</v>
      </c>
      <c r="BE49" s="80">
        <v>76993.81265440202</v>
      </c>
      <c r="BF49" s="80">
        <v>0</v>
      </c>
      <c r="BG49" s="80">
        <v>0</v>
      </c>
      <c r="BH49" s="80">
        <v>0</v>
      </c>
      <c r="BI49" s="80">
        <v>33803.812034205126</v>
      </c>
      <c r="BJ49" s="80">
        <v>0</v>
      </c>
      <c r="BK49" s="80">
        <v>0</v>
      </c>
      <c r="BL49" s="80">
        <v>0</v>
      </c>
      <c r="BM49" s="80">
        <v>18260.051739380462</v>
      </c>
      <c r="BN49" s="80">
        <v>63274.12422999613</v>
      </c>
      <c r="BO49" s="80">
        <v>203344.86415543008</v>
      </c>
      <c r="BP49" s="80">
        <v>55473.24452979495</v>
      </c>
      <c r="BQ49" s="80">
        <v>785655.8841555779</v>
      </c>
      <c r="BR49" s="80">
        <v>184920.4816169128</v>
      </c>
      <c r="BS49" s="80">
        <v>95244.19787618618</v>
      </c>
      <c r="BT49" s="80">
        <v>3953.605696880153</v>
      </c>
      <c r="BU49" s="80">
        <v>2397915.0210045925</v>
      </c>
      <c r="BV49" s="80">
        <v>0</v>
      </c>
      <c r="BW49" s="80">
        <v>66969.6339070555</v>
      </c>
      <c r="BX49" s="80">
        <v>152237.98562387662</v>
      </c>
      <c r="BY49" s="80">
        <v>133272.27809996743</v>
      </c>
      <c r="BZ49" s="80">
        <v>0</v>
      </c>
      <c r="CA49" s="80">
        <v>0</v>
      </c>
      <c r="CB49" s="80">
        <v>110449.63005514091</v>
      </c>
      <c r="CC49" s="80">
        <v>0</v>
      </c>
      <c r="CD49" s="80">
        <v>0</v>
      </c>
      <c r="CE49" s="80">
        <v>0</v>
      </c>
      <c r="CF49" s="80">
        <v>0</v>
      </c>
      <c r="CG49" s="80">
        <v>0</v>
      </c>
      <c r="CH49" s="80">
        <v>0</v>
      </c>
      <c r="CI49" s="80">
        <v>0</v>
      </c>
      <c r="CJ49" s="80">
        <v>0</v>
      </c>
      <c r="CK49" s="141">
        <v>0</v>
      </c>
      <c r="CL49" s="133"/>
      <c r="CM49" s="133"/>
      <c r="CN49" s="133"/>
      <c r="CO49" s="133"/>
      <c r="CP49" s="133"/>
      <c r="CQ49" s="133"/>
      <c r="CR49" s="133"/>
      <c r="CS49" s="133"/>
      <c r="CT49" s="133"/>
      <c r="CU49" s="133"/>
      <c r="CV49" s="136"/>
      <c r="CW49" s="136"/>
      <c r="CX49" s="136"/>
    </row>
    <row r="50" spans="1:102" ht="12">
      <c r="A50" s="128" t="s">
        <v>194</v>
      </c>
      <c r="B50" s="23" t="s">
        <v>154</v>
      </c>
      <c r="C50" s="24" t="s">
        <v>155</v>
      </c>
      <c r="D50" s="106" t="s">
        <v>156</v>
      </c>
      <c r="E50" s="72">
        <v>241000</v>
      </c>
      <c r="F50" s="119">
        <v>249274.9333174242</v>
      </c>
      <c r="G50" s="158">
        <v>0</v>
      </c>
      <c r="H50" s="158">
        <v>0</v>
      </c>
      <c r="I50" s="158">
        <v>0</v>
      </c>
      <c r="J50" s="158">
        <v>0</v>
      </c>
      <c r="K50" s="158">
        <v>0</v>
      </c>
      <c r="L50" s="158">
        <v>0</v>
      </c>
      <c r="M50" s="158">
        <v>0</v>
      </c>
      <c r="N50" s="158">
        <v>0</v>
      </c>
      <c r="O50" s="158">
        <v>0</v>
      </c>
      <c r="P50" s="158">
        <v>0</v>
      </c>
      <c r="Q50" s="158">
        <v>0</v>
      </c>
      <c r="R50" s="158">
        <v>0</v>
      </c>
      <c r="S50" s="158">
        <v>0</v>
      </c>
      <c r="T50" s="158">
        <v>0</v>
      </c>
      <c r="U50" s="158">
        <v>0</v>
      </c>
      <c r="V50" s="158">
        <v>0</v>
      </c>
      <c r="W50" s="158">
        <v>0</v>
      </c>
      <c r="X50" s="158">
        <v>0</v>
      </c>
      <c r="Y50" s="158">
        <v>0</v>
      </c>
      <c r="Z50" s="158">
        <v>0</v>
      </c>
      <c r="AA50" s="158">
        <v>0</v>
      </c>
      <c r="AB50" s="158">
        <v>0</v>
      </c>
      <c r="AC50" s="159">
        <v>0</v>
      </c>
      <c r="AD50" s="142">
        <f t="shared" si="0"/>
        <v>0</v>
      </c>
      <c r="AE50" s="138">
        <v>0</v>
      </c>
      <c r="AF50" s="139">
        <v>0</v>
      </c>
      <c r="AG50" s="138">
        <v>0</v>
      </c>
      <c r="AH50" s="138">
        <v>0</v>
      </c>
      <c r="AI50" s="138">
        <v>0</v>
      </c>
      <c r="AJ50" s="138">
        <v>0</v>
      </c>
      <c r="AK50" s="138">
        <v>0</v>
      </c>
      <c r="AL50" s="138">
        <v>0</v>
      </c>
      <c r="AM50" s="138">
        <v>0</v>
      </c>
      <c r="AN50" s="138">
        <v>0</v>
      </c>
      <c r="AO50" s="138">
        <v>0</v>
      </c>
      <c r="AP50" s="138">
        <v>0</v>
      </c>
      <c r="AQ50" s="138">
        <v>0</v>
      </c>
      <c r="AR50" s="138">
        <v>0</v>
      </c>
      <c r="AS50" s="138">
        <v>0</v>
      </c>
      <c r="AT50" s="138">
        <v>0</v>
      </c>
      <c r="AU50" s="138">
        <v>0</v>
      </c>
      <c r="AV50" s="138">
        <v>0</v>
      </c>
      <c r="AW50" s="138">
        <v>0</v>
      </c>
      <c r="AX50" s="138">
        <v>0</v>
      </c>
      <c r="AY50" s="138">
        <v>0</v>
      </c>
      <c r="AZ50" s="138">
        <v>0</v>
      </c>
      <c r="BA50" s="138">
        <v>0</v>
      </c>
      <c r="BB50" s="138">
        <v>0</v>
      </c>
      <c r="BC50" s="138">
        <v>0</v>
      </c>
      <c r="BD50" s="138">
        <v>0</v>
      </c>
      <c r="BE50" s="138">
        <v>0</v>
      </c>
      <c r="BF50" s="138">
        <v>0</v>
      </c>
      <c r="BG50" s="138">
        <v>0</v>
      </c>
      <c r="BH50" s="138">
        <v>0</v>
      </c>
      <c r="BI50" s="138">
        <v>0</v>
      </c>
      <c r="BJ50" s="138">
        <v>0</v>
      </c>
      <c r="BK50" s="138">
        <v>0</v>
      </c>
      <c r="BL50" s="138">
        <v>0</v>
      </c>
      <c r="BM50" s="138">
        <v>0</v>
      </c>
      <c r="BN50" s="138">
        <v>0</v>
      </c>
      <c r="BO50" s="138">
        <v>0</v>
      </c>
      <c r="BP50" s="138">
        <v>0</v>
      </c>
      <c r="BQ50" s="138">
        <v>0</v>
      </c>
      <c r="BR50" s="138">
        <v>0</v>
      </c>
      <c r="BS50" s="138">
        <v>0</v>
      </c>
      <c r="BT50" s="138">
        <v>0</v>
      </c>
      <c r="BU50" s="138">
        <v>0</v>
      </c>
      <c r="BV50" s="138">
        <v>0</v>
      </c>
      <c r="BW50" s="138">
        <v>0</v>
      </c>
      <c r="BX50" s="138">
        <v>0</v>
      </c>
      <c r="BY50" s="138">
        <v>0</v>
      </c>
      <c r="BZ50" s="138">
        <v>0</v>
      </c>
      <c r="CA50" s="138">
        <v>0</v>
      </c>
      <c r="CB50" s="138">
        <v>0</v>
      </c>
      <c r="CC50" s="138">
        <v>0</v>
      </c>
      <c r="CD50" s="138">
        <v>0</v>
      </c>
      <c r="CE50" s="138">
        <v>249274.9333174242</v>
      </c>
      <c r="CF50" s="138">
        <v>0</v>
      </c>
      <c r="CG50" s="138">
        <v>0</v>
      </c>
      <c r="CH50" s="138">
        <v>0</v>
      </c>
      <c r="CI50" s="138">
        <v>0</v>
      </c>
      <c r="CJ50" s="138">
        <v>0</v>
      </c>
      <c r="CK50" s="142">
        <v>0</v>
      </c>
      <c r="CL50" s="133"/>
      <c r="CM50" s="133"/>
      <c r="CN50" s="133"/>
      <c r="CO50" s="133"/>
      <c r="CP50" s="133"/>
      <c r="CQ50" s="133"/>
      <c r="CR50" s="133"/>
      <c r="CS50" s="133"/>
      <c r="CT50" s="133"/>
      <c r="CU50" s="133"/>
      <c r="CV50" s="136"/>
      <c r="CW50" s="136"/>
      <c r="CX50" s="136"/>
    </row>
    <row r="51" spans="1:102" ht="12">
      <c r="A51" s="64" t="s">
        <v>53</v>
      </c>
      <c r="B51" s="59" t="s">
        <v>157</v>
      </c>
      <c r="C51" s="43" t="s">
        <v>118</v>
      </c>
      <c r="D51" s="125" t="s">
        <v>119</v>
      </c>
      <c r="E51" s="69">
        <v>693612</v>
      </c>
      <c r="F51" s="118">
        <v>853488.8228912491</v>
      </c>
      <c r="G51" s="155">
        <v>62895.08707061349</v>
      </c>
      <c r="H51" s="155">
        <v>99200.74950280413</v>
      </c>
      <c r="I51" s="155">
        <v>32070.3792913175</v>
      </c>
      <c r="J51" s="155">
        <v>162344.97087582192</v>
      </c>
      <c r="K51" s="155">
        <v>57957.698168419134</v>
      </c>
      <c r="L51" s="155">
        <v>14110.060945261866</v>
      </c>
      <c r="M51" s="155">
        <v>15604.866759687682</v>
      </c>
      <c r="N51" s="155">
        <v>343442.9601508041</v>
      </c>
      <c r="O51" s="155">
        <v>32681.890760855335</v>
      </c>
      <c r="P51" s="155">
        <v>11346.935045868693</v>
      </c>
      <c r="Q51" s="155">
        <v>0</v>
      </c>
      <c r="R51" s="155">
        <v>5480.954652894658</v>
      </c>
      <c r="S51" s="155">
        <v>0</v>
      </c>
      <c r="T51" s="155">
        <v>3284.0430771476254</v>
      </c>
      <c r="U51" s="155">
        <v>0</v>
      </c>
      <c r="V51" s="155">
        <v>0</v>
      </c>
      <c r="W51" s="155">
        <v>5730.08895529896</v>
      </c>
      <c r="X51" s="155">
        <v>0</v>
      </c>
      <c r="Y51" s="155">
        <v>7338.137634454004</v>
      </c>
      <c r="Z51" s="155">
        <v>0</v>
      </c>
      <c r="AA51" s="155">
        <v>0</v>
      </c>
      <c r="AB51" s="155">
        <v>0</v>
      </c>
      <c r="AC51" s="156">
        <v>0</v>
      </c>
      <c r="AD51" s="152">
        <f t="shared" si="0"/>
        <v>853488.8228912491</v>
      </c>
      <c r="AE51" s="134">
        <v>0</v>
      </c>
      <c r="AF51" s="135">
        <v>0</v>
      </c>
      <c r="AG51" s="134">
        <v>0</v>
      </c>
      <c r="AH51" s="134">
        <v>0</v>
      </c>
      <c r="AI51" s="134">
        <v>0</v>
      </c>
      <c r="AJ51" s="134">
        <v>0</v>
      </c>
      <c r="AK51" s="134">
        <v>0</v>
      </c>
      <c r="AL51" s="134">
        <v>0</v>
      </c>
      <c r="AM51" s="134">
        <v>0</v>
      </c>
      <c r="AN51" s="134">
        <v>0</v>
      </c>
      <c r="AO51" s="134">
        <v>0</v>
      </c>
      <c r="AP51" s="134">
        <v>0</v>
      </c>
      <c r="AQ51" s="134">
        <v>0</v>
      </c>
      <c r="AR51" s="134">
        <v>0</v>
      </c>
      <c r="AS51" s="134">
        <v>0</v>
      </c>
      <c r="AT51" s="134">
        <v>0</v>
      </c>
      <c r="AU51" s="134">
        <v>0</v>
      </c>
      <c r="AV51" s="134">
        <v>0</v>
      </c>
      <c r="AW51" s="134">
        <v>0</v>
      </c>
      <c r="AX51" s="134">
        <v>0</v>
      </c>
      <c r="AY51" s="134">
        <v>0</v>
      </c>
      <c r="AZ51" s="134">
        <v>0</v>
      </c>
      <c r="BA51" s="134">
        <v>0</v>
      </c>
      <c r="BB51" s="134">
        <v>0</v>
      </c>
      <c r="BC51" s="134">
        <v>0</v>
      </c>
      <c r="BD51" s="134">
        <v>0</v>
      </c>
      <c r="BE51" s="134">
        <v>0</v>
      </c>
      <c r="BF51" s="134">
        <v>0</v>
      </c>
      <c r="BG51" s="134">
        <v>0</v>
      </c>
      <c r="BH51" s="134">
        <v>0</v>
      </c>
      <c r="BI51" s="134">
        <v>0</v>
      </c>
      <c r="BJ51" s="134">
        <v>0</v>
      </c>
      <c r="BK51" s="134">
        <v>0</v>
      </c>
      <c r="BL51" s="134">
        <v>0</v>
      </c>
      <c r="BM51" s="134">
        <v>0</v>
      </c>
      <c r="BN51" s="134">
        <v>0</v>
      </c>
      <c r="BO51" s="134">
        <v>0</v>
      </c>
      <c r="BP51" s="134">
        <v>0</v>
      </c>
      <c r="BQ51" s="134">
        <v>0</v>
      </c>
      <c r="BR51" s="134">
        <v>0</v>
      </c>
      <c r="BS51" s="134">
        <v>0</v>
      </c>
      <c r="BT51" s="134">
        <v>0</v>
      </c>
      <c r="BU51" s="134">
        <v>0</v>
      </c>
      <c r="BV51" s="134">
        <v>0</v>
      </c>
      <c r="BW51" s="134">
        <v>0</v>
      </c>
      <c r="BX51" s="134">
        <v>0</v>
      </c>
      <c r="BY51" s="134">
        <v>0</v>
      </c>
      <c r="BZ51" s="134">
        <v>0</v>
      </c>
      <c r="CA51" s="134">
        <v>0</v>
      </c>
      <c r="CB51" s="134">
        <v>0</v>
      </c>
      <c r="CC51" s="134">
        <v>0</v>
      </c>
      <c r="CD51" s="134">
        <v>0</v>
      </c>
      <c r="CE51" s="134">
        <v>0</v>
      </c>
      <c r="CF51" s="134">
        <v>0</v>
      </c>
      <c r="CG51" s="134">
        <v>0</v>
      </c>
      <c r="CH51" s="134">
        <v>0</v>
      </c>
      <c r="CI51" s="134">
        <v>0</v>
      </c>
      <c r="CJ51" s="134">
        <v>0</v>
      </c>
      <c r="CK51" s="140">
        <v>0</v>
      </c>
      <c r="CL51" s="133"/>
      <c r="CM51" s="133"/>
      <c r="CN51" s="133"/>
      <c r="CO51" s="133"/>
      <c r="CP51" s="133"/>
      <c r="CQ51" s="133"/>
      <c r="CR51" s="133"/>
      <c r="CS51" s="133"/>
      <c r="CT51" s="133"/>
      <c r="CU51" s="133"/>
      <c r="CV51" s="136"/>
      <c r="CW51" s="136"/>
      <c r="CX51" s="136"/>
    </row>
    <row r="52" spans="1:102" ht="12">
      <c r="A52" s="65" t="s">
        <v>54</v>
      </c>
      <c r="B52" s="22" t="s">
        <v>158</v>
      </c>
      <c r="C52" s="25" t="s">
        <v>118</v>
      </c>
      <c r="D52" s="39" t="s">
        <v>119</v>
      </c>
      <c r="E52" s="70">
        <v>1222202</v>
      </c>
      <c r="F52" s="71">
        <v>1436091.0657959462</v>
      </c>
      <c r="G52" s="120">
        <v>105828.06734198445</v>
      </c>
      <c r="H52" s="120">
        <v>166916.43318613322</v>
      </c>
      <c r="I52" s="120">
        <v>53962.02497524306</v>
      </c>
      <c r="J52" s="120">
        <v>273163.697049818</v>
      </c>
      <c r="K52" s="120">
        <v>97520.35445737783</v>
      </c>
      <c r="L52" s="120">
        <v>23741.76663811895</v>
      </c>
      <c r="M52" s="120">
        <v>26256.945768320955</v>
      </c>
      <c r="N52" s="120">
        <v>577881.4595512612</v>
      </c>
      <c r="O52" s="120">
        <v>54990.96189214389</v>
      </c>
      <c r="P52" s="120">
        <v>19092.49612471524</v>
      </c>
      <c r="Q52" s="120">
        <v>0</v>
      </c>
      <c r="R52" s="120">
        <v>9222.32347740736</v>
      </c>
      <c r="S52" s="120">
        <v>0</v>
      </c>
      <c r="T52" s="120">
        <v>5525.77233150441</v>
      </c>
      <c r="U52" s="120">
        <v>0</v>
      </c>
      <c r="V52" s="120">
        <v>0</v>
      </c>
      <c r="W52" s="120">
        <v>9641.519999107695</v>
      </c>
      <c r="X52" s="120">
        <v>0</v>
      </c>
      <c r="Y52" s="120">
        <v>12347.243002809853</v>
      </c>
      <c r="Z52" s="120">
        <v>0</v>
      </c>
      <c r="AA52" s="120">
        <v>0</v>
      </c>
      <c r="AB52" s="120">
        <v>0</v>
      </c>
      <c r="AC52" s="157">
        <v>0</v>
      </c>
      <c r="AD52" s="153">
        <f t="shared" si="0"/>
        <v>1436091.0657959462</v>
      </c>
      <c r="AE52" s="80">
        <v>0</v>
      </c>
      <c r="AF52" s="137">
        <v>0</v>
      </c>
      <c r="AG52" s="80">
        <v>0</v>
      </c>
      <c r="AH52" s="80">
        <v>0</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141">
        <v>0</v>
      </c>
      <c r="CL52" s="133"/>
      <c r="CM52" s="133"/>
      <c r="CN52" s="133"/>
      <c r="CO52" s="133"/>
      <c r="CP52" s="133"/>
      <c r="CQ52" s="133"/>
      <c r="CR52" s="133"/>
      <c r="CS52" s="133"/>
      <c r="CT52" s="133"/>
      <c r="CU52" s="133"/>
      <c r="CV52" s="136"/>
      <c r="CW52" s="136"/>
      <c r="CX52" s="136"/>
    </row>
    <row r="53" spans="1:102" ht="12">
      <c r="A53" s="65" t="s">
        <v>55</v>
      </c>
      <c r="B53" s="22" t="s">
        <v>159</v>
      </c>
      <c r="C53" s="25" t="s">
        <v>118</v>
      </c>
      <c r="D53" s="39" t="s">
        <v>119</v>
      </c>
      <c r="E53" s="70">
        <v>1088764</v>
      </c>
      <c r="F53" s="71">
        <v>1299891.4838185336</v>
      </c>
      <c r="G53" s="120">
        <v>95791.28146067476</v>
      </c>
      <c r="H53" s="120">
        <v>151085.99668626412</v>
      </c>
      <c r="I53" s="120">
        <v>48844.240024600454</v>
      </c>
      <c r="J53" s="120">
        <v>247256.71786464413</v>
      </c>
      <c r="K53" s="120">
        <v>88271.47614615294</v>
      </c>
      <c r="L53" s="120">
        <v>21490.085830032545</v>
      </c>
      <c r="M53" s="120">
        <v>23766.72413626392</v>
      </c>
      <c r="N53" s="120">
        <v>523074.8981165546</v>
      </c>
      <c r="O53" s="120">
        <v>49775.592058967835</v>
      </c>
      <c r="P53" s="120">
        <v>17281.754415483636</v>
      </c>
      <c r="Q53" s="120">
        <v>0</v>
      </c>
      <c r="R53" s="120">
        <v>8347.673789515049</v>
      </c>
      <c r="S53" s="120">
        <v>0</v>
      </c>
      <c r="T53" s="120">
        <v>5001.705369750753</v>
      </c>
      <c r="U53" s="120">
        <v>0</v>
      </c>
      <c r="V53" s="120">
        <v>0</v>
      </c>
      <c r="W53" s="120">
        <v>8727.11350722028</v>
      </c>
      <c r="X53" s="120">
        <v>0</v>
      </c>
      <c r="Y53" s="120">
        <v>11176.224412408577</v>
      </c>
      <c r="Z53" s="120">
        <v>0</v>
      </c>
      <c r="AA53" s="120">
        <v>0</v>
      </c>
      <c r="AB53" s="120">
        <v>0</v>
      </c>
      <c r="AC53" s="157">
        <v>0</v>
      </c>
      <c r="AD53" s="153">
        <f t="shared" si="0"/>
        <v>1299891.4838185338</v>
      </c>
      <c r="AE53" s="80">
        <v>0</v>
      </c>
      <c r="AF53" s="137">
        <v>0</v>
      </c>
      <c r="AG53" s="80">
        <v>0</v>
      </c>
      <c r="AH53" s="80">
        <v>0</v>
      </c>
      <c r="AI53" s="80">
        <v>0</v>
      </c>
      <c r="AJ53" s="80">
        <v>0</v>
      </c>
      <c r="AK53" s="80">
        <v>0</v>
      </c>
      <c r="AL53" s="80">
        <v>0</v>
      </c>
      <c r="AM53" s="80">
        <v>0</v>
      </c>
      <c r="AN53" s="80">
        <v>0</v>
      </c>
      <c r="AO53" s="80">
        <v>0</v>
      </c>
      <c r="AP53" s="80">
        <v>0</v>
      </c>
      <c r="AQ53" s="80">
        <v>0</v>
      </c>
      <c r="AR53" s="80">
        <v>0</v>
      </c>
      <c r="AS53" s="80">
        <v>0</v>
      </c>
      <c r="AT53" s="80">
        <v>0</v>
      </c>
      <c r="AU53" s="80">
        <v>0</v>
      </c>
      <c r="AV53" s="80">
        <v>0</v>
      </c>
      <c r="AW53" s="80">
        <v>0</v>
      </c>
      <c r="AX53" s="80">
        <v>0</v>
      </c>
      <c r="AY53" s="80">
        <v>0</v>
      </c>
      <c r="AZ53" s="80">
        <v>0</v>
      </c>
      <c r="BA53" s="80">
        <v>0</v>
      </c>
      <c r="BB53" s="80">
        <v>0</v>
      </c>
      <c r="BC53" s="80">
        <v>0</v>
      </c>
      <c r="BD53" s="80">
        <v>0</v>
      </c>
      <c r="BE53" s="80">
        <v>0</v>
      </c>
      <c r="BF53" s="80">
        <v>0</v>
      </c>
      <c r="BG53" s="80">
        <v>0</v>
      </c>
      <c r="BH53" s="80">
        <v>0</v>
      </c>
      <c r="BI53" s="80">
        <v>0</v>
      </c>
      <c r="BJ53" s="80">
        <v>0</v>
      </c>
      <c r="BK53" s="80">
        <v>0</v>
      </c>
      <c r="BL53" s="80">
        <v>0</v>
      </c>
      <c r="BM53" s="80">
        <v>0</v>
      </c>
      <c r="BN53" s="80">
        <v>0</v>
      </c>
      <c r="BO53" s="80">
        <v>0</v>
      </c>
      <c r="BP53" s="80">
        <v>0</v>
      </c>
      <c r="BQ53" s="80">
        <v>0</v>
      </c>
      <c r="BR53" s="80">
        <v>0</v>
      </c>
      <c r="BS53" s="80">
        <v>0</v>
      </c>
      <c r="BT53" s="80">
        <v>0</v>
      </c>
      <c r="BU53" s="80">
        <v>0</v>
      </c>
      <c r="BV53" s="80">
        <v>0</v>
      </c>
      <c r="BW53" s="80">
        <v>0</v>
      </c>
      <c r="BX53" s="80">
        <v>0</v>
      </c>
      <c r="BY53" s="80">
        <v>0</v>
      </c>
      <c r="BZ53" s="80">
        <v>0</v>
      </c>
      <c r="CA53" s="80">
        <v>0</v>
      </c>
      <c r="CB53" s="80">
        <v>0</v>
      </c>
      <c r="CC53" s="80">
        <v>0</v>
      </c>
      <c r="CD53" s="80">
        <v>0</v>
      </c>
      <c r="CE53" s="80">
        <v>0</v>
      </c>
      <c r="CF53" s="80">
        <v>0</v>
      </c>
      <c r="CG53" s="80">
        <v>0</v>
      </c>
      <c r="CH53" s="80">
        <v>0</v>
      </c>
      <c r="CI53" s="80">
        <v>0</v>
      </c>
      <c r="CJ53" s="80">
        <v>0</v>
      </c>
      <c r="CK53" s="141">
        <v>0</v>
      </c>
      <c r="CL53" s="133"/>
      <c r="CM53" s="133"/>
      <c r="CN53" s="133"/>
      <c r="CO53" s="133"/>
      <c r="CP53" s="133"/>
      <c r="CQ53" s="133"/>
      <c r="CR53" s="133"/>
      <c r="CS53" s="133"/>
      <c r="CT53" s="133"/>
      <c r="CU53" s="133"/>
      <c r="CV53" s="136"/>
      <c r="CW53" s="136"/>
      <c r="CX53" s="136"/>
    </row>
    <row r="54" spans="1:102" ht="12">
      <c r="A54" s="65" t="s">
        <v>56</v>
      </c>
      <c r="B54" s="22" t="s">
        <v>160</v>
      </c>
      <c r="C54" s="25" t="s">
        <v>118</v>
      </c>
      <c r="D54" s="39" t="s">
        <v>119</v>
      </c>
      <c r="E54" s="70">
        <v>73</v>
      </c>
      <c r="F54" s="71">
        <v>73.90026168427207</v>
      </c>
      <c r="G54" s="120">
        <v>5.445839791349738</v>
      </c>
      <c r="H54" s="120">
        <v>8.589405216460875</v>
      </c>
      <c r="I54" s="120">
        <v>2.7768488097051596</v>
      </c>
      <c r="J54" s="120">
        <v>14.056816573422731</v>
      </c>
      <c r="K54" s="120">
        <v>5.018330581945978</v>
      </c>
      <c r="L54" s="120">
        <v>1.221735034213499</v>
      </c>
      <c r="M54" s="120">
        <v>1.3511644278861972</v>
      </c>
      <c r="N54" s="120">
        <v>29.737383722012037</v>
      </c>
      <c r="O54" s="120">
        <v>2.829797198025809</v>
      </c>
      <c r="P54" s="120">
        <v>0.9824867610609359</v>
      </c>
      <c r="Q54" s="120">
        <v>0</v>
      </c>
      <c r="R54" s="120">
        <v>0.4745744434665598</v>
      </c>
      <c r="S54" s="120">
        <v>0</v>
      </c>
      <c r="T54" s="120">
        <v>0.2843524557960792</v>
      </c>
      <c r="U54" s="120">
        <v>0</v>
      </c>
      <c r="V54" s="120">
        <v>0</v>
      </c>
      <c r="W54" s="120">
        <v>0.4961460090786762</v>
      </c>
      <c r="X54" s="120">
        <v>0</v>
      </c>
      <c r="Y54" s="120">
        <v>0.6353806598477908</v>
      </c>
      <c r="Z54" s="120">
        <v>0</v>
      </c>
      <c r="AA54" s="120">
        <v>0</v>
      </c>
      <c r="AB54" s="120">
        <v>0</v>
      </c>
      <c r="AC54" s="157">
        <v>0</v>
      </c>
      <c r="AD54" s="153">
        <f t="shared" si="0"/>
        <v>73.9002616842721</v>
      </c>
      <c r="AE54" s="80">
        <v>0</v>
      </c>
      <c r="AF54" s="137">
        <v>0</v>
      </c>
      <c r="AG54" s="80">
        <v>0</v>
      </c>
      <c r="AH54" s="80">
        <v>0</v>
      </c>
      <c r="AI54" s="80">
        <v>0</v>
      </c>
      <c r="AJ54" s="80">
        <v>0</v>
      </c>
      <c r="AK54" s="80">
        <v>0</v>
      </c>
      <c r="AL54" s="80">
        <v>0</v>
      </c>
      <c r="AM54" s="80">
        <v>0</v>
      </c>
      <c r="AN54" s="80">
        <v>0</v>
      </c>
      <c r="AO54" s="80">
        <v>0</v>
      </c>
      <c r="AP54" s="80">
        <v>0</v>
      </c>
      <c r="AQ54" s="80">
        <v>0</v>
      </c>
      <c r="AR54" s="80">
        <v>0</v>
      </c>
      <c r="AS54" s="80">
        <v>0</v>
      </c>
      <c r="AT54" s="80">
        <v>0</v>
      </c>
      <c r="AU54" s="80">
        <v>0</v>
      </c>
      <c r="AV54" s="80">
        <v>0</v>
      </c>
      <c r="AW54" s="80">
        <v>0</v>
      </c>
      <c r="AX54" s="80">
        <v>0</v>
      </c>
      <c r="AY54" s="80">
        <v>0</v>
      </c>
      <c r="AZ54" s="80">
        <v>0</v>
      </c>
      <c r="BA54" s="80">
        <v>0</v>
      </c>
      <c r="BB54" s="80">
        <v>0</v>
      </c>
      <c r="BC54" s="80">
        <v>0</v>
      </c>
      <c r="BD54" s="80">
        <v>0</v>
      </c>
      <c r="BE54" s="80">
        <v>0</v>
      </c>
      <c r="BF54" s="80">
        <v>0</v>
      </c>
      <c r="BG54" s="80">
        <v>0</v>
      </c>
      <c r="BH54" s="80">
        <v>0</v>
      </c>
      <c r="BI54" s="80">
        <v>0</v>
      </c>
      <c r="BJ54" s="80">
        <v>0</v>
      </c>
      <c r="BK54" s="80">
        <v>0</v>
      </c>
      <c r="BL54" s="80">
        <v>0</v>
      </c>
      <c r="BM54" s="80">
        <v>0</v>
      </c>
      <c r="BN54" s="80">
        <v>0</v>
      </c>
      <c r="BO54" s="80">
        <v>0</v>
      </c>
      <c r="BP54" s="80">
        <v>0</v>
      </c>
      <c r="BQ54" s="80">
        <v>0</v>
      </c>
      <c r="BR54" s="80">
        <v>0</v>
      </c>
      <c r="BS54" s="80">
        <v>0</v>
      </c>
      <c r="BT54" s="80">
        <v>0</v>
      </c>
      <c r="BU54" s="80">
        <v>0</v>
      </c>
      <c r="BV54" s="80">
        <v>0</v>
      </c>
      <c r="BW54" s="80">
        <v>0</v>
      </c>
      <c r="BX54" s="80">
        <v>0</v>
      </c>
      <c r="BY54" s="80">
        <v>0</v>
      </c>
      <c r="BZ54" s="80">
        <v>0</v>
      </c>
      <c r="CA54" s="80">
        <v>0</v>
      </c>
      <c r="CB54" s="80">
        <v>0</v>
      </c>
      <c r="CC54" s="80">
        <v>0</v>
      </c>
      <c r="CD54" s="80">
        <v>0</v>
      </c>
      <c r="CE54" s="80">
        <v>0</v>
      </c>
      <c r="CF54" s="80">
        <v>0</v>
      </c>
      <c r="CG54" s="80">
        <v>0</v>
      </c>
      <c r="CH54" s="80">
        <v>0</v>
      </c>
      <c r="CI54" s="80">
        <v>0</v>
      </c>
      <c r="CJ54" s="80">
        <v>0</v>
      </c>
      <c r="CK54" s="141">
        <v>0</v>
      </c>
      <c r="CL54" s="133"/>
      <c r="CM54" s="133"/>
      <c r="CN54" s="133"/>
      <c r="CO54" s="133"/>
      <c r="CP54" s="133"/>
      <c r="CQ54" s="133"/>
      <c r="CR54" s="133"/>
      <c r="CS54" s="133"/>
      <c r="CT54" s="133"/>
      <c r="CU54" s="133"/>
      <c r="CV54" s="136"/>
      <c r="CW54" s="136"/>
      <c r="CX54" s="136"/>
    </row>
    <row r="55" spans="1:102" ht="12">
      <c r="A55" s="65" t="s">
        <v>57</v>
      </c>
      <c r="B55" s="22" t="s">
        <v>161</v>
      </c>
      <c r="C55" s="25" t="s">
        <v>118</v>
      </c>
      <c r="D55" s="39" t="s">
        <v>119</v>
      </c>
      <c r="E55" s="70">
        <v>106386</v>
      </c>
      <c r="F55" s="71">
        <v>111888.28760022335</v>
      </c>
      <c r="G55" s="120">
        <v>8245.243993891843</v>
      </c>
      <c r="H55" s="120">
        <v>13004.742057344716</v>
      </c>
      <c r="I55" s="120">
        <v>4204.272774703223</v>
      </c>
      <c r="J55" s="120">
        <v>21282.64636233948</v>
      </c>
      <c r="K55" s="120">
        <v>7597.976010215783</v>
      </c>
      <c r="L55" s="120">
        <v>1849.7612561017713</v>
      </c>
      <c r="M55" s="120">
        <v>2045.7231227192942</v>
      </c>
      <c r="N55" s="120">
        <v>45023.72341497152</v>
      </c>
      <c r="O55" s="120">
        <v>4284.438992864937</v>
      </c>
      <c r="P55" s="120">
        <v>1487.528714778471</v>
      </c>
      <c r="Q55" s="120">
        <v>0</v>
      </c>
      <c r="R55" s="120">
        <v>718.5268442642514</v>
      </c>
      <c r="S55" s="120">
        <v>0</v>
      </c>
      <c r="T55" s="120">
        <v>430.52228272031596</v>
      </c>
      <c r="U55" s="120">
        <v>0</v>
      </c>
      <c r="V55" s="120">
        <v>0</v>
      </c>
      <c r="W55" s="120">
        <v>751.187155367172</v>
      </c>
      <c r="X55" s="120">
        <v>0</v>
      </c>
      <c r="Y55" s="120">
        <v>961.994617940568</v>
      </c>
      <c r="Z55" s="120">
        <v>0</v>
      </c>
      <c r="AA55" s="120">
        <v>0</v>
      </c>
      <c r="AB55" s="120">
        <v>0</v>
      </c>
      <c r="AC55" s="157">
        <v>0</v>
      </c>
      <c r="AD55" s="153">
        <f t="shared" si="0"/>
        <v>111888.28760022334</v>
      </c>
      <c r="AE55" s="80">
        <v>0</v>
      </c>
      <c r="AF55" s="137">
        <v>0</v>
      </c>
      <c r="AG55" s="80">
        <v>0</v>
      </c>
      <c r="AH55" s="80">
        <v>0</v>
      </c>
      <c r="AI55" s="80">
        <v>0</v>
      </c>
      <c r="AJ55" s="80">
        <v>0</v>
      </c>
      <c r="AK55" s="80">
        <v>0</v>
      </c>
      <c r="AL55" s="80">
        <v>0</v>
      </c>
      <c r="AM55" s="80">
        <v>0</v>
      </c>
      <c r="AN55" s="80">
        <v>0</v>
      </c>
      <c r="AO55" s="80">
        <v>0</v>
      </c>
      <c r="AP55" s="80">
        <v>0</v>
      </c>
      <c r="AQ55" s="80">
        <v>0</v>
      </c>
      <c r="AR55" s="80">
        <v>0</v>
      </c>
      <c r="AS55" s="80">
        <v>0</v>
      </c>
      <c r="AT55" s="80">
        <v>0</v>
      </c>
      <c r="AU55" s="80">
        <v>0</v>
      </c>
      <c r="AV55" s="80">
        <v>0</v>
      </c>
      <c r="AW55" s="80">
        <v>0</v>
      </c>
      <c r="AX55" s="80">
        <v>0</v>
      </c>
      <c r="AY55" s="80">
        <v>0</v>
      </c>
      <c r="AZ55" s="80">
        <v>0</v>
      </c>
      <c r="BA55" s="80">
        <v>0</v>
      </c>
      <c r="BB55" s="80">
        <v>0</v>
      </c>
      <c r="BC55" s="80">
        <v>0</v>
      </c>
      <c r="BD55" s="80">
        <v>0</v>
      </c>
      <c r="BE55" s="80">
        <v>0</v>
      </c>
      <c r="BF55" s="80">
        <v>0</v>
      </c>
      <c r="BG55" s="80">
        <v>0</v>
      </c>
      <c r="BH55" s="80">
        <v>0</v>
      </c>
      <c r="BI55" s="80">
        <v>0</v>
      </c>
      <c r="BJ55" s="80">
        <v>0</v>
      </c>
      <c r="BK55" s="80">
        <v>0</v>
      </c>
      <c r="BL55" s="80">
        <v>0</v>
      </c>
      <c r="BM55" s="80">
        <v>0</v>
      </c>
      <c r="BN55" s="80">
        <v>0</v>
      </c>
      <c r="BO55" s="80">
        <v>0</v>
      </c>
      <c r="BP55" s="80">
        <v>0</v>
      </c>
      <c r="BQ55" s="80">
        <v>0</v>
      </c>
      <c r="BR55" s="80">
        <v>0</v>
      </c>
      <c r="BS55" s="80">
        <v>0</v>
      </c>
      <c r="BT55" s="80">
        <v>0</v>
      </c>
      <c r="BU55" s="80">
        <v>0</v>
      </c>
      <c r="BV55" s="80">
        <v>0</v>
      </c>
      <c r="BW55" s="80">
        <v>0</v>
      </c>
      <c r="BX55" s="80">
        <v>0</v>
      </c>
      <c r="BY55" s="80">
        <v>0</v>
      </c>
      <c r="BZ55" s="80">
        <v>0</v>
      </c>
      <c r="CA55" s="80">
        <v>0</v>
      </c>
      <c r="CB55" s="80">
        <v>0</v>
      </c>
      <c r="CC55" s="80">
        <v>0</v>
      </c>
      <c r="CD55" s="80">
        <v>0</v>
      </c>
      <c r="CE55" s="80">
        <v>0</v>
      </c>
      <c r="CF55" s="80">
        <v>0</v>
      </c>
      <c r="CG55" s="80">
        <v>0</v>
      </c>
      <c r="CH55" s="80">
        <v>0</v>
      </c>
      <c r="CI55" s="80">
        <v>0</v>
      </c>
      <c r="CJ55" s="80">
        <v>0</v>
      </c>
      <c r="CK55" s="141">
        <v>0</v>
      </c>
      <c r="CL55" s="133"/>
      <c r="CM55" s="133"/>
      <c r="CN55" s="133"/>
      <c r="CO55" s="133"/>
      <c r="CP55" s="133"/>
      <c r="CQ55" s="133"/>
      <c r="CR55" s="133"/>
      <c r="CS55" s="133"/>
      <c r="CT55" s="133"/>
      <c r="CU55" s="133"/>
      <c r="CV55" s="136"/>
      <c r="CW55" s="136"/>
      <c r="CX55" s="136"/>
    </row>
    <row r="56" spans="1:102" ht="12">
      <c r="A56" s="65" t="s">
        <v>58</v>
      </c>
      <c r="B56" s="22" t="s">
        <v>287</v>
      </c>
      <c r="C56" s="25" t="s">
        <v>118</v>
      </c>
      <c r="D56" s="39" t="s">
        <v>119</v>
      </c>
      <c r="E56" s="70">
        <v>1976089</v>
      </c>
      <c r="F56" s="71">
        <v>2202204.130420098</v>
      </c>
      <c r="G56" s="120">
        <v>162284.28166268475</v>
      </c>
      <c r="H56" s="120">
        <v>255961.52455259603</v>
      </c>
      <c r="I56" s="120">
        <v>82749.20519782556</v>
      </c>
      <c r="J56" s="120">
        <v>418888.6319618741</v>
      </c>
      <c r="K56" s="120">
        <v>149544.64413929073</v>
      </c>
      <c r="L56" s="120">
        <v>36407.31273887382</v>
      </c>
      <c r="M56" s="120">
        <v>40264.26721843349</v>
      </c>
      <c r="N56" s="120">
        <v>886164.5110309513</v>
      </c>
      <c r="O56" s="120">
        <v>84327.0502121909</v>
      </c>
      <c r="P56" s="120">
        <v>29277.790822112016</v>
      </c>
      <c r="Q56" s="120">
        <v>0</v>
      </c>
      <c r="R56" s="120">
        <v>14142.16642505211</v>
      </c>
      <c r="S56" s="120">
        <v>0</v>
      </c>
      <c r="T56" s="120">
        <v>8473.612114184116</v>
      </c>
      <c r="U56" s="120">
        <v>0</v>
      </c>
      <c r="V56" s="120">
        <v>0</v>
      </c>
      <c r="W56" s="120">
        <v>14784.992171645388</v>
      </c>
      <c r="X56" s="120">
        <v>0</v>
      </c>
      <c r="Y56" s="120">
        <v>18934.140172383817</v>
      </c>
      <c r="Z56" s="120">
        <v>0</v>
      </c>
      <c r="AA56" s="120">
        <v>0</v>
      </c>
      <c r="AB56" s="120">
        <v>0</v>
      </c>
      <c r="AC56" s="157">
        <v>0</v>
      </c>
      <c r="AD56" s="153">
        <f t="shared" si="0"/>
        <v>2202204.1304200976</v>
      </c>
      <c r="AE56" s="80">
        <v>0</v>
      </c>
      <c r="AF56" s="137">
        <v>0</v>
      </c>
      <c r="AG56" s="80">
        <v>0</v>
      </c>
      <c r="AH56" s="80">
        <v>0</v>
      </c>
      <c r="AI56" s="80">
        <v>0</v>
      </c>
      <c r="AJ56" s="80">
        <v>0</v>
      </c>
      <c r="AK56" s="80">
        <v>0</v>
      </c>
      <c r="AL56" s="80">
        <v>0</v>
      </c>
      <c r="AM56" s="80">
        <v>0</v>
      </c>
      <c r="AN56" s="80">
        <v>0</v>
      </c>
      <c r="AO56" s="80">
        <v>0</v>
      </c>
      <c r="AP56" s="80">
        <v>0</v>
      </c>
      <c r="AQ56" s="80">
        <v>0</v>
      </c>
      <c r="AR56" s="80">
        <v>0</v>
      </c>
      <c r="AS56" s="80">
        <v>0</v>
      </c>
      <c r="AT56" s="80">
        <v>0</v>
      </c>
      <c r="AU56" s="80">
        <v>0</v>
      </c>
      <c r="AV56" s="80">
        <v>0</v>
      </c>
      <c r="AW56" s="80">
        <v>0</v>
      </c>
      <c r="AX56" s="80">
        <v>0</v>
      </c>
      <c r="AY56" s="80">
        <v>0</v>
      </c>
      <c r="AZ56" s="80">
        <v>0</v>
      </c>
      <c r="BA56" s="80">
        <v>0</v>
      </c>
      <c r="BB56" s="80">
        <v>0</v>
      </c>
      <c r="BC56" s="80">
        <v>0</v>
      </c>
      <c r="BD56" s="80">
        <v>0</v>
      </c>
      <c r="BE56" s="80">
        <v>0</v>
      </c>
      <c r="BF56" s="80">
        <v>0</v>
      </c>
      <c r="BG56" s="80">
        <v>0</v>
      </c>
      <c r="BH56" s="80">
        <v>0</v>
      </c>
      <c r="BI56" s="80">
        <v>0</v>
      </c>
      <c r="BJ56" s="80">
        <v>0</v>
      </c>
      <c r="BK56" s="80">
        <v>0</v>
      </c>
      <c r="BL56" s="80">
        <v>0</v>
      </c>
      <c r="BM56" s="80">
        <v>0</v>
      </c>
      <c r="BN56" s="80">
        <v>0</v>
      </c>
      <c r="BO56" s="80">
        <v>0</v>
      </c>
      <c r="BP56" s="80">
        <v>0</v>
      </c>
      <c r="BQ56" s="80">
        <v>0</v>
      </c>
      <c r="BR56" s="80">
        <v>0</v>
      </c>
      <c r="BS56" s="80">
        <v>0</v>
      </c>
      <c r="BT56" s="80">
        <v>0</v>
      </c>
      <c r="BU56" s="80">
        <v>0</v>
      </c>
      <c r="BV56" s="80">
        <v>0</v>
      </c>
      <c r="BW56" s="80">
        <v>0</v>
      </c>
      <c r="BX56" s="80">
        <v>0</v>
      </c>
      <c r="BY56" s="80">
        <v>0</v>
      </c>
      <c r="BZ56" s="80">
        <v>0</v>
      </c>
      <c r="CA56" s="80">
        <v>0</v>
      </c>
      <c r="CB56" s="80">
        <v>0</v>
      </c>
      <c r="CC56" s="80">
        <v>0</v>
      </c>
      <c r="CD56" s="80">
        <v>0</v>
      </c>
      <c r="CE56" s="80">
        <v>0</v>
      </c>
      <c r="CF56" s="80">
        <v>0</v>
      </c>
      <c r="CG56" s="80">
        <v>0</v>
      </c>
      <c r="CH56" s="80">
        <v>0</v>
      </c>
      <c r="CI56" s="80">
        <v>0</v>
      </c>
      <c r="CJ56" s="80">
        <v>0</v>
      </c>
      <c r="CK56" s="141">
        <v>0</v>
      </c>
      <c r="CL56" s="133"/>
      <c r="CM56" s="133"/>
      <c r="CN56" s="133"/>
      <c r="CO56" s="133"/>
      <c r="CP56" s="133"/>
      <c r="CQ56" s="133"/>
      <c r="CR56" s="133"/>
      <c r="CS56" s="133"/>
      <c r="CT56" s="133"/>
      <c r="CU56" s="133"/>
      <c r="CV56" s="136"/>
      <c r="CW56" s="136"/>
      <c r="CX56" s="136"/>
    </row>
    <row r="57" spans="1:102" ht="12">
      <c r="A57" s="65" t="s">
        <v>59</v>
      </c>
      <c r="B57" s="22" t="s">
        <v>163</v>
      </c>
      <c r="C57" s="25" t="s">
        <v>118</v>
      </c>
      <c r="D57" s="39" t="s">
        <v>119</v>
      </c>
      <c r="E57" s="70">
        <v>340927</v>
      </c>
      <c r="F57" s="71">
        <v>357755.4579389396</v>
      </c>
      <c r="G57" s="120">
        <v>26363.626650473285</v>
      </c>
      <c r="H57" s="120">
        <v>41581.809409100824</v>
      </c>
      <c r="I57" s="120">
        <v>13442.886329517527</v>
      </c>
      <c r="J57" s="120">
        <v>68049.86526128647</v>
      </c>
      <c r="K57" s="120">
        <v>24294.02974381028</v>
      </c>
      <c r="L57" s="120">
        <v>5914.490242436031</v>
      </c>
      <c r="M57" s="120">
        <v>6541.065452710152</v>
      </c>
      <c r="N57" s="120">
        <v>143960.40134237555</v>
      </c>
      <c r="O57" s="120">
        <v>13699.212551902396</v>
      </c>
      <c r="P57" s="120">
        <v>4756.275459808108</v>
      </c>
      <c r="Q57" s="120">
        <v>0</v>
      </c>
      <c r="R57" s="120">
        <v>2297.4424376717807</v>
      </c>
      <c r="S57" s="120">
        <v>0</v>
      </c>
      <c r="T57" s="120">
        <v>1376.5667498446621</v>
      </c>
      <c r="U57" s="120">
        <v>0</v>
      </c>
      <c r="V57" s="120">
        <v>0</v>
      </c>
      <c r="W57" s="120">
        <v>2401.8716393841346</v>
      </c>
      <c r="X57" s="120">
        <v>0</v>
      </c>
      <c r="Y57" s="120">
        <v>3075.914668618417</v>
      </c>
      <c r="Z57" s="120">
        <v>0</v>
      </c>
      <c r="AA57" s="120">
        <v>0</v>
      </c>
      <c r="AB57" s="120">
        <v>0</v>
      </c>
      <c r="AC57" s="157">
        <v>0</v>
      </c>
      <c r="AD57" s="153">
        <f t="shared" si="0"/>
        <v>357755.45793893957</v>
      </c>
      <c r="AE57" s="80">
        <v>0</v>
      </c>
      <c r="AF57" s="137">
        <v>0</v>
      </c>
      <c r="AG57" s="80">
        <v>0</v>
      </c>
      <c r="AH57" s="80">
        <v>0</v>
      </c>
      <c r="AI57" s="80">
        <v>0</v>
      </c>
      <c r="AJ57" s="80">
        <v>0</v>
      </c>
      <c r="AK57" s="80">
        <v>0</v>
      </c>
      <c r="AL57" s="80">
        <v>0</v>
      </c>
      <c r="AM57" s="80">
        <v>0</v>
      </c>
      <c r="AN57" s="80">
        <v>0</v>
      </c>
      <c r="AO57" s="80">
        <v>0</v>
      </c>
      <c r="AP57" s="80">
        <v>0</v>
      </c>
      <c r="AQ57" s="80">
        <v>0</v>
      </c>
      <c r="AR57" s="80">
        <v>0</v>
      </c>
      <c r="AS57" s="80">
        <v>0</v>
      </c>
      <c r="AT57" s="80">
        <v>0</v>
      </c>
      <c r="AU57" s="80">
        <v>0</v>
      </c>
      <c r="AV57" s="80">
        <v>0</v>
      </c>
      <c r="AW57" s="80">
        <v>0</v>
      </c>
      <c r="AX57" s="80">
        <v>0</v>
      </c>
      <c r="AY57" s="80">
        <v>0</v>
      </c>
      <c r="AZ57" s="80">
        <v>0</v>
      </c>
      <c r="BA57" s="80">
        <v>0</v>
      </c>
      <c r="BB57" s="80">
        <v>0</v>
      </c>
      <c r="BC57" s="80">
        <v>0</v>
      </c>
      <c r="BD57" s="80">
        <v>0</v>
      </c>
      <c r="BE57" s="80">
        <v>0</v>
      </c>
      <c r="BF57" s="80">
        <v>0</v>
      </c>
      <c r="BG57" s="80">
        <v>0</v>
      </c>
      <c r="BH57" s="80">
        <v>0</v>
      </c>
      <c r="BI57" s="80">
        <v>0</v>
      </c>
      <c r="BJ57" s="80">
        <v>0</v>
      </c>
      <c r="BK57" s="80">
        <v>0</v>
      </c>
      <c r="BL57" s="80">
        <v>0</v>
      </c>
      <c r="BM57" s="80">
        <v>0</v>
      </c>
      <c r="BN57" s="80">
        <v>0</v>
      </c>
      <c r="BO57" s="80">
        <v>0</v>
      </c>
      <c r="BP57" s="80">
        <v>0</v>
      </c>
      <c r="BQ57" s="80">
        <v>0</v>
      </c>
      <c r="BR57" s="80">
        <v>0</v>
      </c>
      <c r="BS57" s="80">
        <v>0</v>
      </c>
      <c r="BT57" s="80">
        <v>0</v>
      </c>
      <c r="BU57" s="80">
        <v>0</v>
      </c>
      <c r="BV57" s="80">
        <v>0</v>
      </c>
      <c r="BW57" s="80">
        <v>0</v>
      </c>
      <c r="BX57" s="80">
        <v>0</v>
      </c>
      <c r="BY57" s="80">
        <v>0</v>
      </c>
      <c r="BZ57" s="80">
        <v>0</v>
      </c>
      <c r="CA57" s="80">
        <v>0</v>
      </c>
      <c r="CB57" s="80">
        <v>0</v>
      </c>
      <c r="CC57" s="80">
        <v>0</v>
      </c>
      <c r="CD57" s="80">
        <v>0</v>
      </c>
      <c r="CE57" s="80">
        <v>0</v>
      </c>
      <c r="CF57" s="80">
        <v>0</v>
      </c>
      <c r="CG57" s="80">
        <v>0</v>
      </c>
      <c r="CH57" s="80">
        <v>0</v>
      </c>
      <c r="CI57" s="80">
        <v>0</v>
      </c>
      <c r="CJ57" s="80">
        <v>0</v>
      </c>
      <c r="CK57" s="141">
        <v>0</v>
      </c>
      <c r="CL57" s="133"/>
      <c r="CM57" s="133"/>
      <c r="CN57" s="133"/>
      <c r="CO57" s="133"/>
      <c r="CP57" s="133"/>
      <c r="CQ57" s="133"/>
      <c r="CR57" s="133"/>
      <c r="CS57" s="133"/>
      <c r="CT57" s="133"/>
      <c r="CU57" s="133"/>
      <c r="CV57" s="136"/>
      <c r="CW57" s="136"/>
      <c r="CX57" s="136"/>
    </row>
    <row r="58" spans="1:102" ht="12">
      <c r="A58" s="65" t="s">
        <v>60</v>
      </c>
      <c r="B58" s="22" t="s">
        <v>164</v>
      </c>
      <c r="C58" s="25" t="s">
        <v>92</v>
      </c>
      <c r="D58" s="39" t="s">
        <v>93</v>
      </c>
      <c r="E58" s="70">
        <v>165961</v>
      </c>
      <c r="F58" s="71">
        <v>211066.7254050974</v>
      </c>
      <c r="G58" s="120">
        <v>36862.15333519885</v>
      </c>
      <c r="H58" s="120">
        <v>6730.103826627372</v>
      </c>
      <c r="I58" s="120">
        <v>5430.446299151529</v>
      </c>
      <c r="J58" s="120">
        <v>22502.841297795014</v>
      </c>
      <c r="K58" s="120">
        <v>9793.501826040874</v>
      </c>
      <c r="L58" s="120">
        <v>3106.2017661357095</v>
      </c>
      <c r="M58" s="120">
        <v>2238.411716588658</v>
      </c>
      <c r="N58" s="120">
        <v>34947.923830785214</v>
      </c>
      <c r="O58" s="120">
        <v>2972.608957365875</v>
      </c>
      <c r="P58" s="120">
        <v>8991.043841490875</v>
      </c>
      <c r="Q58" s="120">
        <v>123.90564051165074</v>
      </c>
      <c r="R58" s="120">
        <v>1378.0560054723046</v>
      </c>
      <c r="S58" s="120">
        <v>856.0753344441323</v>
      </c>
      <c r="T58" s="120">
        <v>785.1111948783688</v>
      </c>
      <c r="U58" s="120">
        <v>2911.557269041044</v>
      </c>
      <c r="V58" s="120">
        <v>232.04147223090956</v>
      </c>
      <c r="W58" s="120">
        <v>1504.665041776937</v>
      </c>
      <c r="X58" s="120">
        <v>1598.608045583043</v>
      </c>
      <c r="Y58" s="120">
        <v>1345.8405389392753</v>
      </c>
      <c r="Z58" s="120">
        <v>691.6187570377596</v>
      </c>
      <c r="AA58" s="120">
        <v>7820.924029095395</v>
      </c>
      <c r="AB58" s="120">
        <v>5073.3727714952265</v>
      </c>
      <c r="AC58" s="157">
        <v>916.9017397862156</v>
      </c>
      <c r="AD58" s="153">
        <f t="shared" si="0"/>
        <v>158813.91453747224</v>
      </c>
      <c r="AE58" s="80">
        <v>467.46218920304597</v>
      </c>
      <c r="AF58" s="137">
        <v>180.22638619876471</v>
      </c>
      <c r="AG58" s="80">
        <v>463.4070955135737</v>
      </c>
      <c r="AH58" s="80">
        <v>792.3202503263194</v>
      </c>
      <c r="AI58" s="80">
        <v>84.48111853067095</v>
      </c>
      <c r="AJ58" s="80">
        <v>0</v>
      </c>
      <c r="AK58" s="80">
        <v>402.8059731542391</v>
      </c>
      <c r="AL58" s="80">
        <v>101.37734223680515</v>
      </c>
      <c r="AM58" s="80">
        <v>130.88941297685284</v>
      </c>
      <c r="AN58" s="80">
        <v>2424.1665471840693</v>
      </c>
      <c r="AO58" s="80">
        <v>1138.8415230706842</v>
      </c>
      <c r="AP58" s="80">
        <v>1811.793332157907</v>
      </c>
      <c r="AQ58" s="80">
        <v>274.1693900048708</v>
      </c>
      <c r="AR58" s="80">
        <v>225.50826573120435</v>
      </c>
      <c r="AS58" s="80">
        <v>135.16978964907352</v>
      </c>
      <c r="AT58" s="80">
        <v>123.90564051165074</v>
      </c>
      <c r="AU58" s="80">
        <v>2571.6052480736244</v>
      </c>
      <c r="AV58" s="80">
        <v>1095.5511451057412</v>
      </c>
      <c r="AW58" s="80">
        <v>160.4014837169006</v>
      </c>
      <c r="AX58" s="80">
        <v>405.5093689472206</v>
      </c>
      <c r="AY58" s="80">
        <v>0</v>
      </c>
      <c r="AZ58" s="80">
        <v>0</v>
      </c>
      <c r="BA58" s="80">
        <v>127.73545121837448</v>
      </c>
      <c r="BB58" s="80">
        <v>319.90183550280733</v>
      </c>
      <c r="BC58" s="80">
        <v>22.52829827484559</v>
      </c>
      <c r="BD58" s="80">
        <v>95.74526766809375</v>
      </c>
      <c r="BE58" s="80">
        <v>799.9798717397667</v>
      </c>
      <c r="BF58" s="80">
        <v>299.62636705544634</v>
      </c>
      <c r="BG58" s="80">
        <v>13.516978964907354</v>
      </c>
      <c r="BH58" s="80">
        <v>67.58489482453676</v>
      </c>
      <c r="BI58" s="80">
        <v>387.4867303273441</v>
      </c>
      <c r="BJ58" s="80">
        <v>0</v>
      </c>
      <c r="BK58" s="80">
        <v>0</v>
      </c>
      <c r="BL58" s="80">
        <v>0</v>
      </c>
      <c r="BM58" s="80">
        <v>174.36902864730484</v>
      </c>
      <c r="BN58" s="80">
        <v>519.2772752351908</v>
      </c>
      <c r="BO58" s="80">
        <v>630.7923516956764</v>
      </c>
      <c r="BP58" s="80">
        <v>0</v>
      </c>
      <c r="BQ58" s="80">
        <v>2354.207169721364</v>
      </c>
      <c r="BR58" s="80">
        <v>22.52829827484559</v>
      </c>
      <c r="BS58" s="80">
        <v>1505.7914566906793</v>
      </c>
      <c r="BT58" s="80">
        <v>67.58489482453676</v>
      </c>
      <c r="BU58" s="80">
        <v>24775.270744778685</v>
      </c>
      <c r="BV58" s="80">
        <v>0</v>
      </c>
      <c r="BW58" s="80">
        <v>478.72633834046877</v>
      </c>
      <c r="BX58" s="80">
        <v>534.8218010448342</v>
      </c>
      <c r="BY58" s="80">
        <v>473.0942637717573</v>
      </c>
      <c r="BZ58" s="80">
        <v>0</v>
      </c>
      <c r="CA58" s="80">
        <v>62.40338622132228</v>
      </c>
      <c r="CB58" s="80">
        <v>792.9960992745647</v>
      </c>
      <c r="CC58" s="80">
        <v>202.7546844736103</v>
      </c>
      <c r="CD58" s="80">
        <v>3657.469224921181</v>
      </c>
      <c r="CE58" s="80">
        <v>877.0266518397387</v>
      </c>
      <c r="CF58" s="80">
        <v>0</v>
      </c>
      <c r="CG58" s="80">
        <v>0</v>
      </c>
      <c r="CH58" s="80">
        <v>0</v>
      </c>
      <c r="CI58" s="80">
        <v>0</v>
      </c>
      <c r="CJ58" s="80">
        <v>0</v>
      </c>
      <c r="CK58" s="141">
        <v>0</v>
      </c>
      <c r="CL58" s="133"/>
      <c r="CM58" s="133"/>
      <c r="CN58" s="133"/>
      <c r="CO58" s="133"/>
      <c r="CP58" s="133"/>
      <c r="CQ58" s="133"/>
      <c r="CR58" s="133"/>
      <c r="CS58" s="133"/>
      <c r="CT58" s="133"/>
      <c r="CU58" s="133"/>
      <c r="CV58" s="136"/>
      <c r="CW58" s="136"/>
      <c r="CX58" s="136"/>
    </row>
    <row r="59" spans="1:102" ht="12">
      <c r="A59" s="128" t="s">
        <v>195</v>
      </c>
      <c r="B59" s="23" t="s">
        <v>165</v>
      </c>
      <c r="C59" s="24" t="s">
        <v>118</v>
      </c>
      <c r="D59" s="106" t="s">
        <v>119</v>
      </c>
      <c r="E59" s="72">
        <v>254966</v>
      </c>
      <c r="F59" s="119">
        <v>526230.0722025036</v>
      </c>
      <c r="G59" s="158">
        <v>38778.81622190724</v>
      </c>
      <c r="H59" s="158">
        <v>61163.56321640393</v>
      </c>
      <c r="I59" s="158">
        <v>19773.425916536064</v>
      </c>
      <c r="J59" s="158">
        <v>100095.98656054414</v>
      </c>
      <c r="K59" s="158">
        <v>35734.60234492641</v>
      </c>
      <c r="L59" s="158">
        <v>8699.748831922294</v>
      </c>
      <c r="M59" s="158">
        <v>9621.39156532016</v>
      </c>
      <c r="N59" s="158">
        <v>211754.4001400797</v>
      </c>
      <c r="O59" s="158">
        <v>20150.46158019883</v>
      </c>
      <c r="P59" s="158">
        <v>6996.106203520176</v>
      </c>
      <c r="Q59" s="158">
        <v>0</v>
      </c>
      <c r="R59" s="158">
        <v>3379.3566891255136</v>
      </c>
      <c r="S59" s="158">
        <v>0</v>
      </c>
      <c r="T59" s="158">
        <v>2024.8211567074359</v>
      </c>
      <c r="U59" s="158">
        <v>0</v>
      </c>
      <c r="V59" s="158">
        <v>0</v>
      </c>
      <c r="W59" s="158">
        <v>3532.963811358492</v>
      </c>
      <c r="X59" s="158">
        <v>0</v>
      </c>
      <c r="Y59" s="158">
        <v>4524.427963953167</v>
      </c>
      <c r="Z59" s="158">
        <v>0</v>
      </c>
      <c r="AA59" s="158">
        <v>0</v>
      </c>
      <c r="AB59" s="158">
        <v>0</v>
      </c>
      <c r="AC59" s="159">
        <v>0</v>
      </c>
      <c r="AD59" s="154">
        <f t="shared" si="0"/>
        <v>526230.0722025036</v>
      </c>
      <c r="AE59" s="138">
        <v>0</v>
      </c>
      <c r="AF59" s="139">
        <v>0</v>
      </c>
      <c r="AG59" s="138">
        <v>0</v>
      </c>
      <c r="AH59" s="138">
        <v>0</v>
      </c>
      <c r="AI59" s="138">
        <v>0</v>
      </c>
      <c r="AJ59" s="138">
        <v>0</v>
      </c>
      <c r="AK59" s="138">
        <v>0</v>
      </c>
      <c r="AL59" s="138">
        <v>0</v>
      </c>
      <c r="AM59" s="138">
        <v>0</v>
      </c>
      <c r="AN59" s="138">
        <v>0</v>
      </c>
      <c r="AO59" s="138">
        <v>0</v>
      </c>
      <c r="AP59" s="138">
        <v>0</v>
      </c>
      <c r="AQ59" s="138">
        <v>0</v>
      </c>
      <c r="AR59" s="138">
        <v>0</v>
      </c>
      <c r="AS59" s="138">
        <v>0</v>
      </c>
      <c r="AT59" s="138">
        <v>0</v>
      </c>
      <c r="AU59" s="138">
        <v>0</v>
      </c>
      <c r="AV59" s="138">
        <v>0</v>
      </c>
      <c r="AW59" s="138">
        <v>0</v>
      </c>
      <c r="AX59" s="138">
        <v>0</v>
      </c>
      <c r="AY59" s="138">
        <v>0</v>
      </c>
      <c r="AZ59" s="138">
        <v>0</v>
      </c>
      <c r="BA59" s="138">
        <v>0</v>
      </c>
      <c r="BB59" s="138">
        <v>0</v>
      </c>
      <c r="BC59" s="138">
        <v>0</v>
      </c>
      <c r="BD59" s="138">
        <v>0</v>
      </c>
      <c r="BE59" s="138">
        <v>0</v>
      </c>
      <c r="BF59" s="138">
        <v>0</v>
      </c>
      <c r="BG59" s="138">
        <v>0</v>
      </c>
      <c r="BH59" s="138">
        <v>0</v>
      </c>
      <c r="BI59" s="138">
        <v>0</v>
      </c>
      <c r="BJ59" s="138">
        <v>0</v>
      </c>
      <c r="BK59" s="138">
        <v>0</v>
      </c>
      <c r="BL59" s="138">
        <v>0</v>
      </c>
      <c r="BM59" s="138">
        <v>0</v>
      </c>
      <c r="BN59" s="138">
        <v>0</v>
      </c>
      <c r="BO59" s="138">
        <v>0</v>
      </c>
      <c r="BP59" s="138">
        <v>0</v>
      </c>
      <c r="BQ59" s="138">
        <v>0</v>
      </c>
      <c r="BR59" s="138">
        <v>0</v>
      </c>
      <c r="BS59" s="138">
        <v>0</v>
      </c>
      <c r="BT59" s="138">
        <v>0</v>
      </c>
      <c r="BU59" s="138">
        <v>0</v>
      </c>
      <c r="BV59" s="138">
        <v>0</v>
      </c>
      <c r="BW59" s="138">
        <v>0</v>
      </c>
      <c r="BX59" s="138">
        <v>0</v>
      </c>
      <c r="BY59" s="138">
        <v>0</v>
      </c>
      <c r="BZ59" s="138">
        <v>0</v>
      </c>
      <c r="CA59" s="138">
        <v>0</v>
      </c>
      <c r="CB59" s="138">
        <v>0</v>
      </c>
      <c r="CC59" s="138">
        <v>0</v>
      </c>
      <c r="CD59" s="138">
        <v>0</v>
      </c>
      <c r="CE59" s="138">
        <v>0</v>
      </c>
      <c r="CF59" s="138">
        <v>0</v>
      </c>
      <c r="CG59" s="138">
        <v>0</v>
      </c>
      <c r="CH59" s="138">
        <v>0</v>
      </c>
      <c r="CI59" s="138">
        <v>0</v>
      </c>
      <c r="CJ59" s="138">
        <v>0</v>
      </c>
      <c r="CK59" s="142">
        <v>0</v>
      </c>
      <c r="CL59" s="133"/>
      <c r="CM59" s="133"/>
      <c r="CN59" s="133"/>
      <c r="CO59" s="133"/>
      <c r="CP59" s="133"/>
      <c r="CQ59" s="133"/>
      <c r="CR59" s="133"/>
      <c r="CS59" s="133"/>
      <c r="CT59" s="133"/>
      <c r="CU59" s="133"/>
      <c r="CV59" s="136"/>
      <c r="CW59" s="136"/>
      <c r="CX59" s="136"/>
    </row>
    <row r="60" spans="1:102" ht="12">
      <c r="A60" s="127" t="s">
        <v>241</v>
      </c>
      <c r="B60" s="42" t="s">
        <v>244</v>
      </c>
      <c r="C60" s="43" t="s">
        <v>103</v>
      </c>
      <c r="D60" s="125" t="s">
        <v>104</v>
      </c>
      <c r="E60" s="69">
        <v>950000</v>
      </c>
      <c r="F60" s="118">
        <v>950000</v>
      </c>
      <c r="G60" s="155">
        <v>87410.8416547789</v>
      </c>
      <c r="H60" s="155">
        <v>94186.87589158345</v>
      </c>
      <c r="I60" s="155">
        <v>21683.30955777461</v>
      </c>
      <c r="J60" s="155">
        <v>172382.31098430813</v>
      </c>
      <c r="K60" s="155">
        <v>60984.30813124109</v>
      </c>
      <c r="L60" s="155">
        <v>0</v>
      </c>
      <c r="M60" s="155">
        <v>0</v>
      </c>
      <c r="N60" s="155">
        <v>471340.94151212554</v>
      </c>
      <c r="O60" s="155">
        <v>29814.550641940084</v>
      </c>
      <c r="P60" s="155">
        <v>0</v>
      </c>
      <c r="Q60" s="155">
        <v>0</v>
      </c>
      <c r="R60" s="155">
        <v>12196.861626248216</v>
      </c>
      <c r="S60" s="155">
        <v>0</v>
      </c>
      <c r="T60" s="155">
        <v>0</v>
      </c>
      <c r="U60" s="155">
        <v>0</v>
      </c>
      <c r="V60" s="155">
        <v>0</v>
      </c>
      <c r="W60" s="155">
        <v>0</v>
      </c>
      <c r="X60" s="155">
        <v>0</v>
      </c>
      <c r="Y60" s="155">
        <v>0</v>
      </c>
      <c r="Z60" s="155">
        <v>0</v>
      </c>
      <c r="AA60" s="155">
        <v>0</v>
      </c>
      <c r="AB60" s="155">
        <v>0</v>
      </c>
      <c r="AC60" s="156">
        <v>0</v>
      </c>
      <c r="AD60" s="141">
        <f t="shared" si="0"/>
        <v>950000</v>
      </c>
      <c r="AE60" s="134">
        <v>0</v>
      </c>
      <c r="AF60" s="135">
        <v>0</v>
      </c>
      <c r="AG60" s="134">
        <v>0</v>
      </c>
      <c r="AH60" s="134">
        <v>0</v>
      </c>
      <c r="AI60" s="134">
        <v>0</v>
      </c>
      <c r="AJ60" s="134">
        <v>0</v>
      </c>
      <c r="AK60" s="134">
        <v>0</v>
      </c>
      <c r="AL60" s="134">
        <v>0</v>
      </c>
      <c r="AM60" s="134">
        <v>0</v>
      </c>
      <c r="AN60" s="134">
        <v>0</v>
      </c>
      <c r="AO60" s="134">
        <v>0</v>
      </c>
      <c r="AP60" s="134">
        <v>0</v>
      </c>
      <c r="AQ60" s="134">
        <v>0</v>
      </c>
      <c r="AR60" s="134">
        <v>0</v>
      </c>
      <c r="AS60" s="134">
        <v>0</v>
      </c>
      <c r="AT60" s="134">
        <v>0</v>
      </c>
      <c r="AU60" s="134">
        <v>0</v>
      </c>
      <c r="AV60" s="134">
        <v>0</v>
      </c>
      <c r="AW60" s="134">
        <v>0</v>
      </c>
      <c r="AX60" s="134">
        <v>0</v>
      </c>
      <c r="AY60" s="134">
        <v>0</v>
      </c>
      <c r="AZ60" s="134">
        <v>0</v>
      </c>
      <c r="BA60" s="134">
        <v>0</v>
      </c>
      <c r="BB60" s="134">
        <v>0</v>
      </c>
      <c r="BC60" s="134">
        <v>0</v>
      </c>
      <c r="BD60" s="134">
        <v>0</v>
      </c>
      <c r="BE60" s="134">
        <v>0</v>
      </c>
      <c r="BF60" s="134">
        <v>0</v>
      </c>
      <c r="BG60" s="134">
        <v>0</v>
      </c>
      <c r="BH60" s="134">
        <v>0</v>
      </c>
      <c r="BI60" s="134">
        <v>0</v>
      </c>
      <c r="BJ60" s="134">
        <v>0</v>
      </c>
      <c r="BK60" s="134">
        <v>0</v>
      </c>
      <c r="BL60" s="134">
        <v>0</v>
      </c>
      <c r="BM60" s="134">
        <v>0</v>
      </c>
      <c r="BN60" s="134">
        <v>0</v>
      </c>
      <c r="BO60" s="134">
        <v>0</v>
      </c>
      <c r="BP60" s="134">
        <v>0</v>
      </c>
      <c r="BQ60" s="134">
        <v>0</v>
      </c>
      <c r="BR60" s="134">
        <v>0</v>
      </c>
      <c r="BS60" s="134">
        <v>0</v>
      </c>
      <c r="BT60" s="134">
        <v>0</v>
      </c>
      <c r="BU60" s="134">
        <v>0</v>
      </c>
      <c r="BV60" s="134">
        <v>0</v>
      </c>
      <c r="BW60" s="134">
        <v>0</v>
      </c>
      <c r="BX60" s="134">
        <v>0</v>
      </c>
      <c r="BY60" s="134">
        <v>0</v>
      </c>
      <c r="BZ60" s="134">
        <v>0</v>
      </c>
      <c r="CA60" s="134">
        <v>0</v>
      </c>
      <c r="CB60" s="134">
        <v>0</v>
      </c>
      <c r="CC60" s="134">
        <v>0</v>
      </c>
      <c r="CD60" s="134">
        <v>0</v>
      </c>
      <c r="CE60" s="134">
        <v>0</v>
      </c>
      <c r="CF60" s="134">
        <v>0</v>
      </c>
      <c r="CG60" s="134">
        <v>0</v>
      </c>
      <c r="CH60" s="134">
        <v>0</v>
      </c>
      <c r="CI60" s="134">
        <v>0</v>
      </c>
      <c r="CJ60" s="134">
        <v>0</v>
      </c>
      <c r="CK60" s="140">
        <v>0</v>
      </c>
      <c r="CL60" s="133"/>
      <c r="CM60" s="133"/>
      <c r="CN60" s="133"/>
      <c r="CO60" s="133"/>
      <c r="CP60" s="133"/>
      <c r="CQ60" s="133"/>
      <c r="CR60" s="133"/>
      <c r="CS60" s="133"/>
      <c r="CT60" s="133"/>
      <c r="CU60" s="133"/>
      <c r="CV60" s="136"/>
      <c r="CW60" s="136"/>
      <c r="CX60" s="136"/>
    </row>
    <row r="61" spans="1:102" ht="12">
      <c r="A61" s="67" t="s">
        <v>242</v>
      </c>
      <c r="B61" s="22" t="s">
        <v>245</v>
      </c>
      <c r="C61" s="25" t="s">
        <v>105</v>
      </c>
      <c r="D61" s="39" t="s">
        <v>106</v>
      </c>
      <c r="E61" s="70">
        <v>76750</v>
      </c>
      <c r="F61" s="71">
        <v>76750</v>
      </c>
      <c r="G61" s="120">
        <v>6147.862275023121</v>
      </c>
      <c r="H61" s="120">
        <v>9000.666927509426</v>
      </c>
      <c r="I61" s="120">
        <v>1788.1215764387848</v>
      </c>
      <c r="J61" s="120">
        <v>13764.441203670769</v>
      </c>
      <c r="K61" s="120">
        <v>5014.930283844348</v>
      </c>
      <c r="L61" s="120">
        <v>1465.9866970192786</v>
      </c>
      <c r="M61" s="120">
        <v>0</v>
      </c>
      <c r="N61" s="120">
        <v>35565.874653197694</v>
      </c>
      <c r="O61" s="120">
        <v>3341.4668848260653</v>
      </c>
      <c r="P61" s="120">
        <v>0</v>
      </c>
      <c r="Q61" s="120">
        <v>0</v>
      </c>
      <c r="R61" s="120">
        <v>660.6494984705129</v>
      </c>
      <c r="S61" s="120">
        <v>0</v>
      </c>
      <c r="T61" s="120">
        <v>0</v>
      </c>
      <c r="U61" s="120">
        <v>0</v>
      </c>
      <c r="V61" s="120">
        <v>0</v>
      </c>
      <c r="W61" s="120">
        <v>0</v>
      </c>
      <c r="X61" s="120">
        <v>0</v>
      </c>
      <c r="Y61" s="120">
        <v>0</v>
      </c>
      <c r="Z61" s="120">
        <v>0</v>
      </c>
      <c r="AA61" s="120">
        <v>0</v>
      </c>
      <c r="AB61" s="120">
        <v>0</v>
      </c>
      <c r="AC61" s="157">
        <v>0</v>
      </c>
      <c r="AD61" s="141">
        <f t="shared" si="0"/>
        <v>76749.99999999999</v>
      </c>
      <c r="AE61" s="80">
        <v>0</v>
      </c>
      <c r="AF61" s="137">
        <v>0</v>
      </c>
      <c r="AG61" s="80">
        <v>0</v>
      </c>
      <c r="AH61" s="80">
        <v>0</v>
      </c>
      <c r="AI61" s="80">
        <v>0</v>
      </c>
      <c r="AJ61" s="80">
        <v>0</v>
      </c>
      <c r="AK61" s="80">
        <v>0</v>
      </c>
      <c r="AL61" s="80">
        <v>0</v>
      </c>
      <c r="AM61" s="80">
        <v>0</v>
      </c>
      <c r="AN61" s="80">
        <v>0</v>
      </c>
      <c r="AO61" s="80">
        <v>0</v>
      </c>
      <c r="AP61" s="80">
        <v>0</v>
      </c>
      <c r="AQ61" s="80">
        <v>0</v>
      </c>
      <c r="AR61" s="80">
        <v>0</v>
      </c>
      <c r="AS61" s="80">
        <v>0</v>
      </c>
      <c r="AT61" s="80">
        <v>0</v>
      </c>
      <c r="AU61" s="80">
        <v>0</v>
      </c>
      <c r="AV61" s="80">
        <v>0</v>
      </c>
      <c r="AW61" s="80">
        <v>0</v>
      </c>
      <c r="AX61" s="80">
        <v>0</v>
      </c>
      <c r="AY61" s="80">
        <v>0</v>
      </c>
      <c r="AZ61" s="80">
        <v>0</v>
      </c>
      <c r="BA61" s="80">
        <v>0</v>
      </c>
      <c r="BB61" s="80">
        <v>0</v>
      </c>
      <c r="BC61" s="80">
        <v>0</v>
      </c>
      <c r="BD61" s="80">
        <v>0</v>
      </c>
      <c r="BE61" s="80">
        <v>0</v>
      </c>
      <c r="BF61" s="80">
        <v>0</v>
      </c>
      <c r="BG61" s="80">
        <v>0</v>
      </c>
      <c r="BH61" s="80">
        <v>0</v>
      </c>
      <c r="BI61" s="80">
        <v>0</v>
      </c>
      <c r="BJ61" s="80">
        <v>0</v>
      </c>
      <c r="BK61" s="80">
        <v>0</v>
      </c>
      <c r="BL61" s="80">
        <v>0</v>
      </c>
      <c r="BM61" s="80">
        <v>0</v>
      </c>
      <c r="BN61" s="80">
        <v>0</v>
      </c>
      <c r="BO61" s="80">
        <v>0</v>
      </c>
      <c r="BP61" s="80">
        <v>0</v>
      </c>
      <c r="BQ61" s="80">
        <v>0</v>
      </c>
      <c r="BR61" s="80">
        <v>0</v>
      </c>
      <c r="BS61" s="80">
        <v>0</v>
      </c>
      <c r="BT61" s="80">
        <v>0</v>
      </c>
      <c r="BU61" s="80">
        <v>0</v>
      </c>
      <c r="BV61" s="80">
        <v>0</v>
      </c>
      <c r="BW61" s="80">
        <v>0</v>
      </c>
      <c r="BX61" s="80">
        <v>0</v>
      </c>
      <c r="BY61" s="80">
        <v>0</v>
      </c>
      <c r="BZ61" s="80">
        <v>0</v>
      </c>
      <c r="CA61" s="80">
        <v>0</v>
      </c>
      <c r="CB61" s="80">
        <v>0</v>
      </c>
      <c r="CC61" s="80">
        <v>0</v>
      </c>
      <c r="CD61" s="80">
        <v>0</v>
      </c>
      <c r="CE61" s="80">
        <v>0</v>
      </c>
      <c r="CF61" s="80">
        <v>0</v>
      </c>
      <c r="CG61" s="80">
        <v>0</v>
      </c>
      <c r="CH61" s="80">
        <v>0</v>
      </c>
      <c r="CI61" s="80">
        <v>0</v>
      </c>
      <c r="CJ61" s="80">
        <v>0</v>
      </c>
      <c r="CK61" s="141">
        <v>0</v>
      </c>
      <c r="CL61" s="133"/>
      <c r="CM61" s="133"/>
      <c r="CN61" s="133"/>
      <c r="CO61" s="133"/>
      <c r="CP61" s="133"/>
      <c r="CQ61" s="133"/>
      <c r="CR61" s="133"/>
      <c r="CS61" s="133"/>
      <c r="CT61" s="133"/>
      <c r="CU61" s="133"/>
      <c r="CV61" s="136"/>
      <c r="CW61" s="136"/>
      <c r="CX61" s="136"/>
    </row>
    <row r="62" spans="1:102" ht="12">
      <c r="A62" s="67" t="s">
        <v>243</v>
      </c>
      <c r="B62" s="22" t="s">
        <v>246</v>
      </c>
      <c r="C62" s="25" t="s">
        <v>107</v>
      </c>
      <c r="D62" s="39" t="s">
        <v>108</v>
      </c>
      <c r="E62" s="70">
        <v>0</v>
      </c>
      <c r="F62" s="71">
        <v>0</v>
      </c>
      <c r="G62" s="120">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c r="Y62" s="120">
        <v>0</v>
      </c>
      <c r="Z62" s="120">
        <v>0</v>
      </c>
      <c r="AA62" s="120">
        <v>0</v>
      </c>
      <c r="AB62" s="120">
        <v>0</v>
      </c>
      <c r="AC62" s="157">
        <v>0</v>
      </c>
      <c r="AD62" s="141">
        <f t="shared" si="0"/>
        <v>0</v>
      </c>
      <c r="AE62" s="80">
        <v>0</v>
      </c>
      <c r="AF62" s="137">
        <v>0</v>
      </c>
      <c r="AG62" s="80">
        <v>0</v>
      </c>
      <c r="AH62" s="80">
        <v>0</v>
      </c>
      <c r="AI62" s="80">
        <v>0</v>
      </c>
      <c r="AJ62" s="80">
        <v>0</v>
      </c>
      <c r="AK62" s="80">
        <v>0</v>
      </c>
      <c r="AL62" s="80">
        <v>0</v>
      </c>
      <c r="AM62" s="80">
        <v>0</v>
      </c>
      <c r="AN62" s="80">
        <v>0</v>
      </c>
      <c r="AO62" s="80">
        <v>0</v>
      </c>
      <c r="AP62" s="80">
        <v>0</v>
      </c>
      <c r="AQ62" s="80">
        <v>0</v>
      </c>
      <c r="AR62" s="80">
        <v>0</v>
      </c>
      <c r="AS62" s="80">
        <v>0</v>
      </c>
      <c r="AT62" s="80">
        <v>0</v>
      </c>
      <c r="AU62" s="80">
        <v>0</v>
      </c>
      <c r="AV62" s="80">
        <v>0</v>
      </c>
      <c r="AW62" s="80">
        <v>0</v>
      </c>
      <c r="AX62" s="80">
        <v>0</v>
      </c>
      <c r="AY62" s="80">
        <v>0</v>
      </c>
      <c r="AZ62" s="80">
        <v>0</v>
      </c>
      <c r="BA62" s="80">
        <v>0</v>
      </c>
      <c r="BB62" s="80">
        <v>0</v>
      </c>
      <c r="BC62" s="80">
        <v>0</v>
      </c>
      <c r="BD62" s="80">
        <v>0</v>
      </c>
      <c r="BE62" s="80">
        <v>0</v>
      </c>
      <c r="BF62" s="80">
        <v>0</v>
      </c>
      <c r="BG62" s="80">
        <v>0</v>
      </c>
      <c r="BH62" s="80">
        <v>0</v>
      </c>
      <c r="BI62" s="80">
        <v>0</v>
      </c>
      <c r="BJ62" s="80">
        <v>0</v>
      </c>
      <c r="BK62" s="80">
        <v>0</v>
      </c>
      <c r="BL62" s="80">
        <v>0</v>
      </c>
      <c r="BM62" s="80">
        <v>0</v>
      </c>
      <c r="BN62" s="80">
        <v>0</v>
      </c>
      <c r="BO62" s="80">
        <v>0</v>
      </c>
      <c r="BP62" s="80">
        <v>0</v>
      </c>
      <c r="BQ62" s="80">
        <v>0</v>
      </c>
      <c r="BR62" s="80">
        <v>0</v>
      </c>
      <c r="BS62" s="80">
        <v>0</v>
      </c>
      <c r="BT62" s="80">
        <v>0</v>
      </c>
      <c r="BU62" s="80">
        <v>0</v>
      </c>
      <c r="BV62" s="80">
        <v>0</v>
      </c>
      <c r="BW62" s="80">
        <v>0</v>
      </c>
      <c r="BX62" s="80">
        <v>0</v>
      </c>
      <c r="BY62" s="80">
        <v>0</v>
      </c>
      <c r="BZ62" s="80">
        <v>0</v>
      </c>
      <c r="CA62" s="80">
        <v>0</v>
      </c>
      <c r="CB62" s="80">
        <v>0</v>
      </c>
      <c r="CC62" s="80">
        <v>0</v>
      </c>
      <c r="CD62" s="80">
        <v>0</v>
      </c>
      <c r="CE62" s="80">
        <v>0</v>
      </c>
      <c r="CF62" s="80">
        <v>0</v>
      </c>
      <c r="CG62" s="80">
        <v>0</v>
      </c>
      <c r="CH62" s="80">
        <v>0</v>
      </c>
      <c r="CI62" s="80">
        <v>0</v>
      </c>
      <c r="CJ62" s="80">
        <v>0</v>
      </c>
      <c r="CK62" s="141">
        <v>0</v>
      </c>
      <c r="CL62" s="133"/>
      <c r="CM62" s="133"/>
      <c r="CN62" s="133"/>
      <c r="CO62" s="133"/>
      <c r="CP62" s="133"/>
      <c r="CQ62" s="133"/>
      <c r="CR62" s="133"/>
      <c r="CS62" s="133"/>
      <c r="CT62" s="133"/>
      <c r="CU62" s="133"/>
      <c r="CV62" s="136"/>
      <c r="CW62" s="136"/>
      <c r="CX62" s="136"/>
    </row>
    <row r="63" spans="1:102" ht="12">
      <c r="A63" s="65" t="s">
        <v>61</v>
      </c>
      <c r="B63" s="22" t="s">
        <v>166</v>
      </c>
      <c r="C63" s="25" t="s">
        <v>90</v>
      </c>
      <c r="D63" s="39" t="s">
        <v>91</v>
      </c>
      <c r="E63" s="70">
        <v>114540</v>
      </c>
      <c r="F63" s="71">
        <v>161946.77376808226</v>
      </c>
      <c r="G63" s="120">
        <v>26526.634623778675</v>
      </c>
      <c r="H63" s="120">
        <v>6951.713358049823</v>
      </c>
      <c r="I63" s="120">
        <v>4334.056029229521</v>
      </c>
      <c r="J63" s="120">
        <v>28879.963855510476</v>
      </c>
      <c r="K63" s="120">
        <v>6548.478148715835</v>
      </c>
      <c r="L63" s="120">
        <v>2074.166394500579</v>
      </c>
      <c r="M63" s="120">
        <v>2041.0290528830703</v>
      </c>
      <c r="N63" s="120">
        <v>28128.78655919265</v>
      </c>
      <c r="O63" s="120">
        <v>2211.1469171171416</v>
      </c>
      <c r="P63" s="120">
        <v>6586.046646479871</v>
      </c>
      <c r="Q63" s="120">
        <v>34.29329539486375</v>
      </c>
      <c r="R63" s="120">
        <v>1215.870714814523</v>
      </c>
      <c r="S63" s="120">
        <v>1212.788171408243</v>
      </c>
      <c r="T63" s="120">
        <v>711.8748678877614</v>
      </c>
      <c r="U63" s="120">
        <v>3629.1168840058895</v>
      </c>
      <c r="V63" s="120">
        <v>215.5853794766996</v>
      </c>
      <c r="W63" s="120">
        <v>1132.256724919181</v>
      </c>
      <c r="X63" s="120">
        <v>1328.6147398992098</v>
      </c>
      <c r="Y63" s="120">
        <v>1097.38545263564</v>
      </c>
      <c r="Z63" s="120">
        <v>1045.174873691774</v>
      </c>
      <c r="AA63" s="120">
        <v>5843.731662455096</v>
      </c>
      <c r="AB63" s="120">
        <v>8599.9107855951</v>
      </c>
      <c r="AC63" s="157">
        <v>397.8407583729979</v>
      </c>
      <c r="AD63" s="141">
        <f t="shared" si="0"/>
        <v>140746.46589601465</v>
      </c>
      <c r="AE63" s="80">
        <v>457.17971894388575</v>
      </c>
      <c r="AF63" s="137">
        <v>91.89832529971912</v>
      </c>
      <c r="AG63" s="80">
        <v>283.5939933777496</v>
      </c>
      <c r="AH63" s="80">
        <v>321.7404680304632</v>
      </c>
      <c r="AI63" s="80">
        <v>62.99948086584519</v>
      </c>
      <c r="AJ63" s="80">
        <v>238.51179606090625</v>
      </c>
      <c r="AK63" s="80">
        <v>721.1224981066011</v>
      </c>
      <c r="AL63" s="80">
        <v>42.38497183634845</v>
      </c>
      <c r="AM63" s="80">
        <v>103.65052203616119</v>
      </c>
      <c r="AN63" s="80">
        <v>772.3524429293439</v>
      </c>
      <c r="AO63" s="80">
        <v>302.5015439960189</v>
      </c>
      <c r="AP63" s="80">
        <v>481.2524563573027</v>
      </c>
      <c r="AQ63" s="80">
        <v>412.4828395528274</v>
      </c>
      <c r="AR63" s="80">
        <v>232.4237728335035</v>
      </c>
      <c r="AS63" s="80">
        <v>147.5767655756496</v>
      </c>
      <c r="AT63" s="80">
        <v>87.08185122740682</v>
      </c>
      <c r="AU63" s="80">
        <v>965.7993809800671</v>
      </c>
      <c r="AV63" s="80">
        <v>684.7099541199199</v>
      </c>
      <c r="AW63" s="80">
        <v>74.94433656517975</v>
      </c>
      <c r="AX63" s="80">
        <v>404.0058451855577</v>
      </c>
      <c r="AY63" s="80">
        <v>0</v>
      </c>
      <c r="AZ63" s="80">
        <v>0.5779768886774788</v>
      </c>
      <c r="BA63" s="80">
        <v>152.7785575737469</v>
      </c>
      <c r="BB63" s="80">
        <v>124.26503106565795</v>
      </c>
      <c r="BC63" s="80">
        <v>9.632948144624647</v>
      </c>
      <c r="BD63" s="80">
        <v>19.65121421503428</v>
      </c>
      <c r="BE63" s="80">
        <v>378.57486208374866</v>
      </c>
      <c r="BF63" s="80">
        <v>456.60174205520826</v>
      </c>
      <c r="BG63" s="80">
        <v>8.47699436726969</v>
      </c>
      <c r="BH63" s="80">
        <v>49.70601242626318</v>
      </c>
      <c r="BI63" s="80">
        <v>214.23676673645213</v>
      </c>
      <c r="BJ63" s="80">
        <v>0</v>
      </c>
      <c r="BK63" s="80">
        <v>120.98982869648556</v>
      </c>
      <c r="BL63" s="80">
        <v>0</v>
      </c>
      <c r="BM63" s="80">
        <v>418.64792636538715</v>
      </c>
      <c r="BN63" s="80">
        <v>929.695091334014</v>
      </c>
      <c r="BO63" s="80">
        <v>453.32653968603586</v>
      </c>
      <c r="BP63" s="80">
        <v>11.944855699334562</v>
      </c>
      <c r="BQ63" s="80">
        <v>148.54006039011207</v>
      </c>
      <c r="BR63" s="80">
        <v>13.10080947668952</v>
      </c>
      <c r="BS63" s="80">
        <v>712.452844776439</v>
      </c>
      <c r="BT63" s="80">
        <v>25.816301027594054</v>
      </c>
      <c r="BU63" s="80">
        <v>6569.169721330489</v>
      </c>
      <c r="BV63" s="80">
        <v>45.46751524262834</v>
      </c>
      <c r="BW63" s="80">
        <v>379.73081586110357</v>
      </c>
      <c r="BX63" s="80">
        <v>259.70428197908046</v>
      </c>
      <c r="BY63" s="80">
        <v>339.65775157946507</v>
      </c>
      <c r="BZ63" s="80">
        <v>0</v>
      </c>
      <c r="CA63" s="80">
        <v>25.816301027594054</v>
      </c>
      <c r="CB63" s="80">
        <v>573.3916053606376</v>
      </c>
      <c r="CC63" s="80">
        <v>74.94433656517975</v>
      </c>
      <c r="CD63" s="80">
        <v>37.183179838251135</v>
      </c>
      <c r="CE63" s="80">
        <v>60.302255385350286</v>
      </c>
      <c r="CF63" s="80">
        <v>0</v>
      </c>
      <c r="CG63" s="80">
        <v>0</v>
      </c>
      <c r="CH63" s="80">
        <v>0</v>
      </c>
      <c r="CI63" s="80">
        <v>361.42821438631677</v>
      </c>
      <c r="CJ63" s="80">
        <v>173.39306660324365</v>
      </c>
      <c r="CK63" s="141">
        <v>1162.8895000190873</v>
      </c>
      <c r="CL63" s="133"/>
      <c r="CM63" s="133"/>
      <c r="CN63" s="133"/>
      <c r="CO63" s="133"/>
      <c r="CP63" s="133"/>
      <c r="CQ63" s="133"/>
      <c r="CR63" s="133"/>
      <c r="CS63" s="133"/>
      <c r="CT63" s="133"/>
      <c r="CU63" s="133"/>
      <c r="CV63" s="136"/>
      <c r="CW63" s="136"/>
      <c r="CX63" s="136"/>
    </row>
    <row r="64" spans="1:102" ht="12" customHeight="1">
      <c r="A64" s="65" t="s">
        <v>62</v>
      </c>
      <c r="B64" s="22" t="s">
        <v>167</v>
      </c>
      <c r="C64" s="25" t="s">
        <v>95</v>
      </c>
      <c r="D64" s="39" t="s">
        <v>96</v>
      </c>
      <c r="E64" s="70">
        <v>1000000</v>
      </c>
      <c r="F64" s="117">
        <v>1022743.1217437498</v>
      </c>
      <c r="G64" s="120">
        <v>281267.7122097637</v>
      </c>
      <c r="H64" s="120">
        <v>73712.59088297116</v>
      </c>
      <c r="I64" s="120">
        <v>7630.702989955607</v>
      </c>
      <c r="J64" s="120">
        <v>232259.52225677378</v>
      </c>
      <c r="K64" s="120">
        <v>51335.55436492634</v>
      </c>
      <c r="L64" s="120">
        <v>57173.042152242386</v>
      </c>
      <c r="M64" s="120">
        <v>15814.631946682995</v>
      </c>
      <c r="N64" s="120">
        <v>103586.79308864736</v>
      </c>
      <c r="O64" s="120">
        <v>8699.001408549393</v>
      </c>
      <c r="P64" s="120">
        <v>16463.241700829225</v>
      </c>
      <c r="Q64" s="120">
        <v>209.8443322237792</v>
      </c>
      <c r="R64" s="120">
        <v>610.4562391964486</v>
      </c>
      <c r="S64" s="120">
        <v>934.7611162695619</v>
      </c>
      <c r="T64" s="120">
        <v>9938.990644417177</v>
      </c>
      <c r="U64" s="120">
        <v>35654.45972056757</v>
      </c>
      <c r="V64" s="120">
        <v>19.076757474889018</v>
      </c>
      <c r="W64" s="120">
        <v>782.1470564704497</v>
      </c>
      <c r="X64" s="120">
        <v>11142.734041082675</v>
      </c>
      <c r="Y64" s="120">
        <v>10377.756066339625</v>
      </c>
      <c r="Z64" s="120">
        <v>1526.1405979911212</v>
      </c>
      <c r="AA64" s="120">
        <v>27241.609674141517</v>
      </c>
      <c r="AB64" s="120">
        <v>22262.575973195482</v>
      </c>
      <c r="AC64" s="157">
        <v>11808.512876956302</v>
      </c>
      <c r="AD64" s="141">
        <f t="shared" si="0"/>
        <v>980451.8580976684</v>
      </c>
      <c r="AE64" s="80">
        <v>14116.800531417874</v>
      </c>
      <c r="AF64" s="80">
        <v>19.076757474889018</v>
      </c>
      <c r="AG64" s="80">
        <v>400.6119069726694</v>
      </c>
      <c r="AH64" s="80">
        <v>419.6886644475584</v>
      </c>
      <c r="AI64" s="80">
        <v>1030.144903644007</v>
      </c>
      <c r="AJ64" s="80">
        <v>0</v>
      </c>
      <c r="AK64" s="80">
        <v>3185.8184983064657</v>
      </c>
      <c r="AL64" s="80">
        <v>0</v>
      </c>
      <c r="AM64" s="80">
        <v>19.076757474889018</v>
      </c>
      <c r="AN64" s="80">
        <v>379.24593860079364</v>
      </c>
      <c r="AO64" s="80">
        <v>67.15018631160935</v>
      </c>
      <c r="AP64" s="80">
        <v>106.82984185937848</v>
      </c>
      <c r="AQ64" s="80">
        <v>0</v>
      </c>
      <c r="AR64" s="80">
        <v>0</v>
      </c>
      <c r="AS64" s="80">
        <v>1716.9081727400117</v>
      </c>
      <c r="AT64" s="80">
        <v>0</v>
      </c>
      <c r="AU64" s="80">
        <v>133.5373023242231</v>
      </c>
      <c r="AV64" s="80">
        <v>381.5351494977803</v>
      </c>
      <c r="AW64" s="80">
        <v>0</v>
      </c>
      <c r="AX64" s="80">
        <v>1983.9827773884576</v>
      </c>
      <c r="AY64" s="80">
        <v>0</v>
      </c>
      <c r="AZ64" s="80">
        <v>57.23027242466705</v>
      </c>
      <c r="BA64" s="80">
        <v>2766.129833858907</v>
      </c>
      <c r="BB64" s="80">
        <v>0</v>
      </c>
      <c r="BC64" s="80">
        <v>0</v>
      </c>
      <c r="BD64" s="80">
        <v>0</v>
      </c>
      <c r="BE64" s="80">
        <v>820.3005714202277</v>
      </c>
      <c r="BF64" s="80">
        <v>0</v>
      </c>
      <c r="BG64" s="80">
        <v>19.076757474889018</v>
      </c>
      <c r="BH64" s="80">
        <v>0</v>
      </c>
      <c r="BI64" s="80">
        <v>1278.142750817564</v>
      </c>
      <c r="BJ64" s="80">
        <v>0</v>
      </c>
      <c r="BK64" s="80">
        <v>0</v>
      </c>
      <c r="BL64" s="80">
        <v>856.5464106225164</v>
      </c>
      <c r="BM64" s="80">
        <v>57.23027242466705</v>
      </c>
      <c r="BN64" s="80">
        <v>19.076757474889018</v>
      </c>
      <c r="BO64" s="80">
        <v>0</v>
      </c>
      <c r="BP64" s="80">
        <v>0</v>
      </c>
      <c r="BQ64" s="80">
        <v>0</v>
      </c>
      <c r="BR64" s="80">
        <v>76.30702989955607</v>
      </c>
      <c r="BS64" s="80">
        <v>0</v>
      </c>
      <c r="BT64" s="80">
        <v>0</v>
      </c>
      <c r="BU64" s="80">
        <v>324.3048770731133</v>
      </c>
      <c r="BV64" s="80">
        <v>0</v>
      </c>
      <c r="BW64" s="80">
        <v>10415.909581289403</v>
      </c>
      <c r="BX64" s="80">
        <v>247.9978471735572</v>
      </c>
      <c r="BY64" s="80">
        <v>1316.2962657673422</v>
      </c>
      <c r="BZ64" s="80">
        <v>0</v>
      </c>
      <c r="CA64" s="80">
        <v>-19.076757474889018</v>
      </c>
      <c r="CB64" s="80">
        <v>0</v>
      </c>
      <c r="CC64" s="80">
        <v>95.38378737444508</v>
      </c>
      <c r="CD64" s="80">
        <v>0</v>
      </c>
      <c r="CE64" s="80">
        <v>0</v>
      </c>
      <c r="CF64" s="80">
        <v>0</v>
      </c>
      <c r="CG64" s="80">
        <v>0</v>
      </c>
      <c r="CH64" s="80">
        <v>0</v>
      </c>
      <c r="CI64" s="80">
        <v>0</v>
      </c>
      <c r="CJ64" s="80">
        <v>0</v>
      </c>
      <c r="CK64" s="141">
        <v>0</v>
      </c>
      <c r="CL64" s="133"/>
      <c r="CM64" s="133"/>
      <c r="CN64" s="133"/>
      <c r="CO64" s="133"/>
      <c r="CP64" s="133"/>
      <c r="CQ64" s="133"/>
      <c r="CR64" s="133"/>
      <c r="CS64" s="133"/>
      <c r="CT64" s="133"/>
      <c r="CU64" s="133"/>
      <c r="CV64" s="136"/>
      <c r="CW64" s="136"/>
      <c r="CX64" s="136"/>
    </row>
    <row r="65" spans="1:102" ht="12">
      <c r="A65" s="65" t="s">
        <v>63</v>
      </c>
      <c r="B65" s="22" t="s">
        <v>168</v>
      </c>
      <c r="C65" s="25" t="s">
        <v>169</v>
      </c>
      <c r="D65" s="39" t="s">
        <v>170</v>
      </c>
      <c r="E65" s="164">
        <v>4804800</v>
      </c>
      <c r="F65" s="117">
        <v>4998753.673087917</v>
      </c>
      <c r="G65" s="120">
        <v>571635.7702654818</v>
      </c>
      <c r="H65" s="120">
        <v>301621.02324286953</v>
      </c>
      <c r="I65" s="120">
        <v>154219.59913596776</v>
      </c>
      <c r="J65" s="120">
        <v>734277.4777783885</v>
      </c>
      <c r="K65" s="120">
        <v>292558.3478466912</v>
      </c>
      <c r="L65" s="120">
        <v>64483.83292987342</v>
      </c>
      <c r="M65" s="120">
        <v>90583.18376273481</v>
      </c>
      <c r="N65" s="120">
        <v>1100963.7303462457</v>
      </c>
      <c r="O65" s="120">
        <v>98007.90085231522</v>
      </c>
      <c r="P65" s="120">
        <v>196165.01082953467</v>
      </c>
      <c r="Q65" s="120">
        <v>1812.7077321614152</v>
      </c>
      <c r="R65" s="120">
        <v>24692.944764399002</v>
      </c>
      <c r="S65" s="120">
        <v>26053.499148722727</v>
      </c>
      <c r="T65" s="120">
        <v>27725.51941110091</v>
      </c>
      <c r="U65" s="120">
        <v>31094.44662186908</v>
      </c>
      <c r="V65" s="120">
        <v>7658.600142213552</v>
      </c>
      <c r="W65" s="120">
        <v>26076.856623106443</v>
      </c>
      <c r="X65" s="120">
        <v>32959.94668578435</v>
      </c>
      <c r="Y65" s="120">
        <v>35629.22504612141</v>
      </c>
      <c r="Z65" s="120">
        <v>11266.318681646926</v>
      </c>
      <c r="AA65" s="120">
        <v>202781.8725471752</v>
      </c>
      <c r="AB65" s="120">
        <v>92480.0721285516</v>
      </c>
      <c r="AC65" s="157">
        <v>1136.019254384801</v>
      </c>
      <c r="AD65" s="141">
        <f t="shared" si="0"/>
        <v>4125883.905777341</v>
      </c>
      <c r="AE65" s="139">
        <v>17244.27824754659</v>
      </c>
      <c r="AF65" s="138">
        <v>5691.220053283092</v>
      </c>
      <c r="AG65" s="138">
        <v>19305.692519252047</v>
      </c>
      <c r="AH65" s="138">
        <v>17671.07628000259</v>
      </c>
      <c r="AI65" s="138">
        <v>5410.548057771473</v>
      </c>
      <c r="AJ65" s="138">
        <v>0</v>
      </c>
      <c r="AK65" s="138">
        <v>19582.10985337909</v>
      </c>
      <c r="AL65" s="138">
        <v>3258.922632361222</v>
      </c>
      <c r="AM65" s="138">
        <v>4816.979631392034</v>
      </c>
      <c r="AN65" s="138">
        <v>29212.5902830328</v>
      </c>
      <c r="AO65" s="138">
        <v>12173.315556552536</v>
      </c>
      <c r="AP65" s="138">
        <v>19366.63838542449</v>
      </c>
      <c r="AQ65" s="138">
        <v>0</v>
      </c>
      <c r="AR65" s="138">
        <v>4111.667764996303</v>
      </c>
      <c r="AS65" s="138">
        <v>3786.1800029005117</v>
      </c>
      <c r="AT65" s="138">
        <v>7935.967067432225</v>
      </c>
      <c r="AU65" s="138">
        <v>51616.12136483222</v>
      </c>
      <c r="AV65" s="138">
        <v>22226.795037678134</v>
      </c>
      <c r="AW65" s="138">
        <v>4504.292850505481</v>
      </c>
      <c r="AX65" s="138">
        <v>14995.103919087132</v>
      </c>
      <c r="AY65" s="138">
        <v>0</v>
      </c>
      <c r="AZ65" s="138">
        <v>9828.280130716605</v>
      </c>
      <c r="BA65" s="138">
        <v>5292.786430057583</v>
      </c>
      <c r="BB65" s="138">
        <v>7949.088689789287</v>
      </c>
      <c r="BC65" s="138">
        <v>532.1039848121519</v>
      </c>
      <c r="BD65" s="138">
        <v>0</v>
      </c>
      <c r="BE65" s="138">
        <v>10214.14708741782</v>
      </c>
      <c r="BF65" s="138">
        <v>-31.38583543112908</v>
      </c>
      <c r="BG65" s="138">
        <v>326.70866492788673</v>
      </c>
      <c r="BH65" s="138">
        <v>0</v>
      </c>
      <c r="BI65" s="138">
        <v>11209.49120437123</v>
      </c>
      <c r="BJ65" s="138">
        <v>0</v>
      </c>
      <c r="BK65" s="138">
        <v>0</v>
      </c>
      <c r="BL65" s="138">
        <v>0</v>
      </c>
      <c r="BM65" s="138">
        <v>26381.330057667994</v>
      </c>
      <c r="BN65" s="138">
        <v>22474.724639056294</v>
      </c>
      <c r="BO65" s="138">
        <v>19917.710143983142</v>
      </c>
      <c r="BP65" s="138">
        <v>752.8407503845604</v>
      </c>
      <c r="BQ65" s="138">
        <v>8403.831831513238</v>
      </c>
      <c r="BR65" s="138">
        <v>571.5921754017296</v>
      </c>
      <c r="BS65" s="138">
        <v>42010.90881418567</v>
      </c>
      <c r="BT65" s="138">
        <v>1913.4507143370117</v>
      </c>
      <c r="BU65" s="138">
        <v>338070.0537098631</v>
      </c>
      <c r="BV65" s="138">
        <v>2311.1813935076775</v>
      </c>
      <c r="BW65" s="138">
        <v>7819.229024921001</v>
      </c>
      <c r="BX65" s="138">
        <v>13261.310906345674</v>
      </c>
      <c r="BY65" s="138">
        <v>10925.88410912185</v>
      </c>
      <c r="BZ65" s="138">
        <v>0.900261684272072</v>
      </c>
      <c r="CA65" s="138">
        <v>1186.7915469073778</v>
      </c>
      <c r="CB65" s="138">
        <v>18960.978620638718</v>
      </c>
      <c r="CC65" s="138">
        <v>3952.222788065432</v>
      </c>
      <c r="CD65" s="138">
        <v>1248.0833355489146</v>
      </c>
      <c r="CE65" s="138">
        <v>3052.8860301813106</v>
      </c>
      <c r="CF65" s="138">
        <v>0</v>
      </c>
      <c r="CG65" s="138">
        <v>0</v>
      </c>
      <c r="CH65" s="138">
        <v>0</v>
      </c>
      <c r="CI65" s="138">
        <v>0</v>
      </c>
      <c r="CJ65" s="138">
        <v>0</v>
      </c>
      <c r="CK65" s="142">
        <v>41423.13659317072</v>
      </c>
      <c r="CL65" s="133"/>
      <c r="CM65" s="133"/>
      <c r="CN65" s="133"/>
      <c r="CO65" s="133"/>
      <c r="CP65" s="133"/>
      <c r="CQ65" s="133"/>
      <c r="CR65" s="133"/>
      <c r="CS65" s="133"/>
      <c r="CT65" s="133"/>
      <c r="CU65" s="133"/>
      <c r="CV65" s="136"/>
      <c r="CW65" s="136"/>
      <c r="CX65" s="136"/>
    </row>
    <row r="66" spans="1:89" ht="12">
      <c r="A66" s="160"/>
      <c r="B66" s="92" t="s">
        <v>171</v>
      </c>
      <c r="C66" s="93"/>
      <c r="D66" s="160"/>
      <c r="E66" s="161">
        <f>SUM(E7:E65)</f>
        <v>113580626</v>
      </c>
      <c r="F66" s="163">
        <f>SUM(F7:F65)</f>
        <v>124219543.3709271</v>
      </c>
      <c r="G66" s="162">
        <f>SUM(G7:G65)</f>
        <v>16401671.605516877</v>
      </c>
      <c r="H66" s="162">
        <f aca="true" t="shared" si="1" ref="H66:BS66">SUM(H7:H65)</f>
        <v>5338652.40239642</v>
      </c>
      <c r="I66" s="162">
        <f t="shared" si="1"/>
        <v>3026321.866658788</v>
      </c>
      <c r="J66" s="162">
        <f t="shared" si="1"/>
        <v>22513403.638945743</v>
      </c>
      <c r="K66" s="162">
        <f t="shared" si="1"/>
        <v>9023494.997326469</v>
      </c>
      <c r="L66" s="162">
        <f t="shared" si="1"/>
        <v>1514301.555808478</v>
      </c>
      <c r="M66" s="162">
        <f t="shared" si="1"/>
        <v>1637593.4681200115</v>
      </c>
      <c r="N66" s="162">
        <f t="shared" si="1"/>
        <v>29087384.69242751</v>
      </c>
      <c r="O66" s="162">
        <f t="shared" si="1"/>
        <v>2780636.043006642</v>
      </c>
      <c r="P66" s="162">
        <f t="shared" si="1"/>
        <v>3730404.314065256</v>
      </c>
      <c r="Q66" s="162">
        <f t="shared" si="1"/>
        <v>203856.3999379698</v>
      </c>
      <c r="R66" s="162">
        <f t="shared" si="1"/>
        <v>359403.0754012957</v>
      </c>
      <c r="S66" s="162">
        <f t="shared" si="1"/>
        <v>566590.1748450649</v>
      </c>
      <c r="T66" s="162">
        <f t="shared" si="1"/>
        <v>415020.37525696686</v>
      </c>
      <c r="U66" s="162">
        <f t="shared" si="1"/>
        <v>2587233.0217204853</v>
      </c>
      <c r="V66" s="162">
        <f t="shared" si="1"/>
        <v>222951.0508368021</v>
      </c>
      <c r="W66" s="162">
        <f t="shared" si="1"/>
        <v>672218.4612613668</v>
      </c>
      <c r="X66" s="162">
        <f t="shared" si="1"/>
        <v>275002.01259400754</v>
      </c>
      <c r="Y66" s="162">
        <f t="shared" si="1"/>
        <v>671410.2955234146</v>
      </c>
      <c r="Z66" s="162">
        <f t="shared" si="1"/>
        <v>256231.81187646912</v>
      </c>
      <c r="AA66" s="162">
        <f t="shared" si="1"/>
        <v>9203908.191637186</v>
      </c>
      <c r="AB66" s="162">
        <f t="shared" si="1"/>
        <v>2582553.710132259</v>
      </c>
      <c r="AC66" s="162">
        <f t="shared" si="1"/>
        <v>510382.8347045277</v>
      </c>
      <c r="AD66" s="162">
        <f t="shared" si="1"/>
        <v>113391364.05668916</v>
      </c>
      <c r="AE66" s="162">
        <f t="shared" si="1"/>
        <v>186091.26202910085</v>
      </c>
      <c r="AF66" s="162">
        <f t="shared" si="1"/>
        <v>36737.653703380834</v>
      </c>
      <c r="AG66" s="162">
        <f t="shared" si="1"/>
        <v>82293.04136813857</v>
      </c>
      <c r="AH66" s="162">
        <f t="shared" si="1"/>
        <v>139407.52731879347</v>
      </c>
      <c r="AI66" s="162">
        <f t="shared" si="1"/>
        <v>17270.205799769188</v>
      </c>
      <c r="AJ66" s="162">
        <f t="shared" si="1"/>
        <v>31284.427465290973</v>
      </c>
      <c r="AK66" s="162">
        <f t="shared" si="1"/>
        <v>161855.01101857753</v>
      </c>
      <c r="AL66" s="162">
        <f t="shared" si="1"/>
        <v>17144.25128925122</v>
      </c>
      <c r="AM66" s="162">
        <f t="shared" si="1"/>
        <v>19628.700540226157</v>
      </c>
      <c r="AN66" s="162">
        <f t="shared" si="1"/>
        <v>305352.98646630155</v>
      </c>
      <c r="AO66" s="162">
        <f t="shared" si="1"/>
        <v>151930.7091532047</v>
      </c>
      <c r="AP66" s="162">
        <f t="shared" si="1"/>
        <v>240248.82885637952</v>
      </c>
      <c r="AQ66" s="162">
        <f t="shared" si="1"/>
        <v>76257.72653048292</v>
      </c>
      <c r="AR66" s="162">
        <f t="shared" si="1"/>
        <v>65330.572882125794</v>
      </c>
      <c r="AS66" s="162">
        <f t="shared" si="1"/>
        <v>32157.327602279664</v>
      </c>
      <c r="AT66" s="162">
        <f t="shared" si="1"/>
        <v>20970.118263612374</v>
      </c>
      <c r="AU66" s="162">
        <f t="shared" si="1"/>
        <v>420718.0302722136</v>
      </c>
      <c r="AV66" s="162">
        <f t="shared" si="1"/>
        <v>294064.57171748957</v>
      </c>
      <c r="AW66" s="162">
        <f t="shared" si="1"/>
        <v>42971.304626611265</v>
      </c>
      <c r="AX66" s="162">
        <f t="shared" si="1"/>
        <v>342523.541402518</v>
      </c>
      <c r="AY66" s="162">
        <f t="shared" si="1"/>
        <v>0</v>
      </c>
      <c r="AZ66" s="162">
        <f t="shared" si="1"/>
        <v>10049.635591541706</v>
      </c>
      <c r="BA66" s="162">
        <f t="shared" si="1"/>
        <v>83611.92685187877</v>
      </c>
      <c r="BB66" s="162">
        <f t="shared" si="1"/>
        <v>54517.79261287164</v>
      </c>
      <c r="BC66" s="162">
        <f t="shared" si="1"/>
        <v>2000.6812577044197</v>
      </c>
      <c r="BD66" s="162">
        <f t="shared" si="1"/>
        <v>105801.537692345</v>
      </c>
      <c r="BE66" s="162">
        <f t="shared" si="1"/>
        <v>154900.75479517033</v>
      </c>
      <c r="BF66" s="162">
        <f t="shared" si="1"/>
        <v>64011.09287339257</v>
      </c>
      <c r="BG66" s="162">
        <f t="shared" si="1"/>
        <v>1752.2052250201475</v>
      </c>
      <c r="BH66" s="162">
        <f t="shared" si="1"/>
        <v>7411.570572118329</v>
      </c>
      <c r="BI66" s="162">
        <f t="shared" si="1"/>
        <v>82302.29131468193</v>
      </c>
      <c r="BJ66" s="162">
        <f t="shared" si="1"/>
        <v>0</v>
      </c>
      <c r="BK66" s="162">
        <f t="shared" si="1"/>
        <v>15948.383671376623</v>
      </c>
      <c r="BL66" s="162">
        <f t="shared" si="1"/>
        <v>2178.3243233552885</v>
      </c>
      <c r="BM66" s="162">
        <f t="shared" si="1"/>
        <v>102780.88463951317</v>
      </c>
      <c r="BN66" s="162">
        <f t="shared" si="1"/>
        <v>217457.02527219272</v>
      </c>
      <c r="BO66" s="162">
        <f t="shared" si="1"/>
        <v>300194.7085292277</v>
      </c>
      <c r="BP66" s="162">
        <f t="shared" si="1"/>
        <v>60341.722020538786</v>
      </c>
      <c r="BQ66" s="162">
        <f t="shared" si="1"/>
        <v>871348.8918167786</v>
      </c>
      <c r="BR66" s="162">
        <f t="shared" si="1"/>
        <v>196106.3122431217</v>
      </c>
      <c r="BS66" s="162">
        <f t="shared" si="1"/>
        <v>249782.42152348143</v>
      </c>
      <c r="BT66" s="162">
        <f aca="true" t="shared" si="2" ref="BT66:CK66">SUM(BT7:BT65)</f>
        <v>10326.790749004876</v>
      </c>
      <c r="BU66" s="162">
        <f t="shared" si="2"/>
        <v>3939766.170794572</v>
      </c>
      <c r="BV66" s="162">
        <f t="shared" si="2"/>
        <v>8274.933317424211</v>
      </c>
      <c r="BW66" s="162">
        <f t="shared" si="2"/>
        <v>159876.82289124915</v>
      </c>
      <c r="BX66" s="162">
        <f t="shared" si="2"/>
        <v>213889.06579594617</v>
      </c>
      <c r="BY66" s="162">
        <f t="shared" si="2"/>
        <v>211127.4838185336</v>
      </c>
      <c r="BZ66" s="162">
        <f t="shared" si="2"/>
        <v>0.900261684272072</v>
      </c>
      <c r="CA66" s="162">
        <f t="shared" si="2"/>
        <v>5502.2876002233415</v>
      </c>
      <c r="CB66" s="162">
        <f t="shared" si="2"/>
        <v>226115.130420098</v>
      </c>
      <c r="CC66" s="162">
        <f t="shared" si="2"/>
        <v>16828.45793893964</v>
      </c>
      <c r="CD66" s="162">
        <f t="shared" si="2"/>
        <v>45105.72540509735</v>
      </c>
      <c r="CE66" s="162">
        <f t="shared" si="2"/>
        <v>271264.07220250356</v>
      </c>
      <c r="CF66" s="162">
        <f t="shared" si="2"/>
        <v>0</v>
      </c>
      <c r="CG66" s="162">
        <f t="shared" si="2"/>
        <v>0</v>
      </c>
      <c r="CH66" s="162">
        <f t="shared" si="2"/>
        <v>0</v>
      </c>
      <c r="CI66" s="162">
        <f t="shared" si="2"/>
        <v>47406.773768082276</v>
      </c>
      <c r="CJ66" s="162">
        <f t="shared" si="2"/>
        <v>22743.1217437495</v>
      </c>
      <c r="CK66" s="162">
        <f t="shared" si="2"/>
        <v>193953.67308791733</v>
      </c>
    </row>
    <row r="67" spans="5:31" ht="12">
      <c r="E67" s="26"/>
      <c r="F67" s="26"/>
      <c r="AE67" s="27"/>
    </row>
    <row r="68" spans="1:31" ht="12">
      <c r="A68" s="29"/>
      <c r="B68" s="30"/>
      <c r="C68" s="30"/>
      <c r="D68" s="31"/>
      <c r="E68" s="143"/>
      <c r="F68" s="31"/>
      <c r="G68" s="31"/>
      <c r="H68" s="30"/>
      <c r="I68" s="30"/>
      <c r="J68" s="31"/>
      <c r="K68" s="31"/>
      <c r="L68" s="31"/>
      <c r="M68" s="31"/>
      <c r="N68" s="31"/>
      <c r="O68" s="31"/>
      <c r="P68" s="31"/>
      <c r="Q68" s="30"/>
      <c r="AE68" s="27"/>
    </row>
    <row r="69" spans="1:31" ht="12">
      <c r="A69" s="60"/>
      <c r="B69" s="31"/>
      <c r="C69" s="31"/>
      <c r="D69" s="31"/>
      <c r="E69" s="31"/>
      <c r="F69" s="31"/>
      <c r="G69" s="31"/>
      <c r="H69" s="30"/>
      <c r="I69" s="31"/>
      <c r="J69" s="31"/>
      <c r="K69" s="31"/>
      <c r="L69" s="31"/>
      <c r="M69" s="31"/>
      <c r="N69" s="31"/>
      <c r="O69" s="31"/>
      <c r="P69" s="31"/>
      <c r="Q69" s="30"/>
      <c r="AE69" s="27"/>
    </row>
    <row r="70" spans="1:31" ht="13.5" customHeight="1">
      <c r="A70" s="29"/>
      <c r="B70" s="186"/>
      <c r="C70" s="186"/>
      <c r="D70" s="186"/>
      <c r="E70" s="31"/>
      <c r="F70" s="31"/>
      <c r="G70" s="31"/>
      <c r="H70" s="30"/>
      <c r="I70" s="31"/>
      <c r="J70" s="31"/>
      <c r="K70" s="31"/>
      <c r="L70" s="31"/>
      <c r="M70" s="31"/>
      <c r="N70" s="31"/>
      <c r="O70" s="31"/>
      <c r="P70" s="31"/>
      <c r="Q70" s="30"/>
      <c r="AE70" s="27"/>
    </row>
    <row r="71" spans="1:31" ht="13.5" customHeight="1">
      <c r="A71" s="29"/>
      <c r="B71" s="186"/>
      <c r="C71" s="186"/>
      <c r="D71" s="186"/>
      <c r="E71" s="31"/>
      <c r="F71" s="31"/>
      <c r="G71" s="31"/>
      <c r="H71" s="31"/>
      <c r="I71" s="31"/>
      <c r="J71" s="31"/>
      <c r="K71" s="31"/>
      <c r="L71" s="31"/>
      <c r="M71" s="30"/>
      <c r="N71" s="31"/>
      <c r="O71" s="31"/>
      <c r="P71" s="31"/>
      <c r="Q71" s="30"/>
      <c r="AE71" s="27"/>
    </row>
    <row r="72" spans="1:31" ht="12">
      <c r="A72" s="32"/>
      <c r="B72" s="61"/>
      <c r="C72" s="61"/>
      <c r="D72" s="61"/>
      <c r="E72" s="32"/>
      <c r="F72" s="32"/>
      <c r="G72" s="32"/>
      <c r="H72" s="32"/>
      <c r="I72" s="32"/>
      <c r="J72" s="32"/>
      <c r="K72" s="32"/>
      <c r="L72" s="32"/>
      <c r="M72" s="32"/>
      <c r="N72" s="32"/>
      <c r="O72" s="32"/>
      <c r="P72" s="32"/>
      <c r="Q72" s="33"/>
      <c r="AE72" s="27"/>
    </row>
    <row r="73" spans="1:31" ht="12">
      <c r="A73" s="32"/>
      <c r="B73" s="61"/>
      <c r="C73" s="61"/>
      <c r="D73" s="61"/>
      <c r="AE73" s="27"/>
    </row>
    <row r="74" spans="1:31" ht="12">
      <c r="A74" s="32"/>
      <c r="B74" s="61"/>
      <c r="C74" s="61"/>
      <c r="D74" s="61"/>
      <c r="AE74" s="27"/>
    </row>
    <row r="75" spans="1:31" ht="12">
      <c r="A75" s="32"/>
      <c r="B75" s="61"/>
      <c r="C75" s="61"/>
      <c r="D75" s="61"/>
      <c r="AE75" s="27"/>
    </row>
    <row r="76" spans="1:31" ht="12">
      <c r="A76" s="32"/>
      <c r="B76" s="61"/>
      <c r="C76" s="61"/>
      <c r="D76" s="61"/>
      <c r="AE76" s="27"/>
    </row>
    <row r="77" spans="1:31" ht="12">
      <c r="A77" s="32"/>
      <c r="B77" s="61"/>
      <c r="C77" s="61"/>
      <c r="D77" s="61"/>
      <c r="E77" s="61"/>
      <c r="AE77" s="27"/>
    </row>
    <row r="78" spans="1:31" ht="12">
      <c r="A78" s="32"/>
      <c r="B78" s="61"/>
      <c r="C78" s="61"/>
      <c r="D78" s="61"/>
      <c r="AE78" s="27"/>
    </row>
    <row r="79" spans="1:31" ht="12">
      <c r="A79" s="32"/>
      <c r="AE79" s="27"/>
    </row>
    <row r="80" spans="1:31" ht="12">
      <c r="A80" s="32"/>
      <c r="B80" s="61"/>
      <c r="C80" s="61"/>
      <c r="D80" s="61"/>
      <c r="AE80" s="27"/>
    </row>
    <row r="81" spans="1:4" ht="12">
      <c r="A81" s="32"/>
      <c r="B81" s="61"/>
      <c r="C81" s="61"/>
      <c r="D81" s="61"/>
    </row>
    <row r="82" spans="1:4" ht="12">
      <c r="A82" s="32"/>
      <c r="B82" s="61"/>
      <c r="C82" s="61"/>
      <c r="D82" s="61"/>
    </row>
    <row r="83" spans="1:4" ht="12">
      <c r="A83" s="32"/>
      <c r="B83" s="61"/>
      <c r="C83" s="61"/>
      <c r="D83" s="61"/>
    </row>
    <row r="84" spans="1:4" ht="12">
      <c r="A84" s="32"/>
      <c r="B84" s="61"/>
      <c r="C84" s="61"/>
      <c r="D84" s="61"/>
    </row>
    <row r="85" spans="1:4" ht="12">
      <c r="A85" s="32"/>
      <c r="B85" s="61"/>
      <c r="C85" s="61"/>
      <c r="D85" s="61"/>
    </row>
    <row r="86" spans="1:4" ht="12">
      <c r="A86" s="32"/>
      <c r="B86" s="61"/>
      <c r="C86" s="61"/>
      <c r="D86" s="61"/>
    </row>
    <row r="87" ht="12">
      <c r="A87" s="32"/>
    </row>
    <row r="88" ht="12">
      <c r="A88" s="32"/>
    </row>
    <row r="89" ht="12">
      <c r="A89" s="32"/>
    </row>
    <row r="90" ht="12">
      <c r="A90" s="32"/>
    </row>
    <row r="91" ht="12">
      <c r="A91" s="32"/>
    </row>
    <row r="92" ht="12">
      <c r="A92" s="32"/>
    </row>
    <row r="93" ht="12">
      <c r="A93" s="32"/>
    </row>
    <row r="94" ht="12">
      <c r="A94" s="32"/>
    </row>
    <row r="95" ht="12">
      <c r="A95" s="33"/>
    </row>
  </sheetData>
  <mergeCells count="22">
    <mergeCell ref="A4:A6"/>
    <mergeCell ref="F4:F6"/>
    <mergeCell ref="B70:D70"/>
    <mergeCell ref="B71:D71"/>
    <mergeCell ref="E4:E6"/>
    <mergeCell ref="D4:D6"/>
    <mergeCell ref="B4:B6"/>
    <mergeCell ref="AD4:AD5"/>
    <mergeCell ref="M5:M6"/>
    <mergeCell ref="L5:L6"/>
    <mergeCell ref="T5:T6"/>
    <mergeCell ref="R5:R6"/>
    <mergeCell ref="Q5:Q6"/>
    <mergeCell ref="P5:P6"/>
    <mergeCell ref="O5:O6"/>
    <mergeCell ref="N5:N6"/>
    <mergeCell ref="S5:S6"/>
    <mergeCell ref="G5:G6"/>
    <mergeCell ref="K5:K6"/>
    <mergeCell ref="J5:J6"/>
    <mergeCell ref="I5:I6"/>
    <mergeCell ref="H5:H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W73"/>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E16" sqref="E16"/>
    </sheetView>
  </sheetViews>
  <sheetFormatPr defaultColWidth="9.00390625" defaultRowHeight="12.75"/>
  <cols>
    <col min="1" max="1" width="6.75390625" style="166" customWidth="1"/>
    <col min="2" max="2" width="19.25390625" style="166" customWidth="1"/>
    <col min="3" max="3" width="3.75390625" style="166" hidden="1" customWidth="1"/>
    <col min="4" max="4" width="19.625" style="166" customWidth="1"/>
    <col min="5" max="5" width="13.125" style="166" bestFit="1" customWidth="1"/>
    <col min="6" max="6" width="13.125" style="166" hidden="1" customWidth="1"/>
    <col min="7" max="7" width="12.125" style="166" bestFit="1" customWidth="1"/>
    <col min="8" max="9" width="11.25390625" style="166" bestFit="1" customWidth="1"/>
    <col min="10" max="10" width="12.125" style="166" bestFit="1" customWidth="1"/>
    <col min="11" max="13" width="11.25390625" style="166" bestFit="1" customWidth="1"/>
    <col min="14" max="14" width="12.125" style="166" bestFit="1" customWidth="1"/>
    <col min="15" max="16" width="11.25390625" style="166" bestFit="1" customWidth="1"/>
    <col min="17" max="20" width="9.875" style="166" bestFit="1" customWidth="1"/>
    <col min="21" max="21" width="11.25390625" style="166" bestFit="1" customWidth="1"/>
    <col min="22" max="26" width="9.875" style="166" bestFit="1" customWidth="1"/>
    <col min="27" max="27" width="11.25390625" style="166" bestFit="1" customWidth="1"/>
    <col min="28" max="28" width="10.00390625" style="166" customWidth="1"/>
    <col min="29" max="29" width="8.375" style="166" customWidth="1"/>
    <col min="30" max="30" width="13.125" style="166" bestFit="1" customWidth="1"/>
    <col min="31" max="31" width="9.875" style="166" bestFit="1" customWidth="1"/>
    <col min="32" max="33" width="9.125" style="166" bestFit="1" customWidth="1"/>
    <col min="34" max="34" width="9.875" style="166" bestFit="1" customWidth="1"/>
    <col min="35" max="36" width="9.125" style="166" bestFit="1" customWidth="1"/>
    <col min="37" max="37" width="9.875" style="166" bestFit="1" customWidth="1"/>
    <col min="38" max="39" width="9.125" style="166" bestFit="1" customWidth="1"/>
    <col min="40" max="42" width="9.875" style="166" bestFit="1" customWidth="1"/>
    <col min="43" max="46" width="9.125" style="166" bestFit="1" customWidth="1"/>
    <col min="47" max="48" width="9.875" style="166" bestFit="1" customWidth="1"/>
    <col min="49" max="49" width="9.125" style="166" bestFit="1" customWidth="1"/>
    <col min="50" max="50" width="9.875" style="166" bestFit="1" customWidth="1"/>
    <col min="51" max="54" width="9.125" style="166" bestFit="1" customWidth="1"/>
    <col min="55" max="55" width="9.875" style="166" bestFit="1" customWidth="1"/>
    <col min="56" max="56" width="9.875" style="166" customWidth="1"/>
    <col min="57" max="64" width="9.125" style="166" bestFit="1" customWidth="1"/>
    <col min="65" max="67" width="9.875" style="166" bestFit="1" customWidth="1"/>
    <col min="68" max="68" width="9.125" style="166" bestFit="1" customWidth="1"/>
    <col min="69" max="71" width="9.875" style="166" bestFit="1" customWidth="1"/>
    <col min="72" max="72" width="9.125" style="166" bestFit="1" customWidth="1"/>
    <col min="73" max="73" width="11.25390625" style="166" bestFit="1" customWidth="1"/>
    <col min="74" max="74" width="9.125" style="166" bestFit="1" customWidth="1"/>
    <col min="75" max="77" width="9.875" style="166" bestFit="1" customWidth="1"/>
    <col min="78" max="79" width="9.125" style="166" bestFit="1" customWidth="1"/>
    <col min="80" max="80" width="9.875" style="166" bestFit="1" customWidth="1"/>
    <col min="81" max="82" width="9.125" style="166" bestFit="1" customWidth="1"/>
    <col min="83" max="83" width="9.875" style="166" bestFit="1" customWidth="1"/>
    <col min="84" max="88" width="9.125" style="166" bestFit="1" customWidth="1"/>
    <col min="89" max="89" width="9.875" style="166" bestFit="1" customWidth="1"/>
    <col min="90" max="16384" width="9.00390625" style="166" customWidth="1"/>
  </cols>
  <sheetData>
    <row r="1" ht="12.75">
      <c r="A1" s="94" t="s">
        <v>294</v>
      </c>
    </row>
    <row r="2" ht="12.75"/>
    <row r="3" spans="1:101" ht="12.75">
      <c r="A3" s="20" t="s">
        <v>172</v>
      </c>
      <c r="B3" s="20"/>
      <c r="C3" s="20"/>
      <c r="D3" s="28">
        <v>37438</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row>
    <row r="4" spans="1:101" ht="12.75">
      <c r="A4" s="193" t="s">
        <v>64</v>
      </c>
      <c r="B4" s="193" t="s">
        <v>249</v>
      </c>
      <c r="C4" s="21"/>
      <c r="D4" s="199" t="s">
        <v>65</v>
      </c>
      <c r="E4" s="196" t="s">
        <v>253</v>
      </c>
      <c r="F4" s="184" t="s">
        <v>292</v>
      </c>
      <c r="G4" s="77" t="s">
        <v>0</v>
      </c>
      <c r="H4" s="77" t="s">
        <v>1</v>
      </c>
      <c r="I4" s="77" t="s">
        <v>2</v>
      </c>
      <c r="J4" s="77" t="s">
        <v>3</v>
      </c>
      <c r="K4" s="77" t="s">
        <v>4</v>
      </c>
      <c r="L4" s="77" t="s">
        <v>5</v>
      </c>
      <c r="M4" s="77" t="s">
        <v>6</v>
      </c>
      <c r="N4" s="77" t="s">
        <v>7</v>
      </c>
      <c r="O4" s="77" t="s">
        <v>8</v>
      </c>
      <c r="P4" s="77" t="s">
        <v>9</v>
      </c>
      <c r="Q4" s="77" t="s">
        <v>10</v>
      </c>
      <c r="R4" s="77" t="s">
        <v>11</v>
      </c>
      <c r="S4" s="77">
        <v>54</v>
      </c>
      <c r="T4" s="77" t="s">
        <v>12</v>
      </c>
      <c r="U4" s="77" t="s">
        <v>13</v>
      </c>
      <c r="V4" s="77">
        <v>66</v>
      </c>
      <c r="W4" s="77" t="s">
        <v>14</v>
      </c>
      <c r="X4" s="77" t="s">
        <v>15</v>
      </c>
      <c r="Y4" s="77" t="s">
        <v>16</v>
      </c>
      <c r="Z4" s="77" t="s">
        <v>17</v>
      </c>
      <c r="AA4" s="77" t="s">
        <v>18</v>
      </c>
      <c r="AB4" s="77" t="s">
        <v>19</v>
      </c>
      <c r="AC4" s="77" t="s">
        <v>20</v>
      </c>
      <c r="AD4" s="191" t="s">
        <v>206</v>
      </c>
      <c r="AE4" s="112" t="s">
        <v>21</v>
      </c>
      <c r="AF4" s="112" t="s">
        <v>22</v>
      </c>
      <c r="AG4" s="112" t="s">
        <v>23</v>
      </c>
      <c r="AH4" s="112" t="s">
        <v>24</v>
      </c>
      <c r="AI4" s="113" t="s">
        <v>25</v>
      </c>
      <c r="AJ4" s="112" t="s">
        <v>26</v>
      </c>
      <c r="AK4" s="112" t="s">
        <v>27</v>
      </c>
      <c r="AL4" s="114" t="s">
        <v>28</v>
      </c>
      <c r="AM4" s="114" t="s">
        <v>29</v>
      </c>
      <c r="AN4" s="113" t="s">
        <v>199</v>
      </c>
      <c r="AO4" s="113" t="s">
        <v>200</v>
      </c>
      <c r="AP4" s="113" t="s">
        <v>201</v>
      </c>
      <c r="AQ4" s="112" t="s">
        <v>30</v>
      </c>
      <c r="AR4" s="114" t="s">
        <v>255</v>
      </c>
      <c r="AS4" s="112" t="s">
        <v>31</v>
      </c>
      <c r="AT4" s="112" t="s">
        <v>32</v>
      </c>
      <c r="AU4" s="112" t="s">
        <v>33</v>
      </c>
      <c r="AV4" s="112" t="s">
        <v>34</v>
      </c>
      <c r="AW4" s="112" t="s">
        <v>35</v>
      </c>
      <c r="AX4" s="112" t="s">
        <v>36</v>
      </c>
      <c r="AY4" s="114" t="s">
        <v>240</v>
      </c>
      <c r="AZ4" s="114" t="s">
        <v>265</v>
      </c>
      <c r="BA4" s="114" t="s">
        <v>236</v>
      </c>
      <c r="BB4" s="112" t="s">
        <v>37</v>
      </c>
      <c r="BC4" s="112" t="s">
        <v>38</v>
      </c>
      <c r="BD4" s="114" t="s">
        <v>277</v>
      </c>
      <c r="BE4" s="112" t="s">
        <v>39</v>
      </c>
      <c r="BF4" s="113" t="s">
        <v>40</v>
      </c>
      <c r="BG4" s="114" t="s">
        <v>239</v>
      </c>
      <c r="BH4" s="115" t="s">
        <v>237</v>
      </c>
      <c r="BI4" s="112" t="s">
        <v>41</v>
      </c>
      <c r="BJ4" s="112">
        <v>2629</v>
      </c>
      <c r="BK4" s="112">
        <v>2635</v>
      </c>
      <c r="BL4" s="112" t="s">
        <v>43</v>
      </c>
      <c r="BM4" s="112" t="s">
        <v>44</v>
      </c>
      <c r="BN4" s="112" t="s">
        <v>45</v>
      </c>
      <c r="BO4" s="112" t="s">
        <v>46</v>
      </c>
      <c r="BP4" s="112" t="s">
        <v>47</v>
      </c>
      <c r="BQ4" s="112" t="s">
        <v>48</v>
      </c>
      <c r="BR4" s="112" t="s">
        <v>49</v>
      </c>
      <c r="BS4" s="112" t="s">
        <v>50</v>
      </c>
      <c r="BT4" s="112" t="s">
        <v>51</v>
      </c>
      <c r="BU4" s="112" t="s">
        <v>52</v>
      </c>
      <c r="BV4" s="114" t="s">
        <v>194</v>
      </c>
      <c r="BW4" s="112" t="s">
        <v>53</v>
      </c>
      <c r="BX4" s="112" t="s">
        <v>54</v>
      </c>
      <c r="BY4" s="112" t="s">
        <v>55</v>
      </c>
      <c r="BZ4" s="112" t="s">
        <v>56</v>
      </c>
      <c r="CA4" s="112" t="s">
        <v>57</v>
      </c>
      <c r="CB4" s="112" t="s">
        <v>58</v>
      </c>
      <c r="CC4" s="112" t="s">
        <v>59</v>
      </c>
      <c r="CD4" s="112" t="s">
        <v>60</v>
      </c>
      <c r="CE4" s="114" t="s">
        <v>195</v>
      </c>
      <c r="CF4" s="114" t="s">
        <v>241</v>
      </c>
      <c r="CG4" s="114" t="s">
        <v>242</v>
      </c>
      <c r="CH4" s="114" t="s">
        <v>243</v>
      </c>
      <c r="CI4" s="112" t="s">
        <v>61</v>
      </c>
      <c r="CJ4" s="112" t="s">
        <v>62</v>
      </c>
      <c r="CK4" s="112" t="s">
        <v>63</v>
      </c>
      <c r="CL4" s="99"/>
      <c r="CM4" s="99"/>
      <c r="CN4" s="99"/>
      <c r="CO4" s="99"/>
      <c r="CP4" s="99"/>
      <c r="CQ4" s="99"/>
      <c r="CR4" s="99"/>
      <c r="CS4" s="99"/>
      <c r="CT4" s="99"/>
      <c r="CU4" s="99"/>
      <c r="CV4" s="99"/>
      <c r="CW4" s="99"/>
    </row>
    <row r="5" spans="1:101" ht="45">
      <c r="A5" s="194"/>
      <c r="B5" s="194"/>
      <c r="C5" s="78"/>
      <c r="D5" s="200"/>
      <c r="E5" s="197"/>
      <c r="F5" s="185"/>
      <c r="G5" s="187" t="s">
        <v>66</v>
      </c>
      <c r="H5" s="189" t="s">
        <v>67</v>
      </c>
      <c r="I5" s="189" t="s">
        <v>68</v>
      </c>
      <c r="J5" s="189" t="s">
        <v>69</v>
      </c>
      <c r="K5" s="189" t="s">
        <v>70</v>
      </c>
      <c r="L5" s="189" t="s">
        <v>71</v>
      </c>
      <c r="M5" s="189" t="s">
        <v>72</v>
      </c>
      <c r="N5" s="189" t="s">
        <v>73</v>
      </c>
      <c r="O5" s="189" t="s">
        <v>74</v>
      </c>
      <c r="P5" s="189" t="s">
        <v>75</v>
      </c>
      <c r="Q5" s="189" t="s">
        <v>76</v>
      </c>
      <c r="R5" s="189" t="s">
        <v>77</v>
      </c>
      <c r="S5" s="189" t="s">
        <v>293</v>
      </c>
      <c r="T5" s="189" t="s">
        <v>78</v>
      </c>
      <c r="U5" s="101" t="s">
        <v>79</v>
      </c>
      <c r="V5" s="101" t="s">
        <v>80</v>
      </c>
      <c r="W5" s="101" t="s">
        <v>81</v>
      </c>
      <c r="X5" s="101" t="s">
        <v>82</v>
      </c>
      <c r="Y5" s="101" t="s">
        <v>83</v>
      </c>
      <c r="Z5" s="101" t="s">
        <v>84</v>
      </c>
      <c r="AA5" s="101" t="s">
        <v>85</v>
      </c>
      <c r="AB5" s="101" t="s">
        <v>86</v>
      </c>
      <c r="AC5" s="101" t="s">
        <v>87</v>
      </c>
      <c r="AD5" s="192"/>
      <c r="AE5" s="113" t="s">
        <v>89</v>
      </c>
      <c r="AF5" s="112" t="s">
        <v>235</v>
      </c>
      <c r="AG5" s="113" t="s">
        <v>94</v>
      </c>
      <c r="AH5" s="113" t="s">
        <v>97</v>
      </c>
      <c r="AI5" s="113" t="s">
        <v>98</v>
      </c>
      <c r="AJ5" s="113" t="s">
        <v>99</v>
      </c>
      <c r="AK5" s="113" t="s">
        <v>102</v>
      </c>
      <c r="AL5" s="113" t="s">
        <v>109</v>
      </c>
      <c r="AM5" s="113" t="s">
        <v>262</v>
      </c>
      <c r="AN5" s="113" t="s">
        <v>259</v>
      </c>
      <c r="AO5" s="113" t="s">
        <v>260</v>
      </c>
      <c r="AP5" s="113" t="s">
        <v>261</v>
      </c>
      <c r="AQ5" s="113" t="s">
        <v>112</v>
      </c>
      <c r="AR5" s="113" t="s">
        <v>263</v>
      </c>
      <c r="AS5" s="113" t="s">
        <v>115</v>
      </c>
      <c r="AT5" s="113" t="s">
        <v>116</v>
      </c>
      <c r="AU5" s="113" t="s">
        <v>117</v>
      </c>
      <c r="AV5" s="113" t="s">
        <v>120</v>
      </c>
      <c r="AW5" s="113" t="s">
        <v>121</v>
      </c>
      <c r="AX5" s="113" t="s">
        <v>122</v>
      </c>
      <c r="AY5" s="113" t="s">
        <v>137</v>
      </c>
      <c r="AZ5" s="113" t="s">
        <v>264</v>
      </c>
      <c r="BA5" s="113" t="s">
        <v>140</v>
      </c>
      <c r="BB5" s="144" t="s">
        <v>250</v>
      </c>
      <c r="BC5" s="113" t="s">
        <v>129</v>
      </c>
      <c r="BD5" s="113" t="s">
        <v>278</v>
      </c>
      <c r="BE5" s="113" t="s">
        <v>130</v>
      </c>
      <c r="BF5" s="113" t="s">
        <v>258</v>
      </c>
      <c r="BG5" s="113" t="s">
        <v>141</v>
      </c>
      <c r="BH5" s="113" t="s">
        <v>238</v>
      </c>
      <c r="BI5" s="113" t="s">
        <v>205</v>
      </c>
      <c r="BJ5" s="113" t="s">
        <v>203</v>
      </c>
      <c r="BK5" s="113" t="s">
        <v>204</v>
      </c>
      <c r="BL5" s="113" t="s">
        <v>88</v>
      </c>
      <c r="BM5" s="113" t="s">
        <v>144</v>
      </c>
      <c r="BN5" s="113">
        <f>BN2</f>
        <v>0</v>
      </c>
      <c r="BO5" s="113" t="s">
        <v>145</v>
      </c>
      <c r="BP5" s="113" t="s">
        <v>148</v>
      </c>
      <c r="BQ5" s="113" t="s">
        <v>149</v>
      </c>
      <c r="BR5" s="113" t="s">
        <v>150</v>
      </c>
      <c r="BS5" s="113" t="s">
        <v>151</v>
      </c>
      <c r="BT5" s="113" t="s">
        <v>152</v>
      </c>
      <c r="BU5" s="113" t="s">
        <v>153</v>
      </c>
      <c r="BV5" s="113" t="s">
        <v>154</v>
      </c>
      <c r="BW5" s="113" t="s">
        <v>157</v>
      </c>
      <c r="BX5" s="113" t="s">
        <v>158</v>
      </c>
      <c r="BY5" s="113" t="s">
        <v>159</v>
      </c>
      <c r="BZ5" s="113" t="s">
        <v>160</v>
      </c>
      <c r="CA5" s="113" t="s">
        <v>161</v>
      </c>
      <c r="CB5" s="113" t="s">
        <v>162</v>
      </c>
      <c r="CC5" s="113" t="s">
        <v>163</v>
      </c>
      <c r="CD5" s="113" t="s">
        <v>164</v>
      </c>
      <c r="CE5" s="113" t="s">
        <v>165</v>
      </c>
      <c r="CF5" s="113" t="s">
        <v>244</v>
      </c>
      <c r="CG5" s="113" t="s">
        <v>245</v>
      </c>
      <c r="CH5" s="113" t="s">
        <v>246</v>
      </c>
      <c r="CI5" s="113" t="s">
        <v>166</v>
      </c>
      <c r="CJ5" s="113" t="s">
        <v>167</v>
      </c>
      <c r="CK5" s="113" t="s">
        <v>168</v>
      </c>
      <c r="CL5" s="116"/>
      <c r="CM5" s="116"/>
      <c r="CN5" s="116"/>
      <c r="CO5" s="116"/>
      <c r="CP5" s="116"/>
      <c r="CQ5" s="99"/>
      <c r="CR5" s="99"/>
      <c r="CS5" s="99"/>
      <c r="CT5" s="99"/>
      <c r="CU5" s="99"/>
      <c r="CV5" s="99"/>
      <c r="CW5" s="99"/>
    </row>
    <row r="6" spans="1:101" ht="12.75">
      <c r="A6" s="195"/>
      <c r="B6" s="195"/>
      <c r="C6" s="79"/>
      <c r="D6" s="201"/>
      <c r="E6" s="198"/>
      <c r="F6" s="185"/>
      <c r="G6" s="188"/>
      <c r="H6" s="190"/>
      <c r="I6" s="190"/>
      <c r="J6" s="190"/>
      <c r="K6" s="190"/>
      <c r="L6" s="190"/>
      <c r="M6" s="190"/>
      <c r="N6" s="190"/>
      <c r="O6" s="190"/>
      <c r="P6" s="190"/>
      <c r="Q6" s="190"/>
      <c r="R6" s="190"/>
      <c r="S6" s="190"/>
      <c r="T6" s="190"/>
      <c r="U6" s="108"/>
      <c r="V6" s="108"/>
      <c r="W6" s="108"/>
      <c r="X6" s="108"/>
      <c r="Y6" s="108"/>
      <c r="Z6" s="108"/>
      <c r="AA6" s="108"/>
      <c r="AB6" s="108"/>
      <c r="AC6" s="108"/>
      <c r="AD6" s="100"/>
      <c r="AE6" s="107"/>
      <c r="AF6" s="108"/>
      <c r="AG6" s="108"/>
      <c r="AH6" s="108"/>
      <c r="AI6" s="108"/>
      <c r="AJ6" s="102"/>
      <c r="AK6" s="108"/>
      <c r="AL6" s="91"/>
      <c r="AM6" s="91"/>
      <c r="AN6" s="91"/>
      <c r="AO6" s="91"/>
      <c r="AP6" s="91"/>
      <c r="AQ6" s="108"/>
      <c r="AR6" s="108"/>
      <c r="AS6" s="108"/>
      <c r="AT6" s="108"/>
      <c r="AU6" s="108"/>
      <c r="AV6" s="108"/>
      <c r="AW6" s="108"/>
      <c r="AX6" s="91"/>
      <c r="AY6" s="91"/>
      <c r="AZ6" s="108"/>
      <c r="BA6" s="108"/>
      <c r="BB6" s="108"/>
      <c r="BC6" s="108"/>
      <c r="BD6" s="108"/>
      <c r="BE6" s="108"/>
      <c r="BF6" s="108"/>
      <c r="BG6" s="108"/>
      <c r="BH6" s="108"/>
      <c r="BI6" s="108"/>
      <c r="BJ6" s="91"/>
      <c r="BK6" s="91"/>
      <c r="BL6" s="108"/>
      <c r="BM6" s="102"/>
      <c r="BN6" s="108"/>
      <c r="BO6" s="108"/>
      <c r="BP6" s="108"/>
      <c r="BQ6" s="109"/>
      <c r="BR6" s="108"/>
      <c r="BS6" s="108"/>
      <c r="BT6" s="108"/>
      <c r="BU6" s="109"/>
      <c r="BV6" s="108"/>
      <c r="BW6" s="102"/>
      <c r="BX6" s="108"/>
      <c r="BY6" s="108"/>
      <c r="BZ6" s="108"/>
      <c r="CA6" s="108"/>
      <c r="CB6" s="108"/>
      <c r="CC6" s="108"/>
      <c r="CD6" s="108"/>
      <c r="CE6" s="108"/>
      <c r="CF6" s="108"/>
      <c r="CG6" s="108"/>
      <c r="CH6" s="108"/>
      <c r="CI6" s="110"/>
      <c r="CJ6" s="99"/>
      <c r="CK6" s="99"/>
      <c r="CL6" s="99"/>
      <c r="CM6" s="99"/>
      <c r="CN6" s="99"/>
      <c r="CO6" s="99"/>
      <c r="CP6" s="99"/>
      <c r="CQ6" s="99"/>
      <c r="CR6" s="99"/>
      <c r="CS6" s="99"/>
      <c r="CT6" s="99"/>
      <c r="CU6" s="99"/>
      <c r="CV6" s="99"/>
      <c r="CW6" s="99"/>
    </row>
    <row r="7" spans="1:101" ht="12.75">
      <c r="A7" s="64" t="s">
        <v>21</v>
      </c>
      <c r="B7" s="59" t="s">
        <v>89</v>
      </c>
      <c r="C7" s="43" t="s">
        <v>90</v>
      </c>
      <c r="D7" s="125" t="s">
        <v>91</v>
      </c>
      <c r="E7" s="69">
        <v>1385524</v>
      </c>
      <c r="F7" s="118">
        <v>1569889.6091291714</v>
      </c>
      <c r="G7" s="155">
        <v>257145.52437255005</v>
      </c>
      <c r="H7" s="155">
        <v>67388.94707513944</v>
      </c>
      <c r="I7" s="155">
        <v>42013.739251235675</v>
      </c>
      <c r="J7" s="155">
        <v>279958.3722101142</v>
      </c>
      <c r="K7" s="155">
        <v>63480.04076944793</v>
      </c>
      <c r="L7" s="155">
        <v>20106.6819336239</v>
      </c>
      <c r="M7" s="155">
        <v>19785.453130671707</v>
      </c>
      <c r="N7" s="155">
        <v>272676.5634734247</v>
      </c>
      <c r="O7" s="155">
        <v>21434.55215978093</v>
      </c>
      <c r="P7" s="155">
        <v>63844.22458674837</v>
      </c>
      <c r="Q7" s="155">
        <v>332.4344588691301</v>
      </c>
      <c r="R7" s="155">
        <v>11786.4824152982</v>
      </c>
      <c r="S7" s="155">
        <v>11756.600666186368</v>
      </c>
      <c r="T7" s="155">
        <v>6900.816435513683</v>
      </c>
      <c r="U7" s="155">
        <v>35180.156751223614</v>
      </c>
      <c r="V7" s="155">
        <v>2089.8548285087445</v>
      </c>
      <c r="W7" s="155">
        <v>10975.93997063976</v>
      </c>
      <c r="X7" s="155">
        <v>12879.407389063454</v>
      </c>
      <c r="Y7" s="155">
        <v>10637.902683812163</v>
      </c>
      <c r="Z7" s="155">
        <v>10131.780558230508</v>
      </c>
      <c r="AA7" s="155">
        <v>56648.32587875535</v>
      </c>
      <c r="AB7" s="155">
        <v>83366.34480337206</v>
      </c>
      <c r="AC7" s="156">
        <v>3856.6132447458067</v>
      </c>
      <c r="AD7" s="140">
        <v>1364376.7590469562</v>
      </c>
      <c r="AE7" s="134">
        <v>4431.836915148571</v>
      </c>
      <c r="AF7" s="135">
        <v>890.8496453964889</v>
      </c>
      <c r="AG7" s="134">
        <v>2749.1209182885364</v>
      </c>
      <c r="AH7" s="134">
        <v>3118.907563547456</v>
      </c>
      <c r="AI7" s="134">
        <v>610.7082474730648</v>
      </c>
      <c r="AJ7" s="134">
        <v>2312.1003375279943</v>
      </c>
      <c r="AK7" s="134">
        <v>6990.461682849179</v>
      </c>
      <c r="AL7" s="134">
        <v>410.8740502876889</v>
      </c>
      <c r="AM7" s="134">
        <v>1004.7738138853481</v>
      </c>
      <c r="AN7" s="134">
        <v>7487.07767699463</v>
      </c>
      <c r="AO7" s="134">
        <v>2932.4080969032357</v>
      </c>
      <c r="AP7" s="134">
        <v>4665.1946996187835</v>
      </c>
      <c r="AQ7" s="134">
        <v>3998.551553027008</v>
      </c>
      <c r="AR7" s="134">
        <v>2253.083883032127</v>
      </c>
      <c r="AS7" s="134">
        <v>1430.5887387289529</v>
      </c>
      <c r="AT7" s="134">
        <v>844.1594124092517</v>
      </c>
      <c r="AU7" s="134">
        <v>9362.325518600837</v>
      </c>
      <c r="AV7" s="134">
        <v>6637.483521465664</v>
      </c>
      <c r="AW7" s="134">
        <v>726.5000252814134</v>
      </c>
      <c r="AX7" s="134">
        <v>3916.3767429694703</v>
      </c>
      <c r="AY7" s="134">
        <v>0</v>
      </c>
      <c r="AZ7" s="134">
        <v>5.602827958468484</v>
      </c>
      <c r="BA7" s="134">
        <v>1481.0141903551694</v>
      </c>
      <c r="BB7" s="134">
        <v>1204.6080110707242</v>
      </c>
      <c r="BC7" s="134">
        <v>93.38046597447473</v>
      </c>
      <c r="BD7" s="134">
        <v>190.49615058792847</v>
      </c>
      <c r="BE7" s="134">
        <v>3669.8523127968574</v>
      </c>
      <c r="BF7" s="134">
        <v>4426.234087190102</v>
      </c>
      <c r="BG7" s="134">
        <v>82.17481005753777</v>
      </c>
      <c r="BH7" s="134">
        <v>481.8432044282896</v>
      </c>
      <c r="BI7" s="134">
        <v>2076.781563272318</v>
      </c>
      <c r="BJ7" s="134">
        <v>0</v>
      </c>
      <c r="BK7" s="134">
        <v>1172.8586526394026</v>
      </c>
      <c r="BL7" s="134">
        <v>0</v>
      </c>
      <c r="BM7" s="134">
        <v>4058.3150512506722</v>
      </c>
      <c r="BN7" s="134">
        <v>9012.335532128507</v>
      </c>
      <c r="BO7" s="134">
        <v>4394.484728758781</v>
      </c>
      <c r="BP7" s="134">
        <v>115.79177780834867</v>
      </c>
      <c r="BQ7" s="134">
        <v>1439.9267853264005</v>
      </c>
      <c r="BR7" s="134">
        <v>126.99743372528565</v>
      </c>
      <c r="BS7" s="134">
        <v>6906.419263472152</v>
      </c>
      <c r="BT7" s="134">
        <v>250.25964881159229</v>
      </c>
      <c r="BU7" s="134">
        <v>63680.6220103611</v>
      </c>
      <c r="BV7" s="134">
        <v>440.75579939952075</v>
      </c>
      <c r="BW7" s="134">
        <v>3681.057968713794</v>
      </c>
      <c r="BX7" s="134">
        <v>2517.5373626718388</v>
      </c>
      <c r="BY7" s="134">
        <v>3292.595230259979</v>
      </c>
      <c r="BZ7" s="134">
        <v>0</v>
      </c>
      <c r="CA7" s="134">
        <v>250.25964881159229</v>
      </c>
      <c r="CB7" s="134">
        <v>5558.378856664635</v>
      </c>
      <c r="CC7" s="134">
        <v>726.5000252814134</v>
      </c>
      <c r="CD7" s="134">
        <v>360.4485986614725</v>
      </c>
      <c r="CE7" s="134">
        <v>584.5617170002118</v>
      </c>
      <c r="CF7" s="134">
        <v>0</v>
      </c>
      <c r="CG7" s="134">
        <v>0</v>
      </c>
      <c r="CH7" s="134">
        <v>0</v>
      </c>
      <c r="CI7" s="134">
        <v>3503.6350833622923</v>
      </c>
      <c r="CJ7" s="134">
        <v>1680.8483875405454</v>
      </c>
      <c r="CK7" s="140">
        <v>11272.88985243859</v>
      </c>
      <c r="CL7" s="133"/>
      <c r="CM7" s="133"/>
      <c r="CN7" s="133"/>
      <c r="CO7" s="133"/>
      <c r="CP7" s="133"/>
      <c r="CQ7" s="133"/>
      <c r="CR7" s="133"/>
      <c r="CS7" s="133"/>
      <c r="CT7" s="133"/>
      <c r="CU7" s="133"/>
      <c r="CV7" s="136"/>
      <c r="CW7" s="136"/>
    </row>
    <row r="8" spans="1:101" ht="12.75">
      <c r="A8" s="65" t="s">
        <v>22</v>
      </c>
      <c r="B8" s="98" t="s">
        <v>235</v>
      </c>
      <c r="C8" s="25" t="s">
        <v>92</v>
      </c>
      <c r="D8" s="39" t="s">
        <v>93</v>
      </c>
      <c r="E8" s="70">
        <v>426929</v>
      </c>
      <c r="F8" s="71">
        <v>464339.16690109915</v>
      </c>
      <c r="G8" s="120">
        <v>81095.40495781733</v>
      </c>
      <c r="H8" s="120">
        <v>14805.985159509095</v>
      </c>
      <c r="I8" s="120">
        <v>11946.785575080898</v>
      </c>
      <c r="J8" s="120">
        <v>49505.43749172809</v>
      </c>
      <c r="K8" s="120">
        <v>21545.35003194013</v>
      </c>
      <c r="L8" s="120">
        <v>6833.53161208112</v>
      </c>
      <c r="M8" s="120">
        <v>4924.424869280389</v>
      </c>
      <c r="N8" s="120">
        <v>76884.16923778155</v>
      </c>
      <c r="O8" s="120">
        <v>6539.632261489003</v>
      </c>
      <c r="P8" s="120">
        <v>19779.971470710585</v>
      </c>
      <c r="Q8" s="120">
        <v>272.5879305660441</v>
      </c>
      <c r="R8" s="120">
        <v>3031.6734023136214</v>
      </c>
      <c r="S8" s="120">
        <v>1883.3347930017592</v>
      </c>
      <c r="T8" s="120">
        <v>1727.2162509502978</v>
      </c>
      <c r="U8" s="120">
        <v>6405.320753882826</v>
      </c>
      <c r="V8" s="120">
        <v>510.48285178731896</v>
      </c>
      <c r="W8" s="120">
        <v>3310.2087059101978</v>
      </c>
      <c r="X8" s="120">
        <v>3516.8799187211794</v>
      </c>
      <c r="Y8" s="120">
        <v>2960.8005403664497</v>
      </c>
      <c r="Z8" s="120">
        <v>1521.5362669777371</v>
      </c>
      <c r="AA8" s="120">
        <v>17205.750177328704</v>
      </c>
      <c r="AB8" s="120">
        <v>11161.236720631478</v>
      </c>
      <c r="AC8" s="157">
        <v>2017.1506861887265</v>
      </c>
      <c r="AD8" s="141">
        <v>349384.87166604446</v>
      </c>
      <c r="AE8" s="80">
        <v>1028.3999198628028</v>
      </c>
      <c r="AF8" s="137">
        <v>396.4915353687914</v>
      </c>
      <c r="AG8" s="80">
        <v>1019.4788603170049</v>
      </c>
      <c r="AH8" s="80">
        <v>1743.0759123650494</v>
      </c>
      <c r="AI8" s="80">
        <v>185.85540720412098</v>
      </c>
      <c r="AJ8" s="80">
        <v>0</v>
      </c>
      <c r="AK8" s="80">
        <v>886.1585815492489</v>
      </c>
      <c r="AL8" s="80">
        <v>223.02648864494518</v>
      </c>
      <c r="AM8" s="80">
        <v>287.9519775615847</v>
      </c>
      <c r="AN8" s="80">
        <v>5333.078782496618</v>
      </c>
      <c r="AO8" s="80">
        <v>2505.4101874186244</v>
      </c>
      <c r="AP8" s="80">
        <v>3985.8798436205393</v>
      </c>
      <c r="AQ8" s="80">
        <v>603.162748179774</v>
      </c>
      <c r="AR8" s="80">
        <v>496.1100336302003</v>
      </c>
      <c r="AS8" s="80">
        <v>297.36865152659357</v>
      </c>
      <c r="AT8" s="80">
        <v>272.5879305660441</v>
      </c>
      <c r="AU8" s="80">
        <v>5657.438595293443</v>
      </c>
      <c r="AV8" s="80">
        <v>2410.172920623041</v>
      </c>
      <c r="AW8" s="80">
        <v>352.8774664782244</v>
      </c>
      <c r="AX8" s="80">
        <v>892.1059545797807</v>
      </c>
      <c r="AY8" s="80">
        <v>0</v>
      </c>
      <c r="AZ8" s="80">
        <v>0</v>
      </c>
      <c r="BA8" s="80">
        <v>281.0133756926309</v>
      </c>
      <c r="BB8" s="80">
        <v>703.7724752796047</v>
      </c>
      <c r="BC8" s="80">
        <v>49.561441921098925</v>
      </c>
      <c r="BD8" s="80">
        <v>210.63612816467042</v>
      </c>
      <c r="BE8" s="80">
        <v>1759.9268026182228</v>
      </c>
      <c r="BF8" s="80">
        <v>659.1671775506159</v>
      </c>
      <c r="BG8" s="80">
        <v>29.736865152659355</v>
      </c>
      <c r="BH8" s="80">
        <v>148.68432576329678</v>
      </c>
      <c r="BI8" s="80">
        <v>852.4568010429015</v>
      </c>
      <c r="BJ8" s="80">
        <v>0</v>
      </c>
      <c r="BK8" s="80">
        <v>0</v>
      </c>
      <c r="BL8" s="80">
        <v>0</v>
      </c>
      <c r="BM8" s="80">
        <v>383.6055604693057</v>
      </c>
      <c r="BN8" s="80">
        <v>1142.3912362813303</v>
      </c>
      <c r="BO8" s="80">
        <v>1387.72037379077</v>
      </c>
      <c r="BP8" s="80">
        <v>0</v>
      </c>
      <c r="BQ8" s="80">
        <v>5179.170680754838</v>
      </c>
      <c r="BR8" s="80">
        <v>49.561441921098925</v>
      </c>
      <c r="BS8" s="80">
        <v>3312.6867780062526</v>
      </c>
      <c r="BT8" s="80">
        <v>148.68432576329678</v>
      </c>
      <c r="BU8" s="80">
        <v>54504.70013830933</v>
      </c>
      <c r="BV8" s="80">
        <v>0</v>
      </c>
      <c r="BW8" s="80">
        <v>1053.1806408233522</v>
      </c>
      <c r="BX8" s="80">
        <v>1176.5886312068885</v>
      </c>
      <c r="BY8" s="80">
        <v>1040.7902803430775</v>
      </c>
      <c r="BZ8" s="80">
        <v>0</v>
      </c>
      <c r="CA8" s="80">
        <v>137.28519412144402</v>
      </c>
      <c r="CB8" s="80">
        <v>1744.5627556226823</v>
      </c>
      <c r="CC8" s="80">
        <v>446.05297728989035</v>
      </c>
      <c r="CD8" s="80">
        <v>8046.30009589041</v>
      </c>
      <c r="CE8" s="80">
        <v>1929.4269339883813</v>
      </c>
      <c r="CF8" s="80">
        <v>0</v>
      </c>
      <c r="CG8" s="80">
        <v>0</v>
      </c>
      <c r="CH8" s="80">
        <v>0</v>
      </c>
      <c r="CI8" s="80">
        <v>0</v>
      </c>
      <c r="CJ8" s="80">
        <v>0</v>
      </c>
      <c r="CK8" s="141">
        <v>0</v>
      </c>
      <c r="CL8" s="133"/>
      <c r="CM8" s="133"/>
      <c r="CN8" s="133"/>
      <c r="CO8" s="133"/>
      <c r="CP8" s="133"/>
      <c r="CQ8" s="133"/>
      <c r="CR8" s="133"/>
      <c r="CS8" s="133"/>
      <c r="CT8" s="133"/>
      <c r="CU8" s="133"/>
      <c r="CV8" s="136"/>
      <c r="CW8" s="136"/>
    </row>
    <row r="9" spans="1:101" ht="12.75">
      <c r="A9" s="65" t="s">
        <v>23</v>
      </c>
      <c r="B9" s="22" t="s">
        <v>94</v>
      </c>
      <c r="C9" s="25" t="s">
        <v>95</v>
      </c>
      <c r="D9" s="39" t="s">
        <v>96</v>
      </c>
      <c r="E9" s="70">
        <v>1348991</v>
      </c>
      <c r="F9" s="71">
        <v>1433912.2373294553</v>
      </c>
      <c r="G9" s="120">
        <v>394344.5875398324</v>
      </c>
      <c r="H9" s="120">
        <v>103346.95376111721</v>
      </c>
      <c r="I9" s="120">
        <v>10698.442418335115</v>
      </c>
      <c r="J9" s="120">
        <v>325633.84110807505</v>
      </c>
      <c r="K9" s="120">
        <v>71973.77136934949</v>
      </c>
      <c r="L9" s="120">
        <v>80158.07981937585</v>
      </c>
      <c r="M9" s="120">
        <v>22172.521911999527</v>
      </c>
      <c r="N9" s="120">
        <v>145231.3558288992</v>
      </c>
      <c r="O9" s="120">
        <v>12196.224356902032</v>
      </c>
      <c r="P9" s="120">
        <v>23081.889517558015</v>
      </c>
      <c r="Q9" s="120">
        <v>294.2071665042157</v>
      </c>
      <c r="R9" s="120">
        <v>855.8753934668092</v>
      </c>
      <c r="S9" s="120">
        <v>1310.5591962460517</v>
      </c>
      <c r="T9" s="120">
        <v>13934.721249881488</v>
      </c>
      <c r="U9" s="120">
        <v>49988.472199670825</v>
      </c>
      <c r="V9" s="120">
        <v>26.746106045837788</v>
      </c>
      <c r="W9" s="120">
        <v>1096.5903478793493</v>
      </c>
      <c r="X9" s="120">
        <v>15622.400541373852</v>
      </c>
      <c r="Y9" s="120">
        <v>14549.881688935757</v>
      </c>
      <c r="Z9" s="120">
        <v>2139.688483667023</v>
      </c>
      <c r="AA9" s="120">
        <v>38193.43943345636</v>
      </c>
      <c r="AB9" s="120">
        <v>31212.7057554927</v>
      </c>
      <c r="AC9" s="157">
        <v>16555.839642373594</v>
      </c>
      <c r="AD9" s="141">
        <v>1374618.7948364376</v>
      </c>
      <c r="AE9" s="80">
        <v>19792.118473919963</v>
      </c>
      <c r="AF9" s="137">
        <v>26.746106045837788</v>
      </c>
      <c r="AG9" s="80">
        <v>561.6682269625936</v>
      </c>
      <c r="AH9" s="80">
        <v>588.4143330084314</v>
      </c>
      <c r="AI9" s="80">
        <v>1444.2897264752407</v>
      </c>
      <c r="AJ9" s="80">
        <v>0</v>
      </c>
      <c r="AK9" s="80">
        <v>4466.599709654911</v>
      </c>
      <c r="AL9" s="80">
        <v>0</v>
      </c>
      <c r="AM9" s="80">
        <v>26.746106045837788</v>
      </c>
      <c r="AN9" s="80">
        <v>531.7125881912552</v>
      </c>
      <c r="AO9" s="80">
        <v>94.14629328134902</v>
      </c>
      <c r="AP9" s="80">
        <v>149.7781938566916</v>
      </c>
      <c r="AQ9" s="80">
        <v>0</v>
      </c>
      <c r="AR9" s="80">
        <v>0</v>
      </c>
      <c r="AS9" s="80">
        <v>2407.149544125401</v>
      </c>
      <c r="AT9" s="80">
        <v>0</v>
      </c>
      <c r="AU9" s="80">
        <v>187.2227423208645</v>
      </c>
      <c r="AV9" s="80">
        <v>534.9221209167557</v>
      </c>
      <c r="AW9" s="80">
        <v>0</v>
      </c>
      <c r="AX9" s="80">
        <v>2781.59502876713</v>
      </c>
      <c r="AY9" s="80">
        <v>0</v>
      </c>
      <c r="AZ9" s="80">
        <v>80.23831813751336</v>
      </c>
      <c r="BA9" s="80">
        <v>3878.185376646479</v>
      </c>
      <c r="BB9" s="80">
        <v>0</v>
      </c>
      <c r="BC9" s="80">
        <v>0</v>
      </c>
      <c r="BD9" s="80">
        <v>0</v>
      </c>
      <c r="BE9" s="80">
        <v>1150.082559971025</v>
      </c>
      <c r="BF9" s="80">
        <v>0</v>
      </c>
      <c r="BG9" s="80">
        <v>26.746106045837788</v>
      </c>
      <c r="BH9" s="80">
        <v>0</v>
      </c>
      <c r="BI9" s="80">
        <v>1791.989105071132</v>
      </c>
      <c r="BJ9" s="80">
        <v>0</v>
      </c>
      <c r="BK9" s="80">
        <v>0</v>
      </c>
      <c r="BL9" s="80">
        <v>1200.9001614581161</v>
      </c>
      <c r="BM9" s="80">
        <v>80.23831813751336</v>
      </c>
      <c r="BN9" s="80">
        <v>26.746106045837788</v>
      </c>
      <c r="BO9" s="80">
        <v>0</v>
      </c>
      <c r="BP9" s="80">
        <v>0</v>
      </c>
      <c r="BQ9" s="80">
        <v>0</v>
      </c>
      <c r="BR9" s="80">
        <v>106.98442418335115</v>
      </c>
      <c r="BS9" s="80">
        <v>0</v>
      </c>
      <c r="BT9" s="80">
        <v>0</v>
      </c>
      <c r="BU9" s="80">
        <v>454.6838027792424</v>
      </c>
      <c r="BV9" s="80">
        <v>0</v>
      </c>
      <c r="BW9" s="80">
        <v>14603.373901027433</v>
      </c>
      <c r="BX9" s="80">
        <v>347.69937859589123</v>
      </c>
      <c r="BY9" s="80">
        <v>1845.4813171628075</v>
      </c>
      <c r="BZ9" s="80">
        <v>0</v>
      </c>
      <c r="CA9" s="80">
        <v>-26.746106045837788</v>
      </c>
      <c r="CB9" s="80">
        <v>0</v>
      </c>
      <c r="CC9" s="80">
        <v>133.73053022918893</v>
      </c>
      <c r="CD9" s="80">
        <v>0</v>
      </c>
      <c r="CE9" s="80">
        <v>0</v>
      </c>
      <c r="CF9" s="80">
        <v>0</v>
      </c>
      <c r="CG9" s="80">
        <v>0</v>
      </c>
      <c r="CH9" s="80">
        <v>0</v>
      </c>
      <c r="CI9" s="80">
        <v>0</v>
      </c>
      <c r="CJ9" s="80">
        <v>0</v>
      </c>
      <c r="CK9" s="141">
        <v>0</v>
      </c>
      <c r="CL9" s="133"/>
      <c r="CM9" s="133"/>
      <c r="CN9" s="133"/>
      <c r="CO9" s="133"/>
      <c r="CP9" s="133"/>
      <c r="CQ9" s="133"/>
      <c r="CR9" s="133"/>
      <c r="CS9" s="133"/>
      <c r="CT9" s="133"/>
      <c r="CU9" s="133"/>
      <c r="CV9" s="136"/>
      <c r="CW9" s="136"/>
    </row>
    <row r="10" spans="1:101" ht="12.75">
      <c r="A10" s="65" t="s">
        <v>24</v>
      </c>
      <c r="B10" s="22" t="s">
        <v>97</v>
      </c>
      <c r="C10" s="25" t="s">
        <v>90</v>
      </c>
      <c r="D10" s="39" t="s">
        <v>91</v>
      </c>
      <c r="E10" s="70">
        <v>1529837</v>
      </c>
      <c r="F10" s="71">
        <v>1671444.8051072762</v>
      </c>
      <c r="G10" s="120">
        <v>273780.110633066</v>
      </c>
      <c r="H10" s="120">
        <v>71748.29673079464</v>
      </c>
      <c r="I10" s="120">
        <v>44731.582275751905</v>
      </c>
      <c r="J10" s="120">
        <v>298068.707605786</v>
      </c>
      <c r="K10" s="120">
        <v>67586.52567357785</v>
      </c>
      <c r="L10" s="120">
        <v>21407.370856185324</v>
      </c>
      <c r="M10" s="120">
        <v>21065.36195898452</v>
      </c>
      <c r="N10" s="120">
        <v>290315.8431279608</v>
      </c>
      <c r="O10" s="120">
        <v>22821.14019287005</v>
      </c>
      <c r="P10" s="120">
        <v>67974.26831866015</v>
      </c>
      <c r="Q10" s="120">
        <v>353.9394401264153</v>
      </c>
      <c r="R10" s="120">
        <v>12548.942733920265</v>
      </c>
      <c r="S10" s="120">
        <v>12517.127952785306</v>
      </c>
      <c r="T10" s="120">
        <v>7347.22601835452</v>
      </c>
      <c r="U10" s="120">
        <v>37455.939514951046</v>
      </c>
      <c r="V10" s="120">
        <v>2225.0462556261728</v>
      </c>
      <c r="W10" s="120">
        <v>11685.966795634511</v>
      </c>
      <c r="X10" s="120">
        <v>13712.568353931378</v>
      </c>
      <c r="Y10" s="120">
        <v>11326.06208404529</v>
      </c>
      <c r="Z10" s="120">
        <v>10787.199228571928</v>
      </c>
      <c r="AA10" s="120">
        <v>60312.87133659792</v>
      </c>
      <c r="AB10" s="120">
        <v>88759.26251889285</v>
      </c>
      <c r="AC10" s="157">
        <v>4106.095190230605</v>
      </c>
      <c r="AD10" s="141">
        <v>1452637.4547973054</v>
      </c>
      <c r="AE10" s="80">
        <v>4718.5297270785595</v>
      </c>
      <c r="AF10" s="137">
        <v>948.4781625859556</v>
      </c>
      <c r="AG10" s="80">
        <v>2926.959864416199</v>
      </c>
      <c r="AH10" s="80">
        <v>3320.6677809613125</v>
      </c>
      <c r="AI10" s="80">
        <v>650.214589445718</v>
      </c>
      <c r="AJ10" s="80">
        <v>2461.6686903174277</v>
      </c>
      <c r="AK10" s="80">
        <v>7442.670361759398</v>
      </c>
      <c r="AL10" s="80">
        <v>437.4532406056819</v>
      </c>
      <c r="AM10" s="80">
        <v>1069.7720156629855</v>
      </c>
      <c r="AN10" s="80">
        <v>7971.4121399842</v>
      </c>
      <c r="AO10" s="80">
        <v>3122.103778202752</v>
      </c>
      <c r="AP10" s="80">
        <v>4966.983283504377</v>
      </c>
      <c r="AQ10" s="80">
        <v>4257.215400621659</v>
      </c>
      <c r="AR10" s="80">
        <v>2398.834497575885</v>
      </c>
      <c r="AS10" s="80">
        <v>1523.132646836147</v>
      </c>
      <c r="AT10" s="80">
        <v>898.7675670625828</v>
      </c>
      <c r="AU10" s="80">
        <v>9967.968614346742</v>
      </c>
      <c r="AV10" s="80">
        <v>7066.858259602697</v>
      </c>
      <c r="AW10" s="80">
        <v>773.4968663436829</v>
      </c>
      <c r="AX10" s="80">
        <v>4169.724752500522</v>
      </c>
      <c r="AY10" s="80">
        <v>0</v>
      </c>
      <c r="AZ10" s="80">
        <v>5.965271462804752</v>
      </c>
      <c r="BA10" s="80">
        <v>1576.8200900013896</v>
      </c>
      <c r="BB10" s="80">
        <v>1282.5333645030219</v>
      </c>
      <c r="BC10" s="80">
        <v>99.42119104674588</v>
      </c>
      <c r="BD10" s="80">
        <v>202.8192297353616</v>
      </c>
      <c r="BE10" s="80">
        <v>3907.2528081371133</v>
      </c>
      <c r="BF10" s="80">
        <v>4712.564455615754</v>
      </c>
      <c r="BG10" s="80">
        <v>87.49064812113637</v>
      </c>
      <c r="BH10" s="80">
        <v>513.0133458012087</v>
      </c>
      <c r="BI10" s="80">
        <v>2211.1272888796284</v>
      </c>
      <c r="BJ10" s="80">
        <v>0</v>
      </c>
      <c r="BK10" s="80">
        <v>1248.730159547128</v>
      </c>
      <c r="BL10" s="80">
        <v>0</v>
      </c>
      <c r="BM10" s="80">
        <v>4320.844962891576</v>
      </c>
      <c r="BN10" s="80">
        <v>9595.33799030354</v>
      </c>
      <c r="BO10" s="80">
        <v>4678.761250659861</v>
      </c>
      <c r="BP10" s="80">
        <v>123.28227689796489</v>
      </c>
      <c r="BQ10" s="80">
        <v>1533.0747659408216</v>
      </c>
      <c r="BR10" s="80">
        <v>135.2128198235744</v>
      </c>
      <c r="BS10" s="80">
        <v>7353.191289817326</v>
      </c>
      <c r="BT10" s="80">
        <v>266.44879200527896</v>
      </c>
      <c r="BU10" s="80">
        <v>67800.08239194626</v>
      </c>
      <c r="BV10" s="80">
        <v>469.26802174064056</v>
      </c>
      <c r="BW10" s="80">
        <v>3919.1833510627225</v>
      </c>
      <c r="BX10" s="80">
        <v>2680.395310620269</v>
      </c>
      <c r="BY10" s="80">
        <v>3505.59119630826</v>
      </c>
      <c r="BZ10" s="80">
        <v>0</v>
      </c>
      <c r="CA10" s="80">
        <v>266.44879200527896</v>
      </c>
      <c r="CB10" s="80">
        <v>5917.946975866503</v>
      </c>
      <c r="CC10" s="80">
        <v>773.4968663436829</v>
      </c>
      <c r="CD10" s="80">
        <v>383.7657974404391</v>
      </c>
      <c r="CE10" s="80">
        <v>622.3766559526292</v>
      </c>
      <c r="CF10" s="80">
        <v>0</v>
      </c>
      <c r="CG10" s="80">
        <v>0</v>
      </c>
      <c r="CH10" s="80">
        <v>0</v>
      </c>
      <c r="CI10" s="80">
        <v>3730.2830880739057</v>
      </c>
      <c r="CJ10" s="80">
        <v>1789.581438841426</v>
      </c>
      <c r="CK10" s="141">
        <v>12002.126183163162</v>
      </c>
      <c r="CL10" s="133"/>
      <c r="CM10" s="133"/>
      <c r="CN10" s="133"/>
      <c r="CO10" s="133"/>
      <c r="CP10" s="133"/>
      <c r="CQ10" s="133"/>
      <c r="CR10" s="133"/>
      <c r="CS10" s="133"/>
      <c r="CT10" s="133"/>
      <c r="CU10" s="133"/>
      <c r="CV10" s="136"/>
      <c r="CW10" s="136"/>
    </row>
    <row r="11" spans="1:101" ht="12.75">
      <c r="A11" s="17" t="s">
        <v>25</v>
      </c>
      <c r="B11" s="22" t="s">
        <v>98</v>
      </c>
      <c r="C11" s="25" t="s">
        <v>90</v>
      </c>
      <c r="D11" s="39" t="s">
        <v>91</v>
      </c>
      <c r="E11" s="70">
        <v>542601</v>
      </c>
      <c r="F11" s="58">
        <v>560129.326757392</v>
      </c>
      <c r="G11" s="120">
        <v>91748.32969648743</v>
      </c>
      <c r="H11" s="120">
        <v>24044.06356764514</v>
      </c>
      <c r="I11" s="120">
        <v>14990.30718115858</v>
      </c>
      <c r="J11" s="120">
        <v>99887.84793163378</v>
      </c>
      <c r="K11" s="120">
        <v>22649.383938814906</v>
      </c>
      <c r="L11" s="120">
        <v>7173.970799802332</v>
      </c>
      <c r="M11" s="120">
        <v>7059.35785371595</v>
      </c>
      <c r="N11" s="120">
        <v>97289.73236889653</v>
      </c>
      <c r="O11" s="120">
        <v>7647.74873391523</v>
      </c>
      <c r="P11" s="120">
        <v>22779.323034668654</v>
      </c>
      <c r="Q11" s="120">
        <v>118.61107211265235</v>
      </c>
      <c r="R11" s="120">
        <v>4205.362225297466</v>
      </c>
      <c r="S11" s="120">
        <v>4194.700555894082</v>
      </c>
      <c r="T11" s="120">
        <v>2462.1792778441036</v>
      </c>
      <c r="U11" s="120">
        <v>12552.116659472093</v>
      </c>
      <c r="V11" s="120">
        <v>745.6505038992021</v>
      </c>
      <c r="W11" s="120">
        <v>3916.164442730662</v>
      </c>
      <c r="X11" s="120">
        <v>4595.312783726254</v>
      </c>
      <c r="Y11" s="120">
        <v>3795.5543076048752</v>
      </c>
      <c r="Z11" s="120">
        <v>3614.97228208505</v>
      </c>
      <c r="AA11" s="120">
        <v>20211.85977146613</v>
      </c>
      <c r="AB11" s="120">
        <v>29744.724926767278</v>
      </c>
      <c r="AC11" s="157">
        <v>1376.0217073743095</v>
      </c>
      <c r="AD11" s="141">
        <v>486803.29562301264</v>
      </c>
      <c r="AE11" s="80">
        <v>1581.258843389461</v>
      </c>
      <c r="AF11" s="137">
        <v>317.8510190883998</v>
      </c>
      <c r="AG11" s="80">
        <v>980.8735851113722</v>
      </c>
      <c r="AH11" s="80">
        <v>1112.8117439782552</v>
      </c>
      <c r="AI11" s="80">
        <v>217.89786843167033</v>
      </c>
      <c r="AJ11" s="80">
        <v>824.9466700868742</v>
      </c>
      <c r="AK11" s="80">
        <v>2494.164286054257</v>
      </c>
      <c r="AL11" s="80">
        <v>146.5979542965366</v>
      </c>
      <c r="AM11" s="80">
        <v>358.4986336888031</v>
      </c>
      <c r="AN11" s="80">
        <v>2671.35456799513</v>
      </c>
      <c r="AO11" s="80">
        <v>1046.269599814382</v>
      </c>
      <c r="AP11" s="80">
        <v>1664.5198178865164</v>
      </c>
      <c r="AQ11" s="80">
        <v>1426.664637040386</v>
      </c>
      <c r="AR11" s="80">
        <v>803.88987301519</v>
      </c>
      <c r="AS11" s="80">
        <v>510.427422687032</v>
      </c>
      <c r="AT11" s="80">
        <v>301.1921606456116</v>
      </c>
      <c r="AU11" s="80">
        <v>3340.4342949479005</v>
      </c>
      <c r="AV11" s="80">
        <v>2368.223316226778</v>
      </c>
      <c r="AW11" s="80">
        <v>259.2118373697852</v>
      </c>
      <c r="AX11" s="80">
        <v>1397.3450461810785</v>
      </c>
      <c r="AY11" s="80">
        <v>0</v>
      </c>
      <c r="AZ11" s="80">
        <v>1.9990630131345901</v>
      </c>
      <c r="BA11" s="80">
        <v>528.4189898052433</v>
      </c>
      <c r="BB11" s="80">
        <v>429.7985478239369</v>
      </c>
      <c r="BC11" s="80">
        <v>33.3177168855765</v>
      </c>
      <c r="BD11" s="80">
        <v>67.96814244657607</v>
      </c>
      <c r="BE11" s="80">
        <v>1309.3862736031567</v>
      </c>
      <c r="BF11" s="80">
        <v>1579.259780376326</v>
      </c>
      <c r="BG11" s="80">
        <v>29.319590859307322</v>
      </c>
      <c r="BH11" s="80">
        <v>171.91941912957475</v>
      </c>
      <c r="BI11" s="80">
        <v>740.9860235352214</v>
      </c>
      <c r="BJ11" s="80">
        <v>0</v>
      </c>
      <c r="BK11" s="80">
        <v>418.4705240828408</v>
      </c>
      <c r="BL11" s="80">
        <v>0</v>
      </c>
      <c r="BM11" s="80">
        <v>1447.9879758471548</v>
      </c>
      <c r="BN11" s="80">
        <v>3215.55949206076</v>
      </c>
      <c r="BO11" s="80">
        <v>1567.9317566352302</v>
      </c>
      <c r="BP11" s="80">
        <v>41.31396893811486</v>
      </c>
      <c r="BQ11" s="80">
        <v>513.7591943755897</v>
      </c>
      <c r="BR11" s="80">
        <v>45.312094964384045</v>
      </c>
      <c r="BS11" s="80">
        <v>2464.1783408572383</v>
      </c>
      <c r="BT11" s="80">
        <v>89.29148125334503</v>
      </c>
      <c r="BU11" s="80">
        <v>22720.950394685126</v>
      </c>
      <c r="BV11" s="80">
        <v>157.2596236999211</v>
      </c>
      <c r="BW11" s="80">
        <v>1313.3843996294256</v>
      </c>
      <c r="BX11" s="80">
        <v>898.2456472351425</v>
      </c>
      <c r="BY11" s="80">
        <v>1174.7826973854276</v>
      </c>
      <c r="BZ11" s="80">
        <v>0</v>
      </c>
      <c r="CA11" s="80">
        <v>89.29148125334503</v>
      </c>
      <c r="CB11" s="80">
        <v>1983.2037798970562</v>
      </c>
      <c r="CC11" s="80">
        <v>259.2118373697852</v>
      </c>
      <c r="CD11" s="80">
        <v>128.6063871783253</v>
      </c>
      <c r="CE11" s="80">
        <v>208.5689077037089</v>
      </c>
      <c r="CF11" s="80">
        <v>0</v>
      </c>
      <c r="CG11" s="80">
        <v>0</v>
      </c>
      <c r="CH11" s="80">
        <v>0</v>
      </c>
      <c r="CI11" s="80">
        <v>1250.0807375468305</v>
      </c>
      <c r="CJ11" s="80">
        <v>599.7189039403771</v>
      </c>
      <c r="CK11" s="141">
        <v>4022.114782426795</v>
      </c>
      <c r="CL11" s="133"/>
      <c r="CM11" s="133"/>
      <c r="CN11" s="133"/>
      <c r="CO11" s="133"/>
      <c r="CP11" s="133"/>
      <c r="CQ11" s="133"/>
      <c r="CR11" s="133"/>
      <c r="CS11" s="133"/>
      <c r="CT11" s="133"/>
      <c r="CU11" s="133"/>
      <c r="CV11" s="136"/>
      <c r="CW11" s="136"/>
    </row>
    <row r="12" spans="1:101" ht="12.75">
      <c r="A12" s="66" t="s">
        <v>26</v>
      </c>
      <c r="B12" s="23" t="s">
        <v>99</v>
      </c>
      <c r="C12" s="24" t="s">
        <v>100</v>
      </c>
      <c r="D12" s="106" t="s">
        <v>101</v>
      </c>
      <c r="E12" s="72">
        <v>817400</v>
      </c>
      <c r="F12" s="119">
        <v>851424.3795453642</v>
      </c>
      <c r="G12" s="158">
        <v>111863.2076399112</v>
      </c>
      <c r="H12" s="158">
        <v>10647.682859827108</v>
      </c>
      <c r="I12" s="158">
        <v>12740.365871765754</v>
      </c>
      <c r="J12" s="158">
        <v>157242.5348169993</v>
      </c>
      <c r="K12" s="158">
        <v>79254.20621369508</v>
      </c>
      <c r="L12" s="158">
        <v>7712.341888949512</v>
      </c>
      <c r="M12" s="158">
        <v>7433.8313623067625</v>
      </c>
      <c r="N12" s="158">
        <v>165937.00808266865</v>
      </c>
      <c r="O12" s="158">
        <v>19103.93145571012</v>
      </c>
      <c r="P12" s="158">
        <v>24073.19917076466</v>
      </c>
      <c r="Q12" s="158">
        <v>2750.782298131043</v>
      </c>
      <c r="R12" s="158">
        <v>11.489468200928009</v>
      </c>
      <c r="S12" s="158">
        <v>5042.276740837648</v>
      </c>
      <c r="T12" s="158">
        <v>1433.420235295525</v>
      </c>
      <c r="U12" s="158">
        <v>24124.974495822004</v>
      </c>
      <c r="V12" s="158">
        <v>2587.0210171912336</v>
      </c>
      <c r="W12" s="158">
        <v>2569.7140967366713</v>
      </c>
      <c r="X12" s="158">
        <v>288.9819406992906</v>
      </c>
      <c r="Y12" s="158">
        <v>1566.203582984731</v>
      </c>
      <c r="Z12" s="158">
        <v>1315.180518240405</v>
      </c>
      <c r="AA12" s="158">
        <v>108242.71622986182</v>
      </c>
      <c r="AB12" s="158">
        <v>12919.979710096717</v>
      </c>
      <c r="AC12" s="159">
        <v>5775.130288489245</v>
      </c>
      <c r="AD12" s="142">
        <v>764636.1799851855</v>
      </c>
      <c r="AE12" s="138">
        <v>965.5516377969755</v>
      </c>
      <c r="AF12" s="139">
        <v>238.95185131803444</v>
      </c>
      <c r="AG12" s="138">
        <v>264.2577686213442</v>
      </c>
      <c r="AH12" s="138">
        <v>972.241707888655</v>
      </c>
      <c r="AI12" s="138">
        <v>0</v>
      </c>
      <c r="AJ12" s="138">
        <v>0</v>
      </c>
      <c r="AK12" s="138">
        <v>498.9919670554937</v>
      </c>
      <c r="AL12" s="138">
        <v>101.5145418259209</v>
      </c>
      <c r="AM12" s="138">
        <v>0</v>
      </c>
      <c r="AN12" s="138">
        <v>2045.525289607623</v>
      </c>
      <c r="AO12" s="138">
        <v>1225.3096071001332</v>
      </c>
      <c r="AP12" s="138">
        <v>1928.3676186716793</v>
      </c>
      <c r="AQ12" s="138">
        <v>0</v>
      </c>
      <c r="AR12" s="138">
        <v>407.9924701780171</v>
      </c>
      <c r="AS12" s="138">
        <v>0</v>
      </c>
      <c r="AT12" s="138">
        <v>0</v>
      </c>
      <c r="AU12" s="138">
        <v>3067.1062644224153</v>
      </c>
      <c r="AV12" s="138">
        <v>2423.9869177831283</v>
      </c>
      <c r="AW12" s="138">
        <v>379.8796321623286</v>
      </c>
      <c r="AX12" s="138">
        <v>3788.3249075667445</v>
      </c>
      <c r="AY12" s="138">
        <v>0</v>
      </c>
      <c r="AZ12" s="138">
        <v>0</v>
      </c>
      <c r="BA12" s="138">
        <v>705.9478309785387</v>
      </c>
      <c r="BB12" s="138">
        <v>381.62486783841894</v>
      </c>
      <c r="BC12" s="138">
        <v>0</v>
      </c>
      <c r="BD12" s="138">
        <v>1467.3068946729454</v>
      </c>
      <c r="BE12" s="138">
        <v>1158.400180004957</v>
      </c>
      <c r="BF12" s="138">
        <v>0</v>
      </c>
      <c r="BG12" s="138">
        <v>0</v>
      </c>
      <c r="BH12" s="138">
        <v>0</v>
      </c>
      <c r="BI12" s="138">
        <v>508.59076327399055</v>
      </c>
      <c r="BJ12" s="138">
        <v>0</v>
      </c>
      <c r="BK12" s="138">
        <v>0</v>
      </c>
      <c r="BL12" s="138">
        <v>0</v>
      </c>
      <c r="BM12" s="138">
        <v>274.72918267788623</v>
      </c>
      <c r="BN12" s="138">
        <v>951.9824304153731</v>
      </c>
      <c r="BO12" s="138">
        <v>3059.3981401863493</v>
      </c>
      <c r="BP12" s="138">
        <v>834.6153311982983</v>
      </c>
      <c r="BQ12" s="138">
        <v>11820.481234159808</v>
      </c>
      <c r="BR12" s="138">
        <v>2782.1965403006684</v>
      </c>
      <c r="BS12" s="138">
        <v>1432.9839263765023</v>
      </c>
      <c r="BT12" s="138">
        <v>59.4834492934121</v>
      </c>
      <c r="BU12" s="138">
        <v>36077.51189613932</v>
      </c>
      <c r="BV12" s="138">
        <v>0</v>
      </c>
      <c r="BW12" s="138">
        <v>1007.5827303294842</v>
      </c>
      <c r="BX12" s="138">
        <v>2290.4763885622183</v>
      </c>
      <c r="BY12" s="138">
        <v>2005.130355521449</v>
      </c>
      <c r="BZ12" s="138">
        <v>0</v>
      </c>
      <c r="CA12" s="138">
        <v>0</v>
      </c>
      <c r="CB12" s="138">
        <v>1661.7552362506765</v>
      </c>
      <c r="CC12" s="138">
        <v>0</v>
      </c>
      <c r="CD12" s="138">
        <v>0</v>
      </c>
      <c r="CE12" s="138">
        <v>0</v>
      </c>
      <c r="CF12" s="138">
        <v>0</v>
      </c>
      <c r="CG12" s="138">
        <v>0</v>
      </c>
      <c r="CH12" s="138">
        <v>0</v>
      </c>
      <c r="CI12" s="138">
        <v>0</v>
      </c>
      <c r="CJ12" s="138">
        <v>0</v>
      </c>
      <c r="CK12" s="142">
        <v>0</v>
      </c>
      <c r="CL12" s="133"/>
      <c r="CM12" s="133"/>
      <c r="CN12" s="133"/>
      <c r="CO12" s="133"/>
      <c r="CP12" s="133"/>
      <c r="CQ12" s="133"/>
      <c r="CR12" s="133"/>
      <c r="CS12" s="133"/>
      <c r="CT12" s="133"/>
      <c r="CU12" s="133"/>
      <c r="CV12" s="136"/>
      <c r="CW12" s="136"/>
    </row>
    <row r="13" spans="1:101" ht="12.75">
      <c r="A13" s="64" t="s">
        <v>27</v>
      </c>
      <c r="B13" s="59" t="s">
        <v>102</v>
      </c>
      <c r="C13" s="25" t="s">
        <v>90</v>
      </c>
      <c r="D13" s="125" t="s">
        <v>91</v>
      </c>
      <c r="E13" s="69">
        <v>1273701</v>
      </c>
      <c r="F13" s="118">
        <v>1441674.5435034577</v>
      </c>
      <c r="G13" s="155">
        <v>236144.09211192522</v>
      </c>
      <c r="H13" s="155">
        <v>61885.19813544198</v>
      </c>
      <c r="I13" s="155">
        <v>38582.418791533484</v>
      </c>
      <c r="J13" s="155">
        <v>257093.78296979246</v>
      </c>
      <c r="K13" s="155">
        <v>58295.53763887905</v>
      </c>
      <c r="L13" s="155">
        <v>18464.541283323677</v>
      </c>
      <c r="M13" s="155">
        <v>18169.547683032793</v>
      </c>
      <c r="N13" s="155">
        <v>250406.68967017528</v>
      </c>
      <c r="O13" s="155">
        <v>19683.96250313077</v>
      </c>
      <c r="P13" s="155">
        <v>58629.978057813474</v>
      </c>
      <c r="Q13" s="155">
        <v>305.28407471963726</v>
      </c>
      <c r="R13" s="155">
        <v>10823.864019975452</v>
      </c>
      <c r="S13" s="155">
        <v>10796.422754832114</v>
      </c>
      <c r="T13" s="155">
        <v>6337.217169039661</v>
      </c>
      <c r="U13" s="155">
        <v>32306.94446906633</v>
      </c>
      <c r="V13" s="155">
        <v>1919.173480962214</v>
      </c>
      <c r="W13" s="155">
        <v>10079.519702962405</v>
      </c>
      <c r="X13" s="155">
        <v>11827.528292593046</v>
      </c>
      <c r="Y13" s="155">
        <v>9769.090391028392</v>
      </c>
      <c r="Z13" s="155">
        <v>9304.303962663102</v>
      </c>
      <c r="AA13" s="155">
        <v>52021.77839548335</v>
      </c>
      <c r="AB13" s="155">
        <v>76557.69959177061</v>
      </c>
      <c r="AC13" s="156">
        <v>3541.6382825620835</v>
      </c>
      <c r="AD13" s="140">
        <v>1252946.2134327064</v>
      </c>
      <c r="AE13" s="134">
        <v>4069.882636571344</v>
      </c>
      <c r="AF13" s="135">
        <v>818.0927170857694</v>
      </c>
      <c r="AG13" s="134">
        <v>2524.5963931871124</v>
      </c>
      <c r="AH13" s="134">
        <v>2864.1820493359223</v>
      </c>
      <c r="AI13" s="134">
        <v>560.830856366974</v>
      </c>
      <c r="AJ13" s="134">
        <v>2123.2678904657914</v>
      </c>
      <c r="AK13" s="134">
        <v>6419.540964469676</v>
      </c>
      <c r="AL13" s="134">
        <v>377.3173957209</v>
      </c>
      <c r="AM13" s="134">
        <v>922.7125404447462</v>
      </c>
      <c r="AN13" s="134">
        <v>6875.597640361241</v>
      </c>
      <c r="AO13" s="134">
        <v>2692.914253260063</v>
      </c>
      <c r="AP13" s="134">
        <v>4284.1817665501</v>
      </c>
      <c r="AQ13" s="134">
        <v>3671.98429199294</v>
      </c>
      <c r="AR13" s="134">
        <v>2069.071391807699</v>
      </c>
      <c r="AS13" s="134">
        <v>1313.7505687373152</v>
      </c>
      <c r="AT13" s="134">
        <v>775.2157402993035</v>
      </c>
      <c r="AU13" s="134">
        <v>8597.691385222144</v>
      </c>
      <c r="AV13" s="134">
        <v>6095.391019963993</v>
      </c>
      <c r="AW13" s="134">
        <v>667.1657587974095</v>
      </c>
      <c r="AX13" s="134">
        <v>3596.52081284876</v>
      </c>
      <c r="AY13" s="134">
        <v>0</v>
      </c>
      <c r="AZ13" s="134">
        <v>5.145237214375909</v>
      </c>
      <c r="BA13" s="134">
        <v>1360.0577036666984</v>
      </c>
      <c r="BB13" s="134">
        <v>1106.2260010908203</v>
      </c>
      <c r="BC13" s="134">
        <v>85.7539535729318</v>
      </c>
      <c r="BD13" s="134">
        <v>174.9380652887809</v>
      </c>
      <c r="BE13" s="134">
        <v>3370.1303754162204</v>
      </c>
      <c r="BF13" s="134">
        <v>4064.7373993569677</v>
      </c>
      <c r="BG13" s="134">
        <v>75.46347914418</v>
      </c>
      <c r="BH13" s="134">
        <v>442.4904004363281</v>
      </c>
      <c r="BI13" s="134">
        <v>1907.1679274620035</v>
      </c>
      <c r="BJ13" s="134">
        <v>0</v>
      </c>
      <c r="BK13" s="134">
        <v>1077.0696568760234</v>
      </c>
      <c r="BL13" s="134">
        <v>0</v>
      </c>
      <c r="BM13" s="134">
        <v>3726.866822279617</v>
      </c>
      <c r="BN13" s="134">
        <v>8276.285567230796</v>
      </c>
      <c r="BO13" s="134">
        <v>4035.581055142171</v>
      </c>
      <c r="BP13" s="134">
        <v>106.33490243043543</v>
      </c>
      <c r="BQ13" s="134">
        <v>1322.3259640946085</v>
      </c>
      <c r="BR13" s="134">
        <v>116.62537685918726</v>
      </c>
      <c r="BS13" s="134">
        <v>6342.3624062540375</v>
      </c>
      <c r="BT13" s="134">
        <v>229.82059557545725</v>
      </c>
      <c r="BU13" s="134">
        <v>58479.737131153706</v>
      </c>
      <c r="BV13" s="134">
        <v>404.75866086423815</v>
      </c>
      <c r="BW13" s="134">
        <v>3380.420849844972</v>
      </c>
      <c r="BX13" s="134">
        <v>2311.9265883262415</v>
      </c>
      <c r="BY13" s="134">
        <v>3023.6844029815757</v>
      </c>
      <c r="BZ13" s="134">
        <v>0</v>
      </c>
      <c r="CA13" s="134">
        <v>229.82059557545725</v>
      </c>
      <c r="CB13" s="134">
        <v>5104.418332475194</v>
      </c>
      <c r="CC13" s="134">
        <v>667.1657587974095</v>
      </c>
      <c r="CD13" s="134">
        <v>331.0102607915168</v>
      </c>
      <c r="CE13" s="134">
        <v>536.8197493665531</v>
      </c>
      <c r="CF13" s="134">
        <v>0</v>
      </c>
      <c r="CG13" s="134">
        <v>0</v>
      </c>
      <c r="CH13" s="134">
        <v>0</v>
      </c>
      <c r="CI13" s="134">
        <v>3217.488338056402</v>
      </c>
      <c r="CJ13" s="134">
        <v>1543.5711643127727</v>
      </c>
      <c r="CK13" s="140">
        <v>10352.217275324329</v>
      </c>
      <c r="CL13" s="133"/>
      <c r="CM13" s="133"/>
      <c r="CN13" s="133"/>
      <c r="CO13" s="133"/>
      <c r="CP13" s="133"/>
      <c r="CQ13" s="133"/>
      <c r="CR13" s="133"/>
      <c r="CS13" s="133"/>
      <c r="CT13" s="133"/>
      <c r="CU13" s="133"/>
      <c r="CV13" s="136"/>
      <c r="CW13" s="136"/>
    </row>
    <row r="14" spans="1:101" ht="12.75">
      <c r="A14" s="67" t="s">
        <v>28</v>
      </c>
      <c r="B14" s="22" t="s">
        <v>109</v>
      </c>
      <c r="C14" s="25" t="s">
        <v>110</v>
      </c>
      <c r="D14" s="39" t="s">
        <v>111</v>
      </c>
      <c r="E14" s="70">
        <v>230308</v>
      </c>
      <c r="F14" s="71">
        <v>247770.4458130459</v>
      </c>
      <c r="G14" s="120">
        <v>45319.61427001175</v>
      </c>
      <c r="H14" s="120">
        <v>10570.188416643989</v>
      </c>
      <c r="I14" s="120">
        <v>8108.656474781513</v>
      </c>
      <c r="J14" s="120">
        <v>34500.301450709434</v>
      </c>
      <c r="K14" s="120">
        <v>14066.158015783118</v>
      </c>
      <c r="L14" s="120">
        <v>4673.482372070928</v>
      </c>
      <c r="M14" s="120">
        <v>2976.2366710244337</v>
      </c>
      <c r="N14" s="120">
        <v>56234.46286941605</v>
      </c>
      <c r="O14" s="120">
        <v>4251.570769036747</v>
      </c>
      <c r="P14" s="120">
        <v>10638.297657003786</v>
      </c>
      <c r="Q14" s="120">
        <v>0</v>
      </c>
      <c r="R14" s="120">
        <v>1898.830768151666</v>
      </c>
      <c r="S14" s="120">
        <v>959.9288909770098</v>
      </c>
      <c r="T14" s="120">
        <v>1134.544527335685</v>
      </c>
      <c r="U14" s="120">
        <v>3817.774332114279</v>
      </c>
      <c r="V14" s="120">
        <v>379.4004664337706</v>
      </c>
      <c r="W14" s="120">
        <v>2579.008953758233</v>
      </c>
      <c r="X14" s="120">
        <v>1203.5679856868887</v>
      </c>
      <c r="Y14" s="120">
        <v>2328.513224112804</v>
      </c>
      <c r="Z14" s="120">
        <v>809.0829223949083</v>
      </c>
      <c r="AA14" s="120">
        <v>5748.602729965179</v>
      </c>
      <c r="AB14" s="120">
        <v>7825.706006441145</v>
      </c>
      <c r="AC14" s="157">
        <v>1631.879114660917</v>
      </c>
      <c r="AD14" s="141">
        <v>221655.80888851424</v>
      </c>
      <c r="AE14" s="80">
        <v>457.108995703338</v>
      </c>
      <c r="AF14" s="80">
        <v>228.554497851669</v>
      </c>
      <c r="AG14" s="80">
        <v>720.860886224164</v>
      </c>
      <c r="AH14" s="80">
        <v>1211.3388386138458</v>
      </c>
      <c r="AI14" s="80">
        <v>68.5663493555007</v>
      </c>
      <c r="AJ14" s="80">
        <v>0</v>
      </c>
      <c r="AK14" s="80">
        <v>405.9127881845642</v>
      </c>
      <c r="AL14" s="80">
        <v>114.2772489258345</v>
      </c>
      <c r="AM14" s="80">
        <v>219.8694269333056</v>
      </c>
      <c r="AN14" s="80">
        <v>3072.7643776471073</v>
      </c>
      <c r="AO14" s="80">
        <v>1389.6936265573743</v>
      </c>
      <c r="AP14" s="80">
        <v>2210.87622406855</v>
      </c>
      <c r="AQ14" s="80">
        <v>297.12084720716973</v>
      </c>
      <c r="AR14" s="80">
        <v>104.6779600160644</v>
      </c>
      <c r="AS14" s="80">
        <v>182.8435982813352</v>
      </c>
      <c r="AT14" s="80">
        <v>159.98814849616832</v>
      </c>
      <c r="AU14" s="80">
        <v>1801.0094430711517</v>
      </c>
      <c r="AV14" s="80">
        <v>849.308514016802</v>
      </c>
      <c r="AW14" s="80">
        <v>253.6954926153526</v>
      </c>
      <c r="AX14" s="80">
        <v>525.6753450588387</v>
      </c>
      <c r="AY14" s="80">
        <v>0</v>
      </c>
      <c r="AZ14" s="80">
        <v>0</v>
      </c>
      <c r="BA14" s="80">
        <v>122.04810185279126</v>
      </c>
      <c r="BB14" s="80">
        <v>191.98577819540196</v>
      </c>
      <c r="BC14" s="80">
        <v>0</v>
      </c>
      <c r="BD14" s="80">
        <v>114.2772489258345</v>
      </c>
      <c r="BE14" s="80">
        <v>1406.0672707834678</v>
      </c>
      <c r="BF14" s="80">
        <v>470.8222655744382</v>
      </c>
      <c r="BG14" s="80">
        <v>27.42653974220028</v>
      </c>
      <c r="BH14" s="80">
        <v>91.4217991406676</v>
      </c>
      <c r="BI14" s="80">
        <v>283.4075773360696</v>
      </c>
      <c r="BJ14" s="80">
        <v>0</v>
      </c>
      <c r="BK14" s="80">
        <v>0</v>
      </c>
      <c r="BL14" s="80">
        <v>0</v>
      </c>
      <c r="BM14" s="80">
        <v>216.66966396338225</v>
      </c>
      <c r="BN14" s="80">
        <v>687.9490385335238</v>
      </c>
      <c r="BO14" s="80">
        <v>788.5130175882581</v>
      </c>
      <c r="BP14" s="80">
        <v>0</v>
      </c>
      <c r="BQ14" s="80">
        <v>91.4217991406676</v>
      </c>
      <c r="BR14" s="80">
        <v>0</v>
      </c>
      <c r="BS14" s="80">
        <v>91.4217991406676</v>
      </c>
      <c r="BT14" s="80">
        <v>91.4217991406676</v>
      </c>
      <c r="BU14" s="80">
        <v>1371.326987110014</v>
      </c>
      <c r="BV14" s="80">
        <v>0</v>
      </c>
      <c r="BW14" s="80">
        <v>431.9680009396544</v>
      </c>
      <c r="BX14" s="80">
        <v>605.2123103112195</v>
      </c>
      <c r="BY14" s="80">
        <v>685.663493555007</v>
      </c>
      <c r="BZ14" s="80">
        <v>0</v>
      </c>
      <c r="CA14" s="80">
        <v>44.33957258322379</v>
      </c>
      <c r="CB14" s="80">
        <v>877.649271750409</v>
      </c>
      <c r="CC14" s="80">
        <v>274.2653974220028</v>
      </c>
      <c r="CD14" s="80">
        <v>1869.5757924266525</v>
      </c>
      <c r="CE14" s="80">
        <v>1005.6397905473438</v>
      </c>
      <c r="CF14" s="80">
        <v>0</v>
      </c>
      <c r="CG14" s="80">
        <v>0</v>
      </c>
      <c r="CH14" s="80">
        <v>0</v>
      </c>
      <c r="CI14" s="80">
        <v>0</v>
      </c>
      <c r="CJ14" s="80">
        <v>0</v>
      </c>
      <c r="CK14" s="141">
        <v>0</v>
      </c>
      <c r="CL14" s="133"/>
      <c r="CM14" s="133"/>
      <c r="CN14" s="133"/>
      <c r="CO14" s="133"/>
      <c r="CP14" s="133"/>
      <c r="CQ14" s="133"/>
      <c r="CR14" s="133"/>
      <c r="CS14" s="133"/>
      <c r="CT14" s="133"/>
      <c r="CU14" s="133"/>
      <c r="CV14" s="136"/>
      <c r="CW14" s="136"/>
    </row>
    <row r="15" spans="1:101" ht="12.75">
      <c r="A15" s="67" t="s">
        <v>29</v>
      </c>
      <c r="B15" s="22" t="s">
        <v>252</v>
      </c>
      <c r="C15" s="25" t="s">
        <v>90</v>
      </c>
      <c r="D15" s="39" t="s">
        <v>91</v>
      </c>
      <c r="E15" s="70">
        <v>705221</v>
      </c>
      <c r="F15" s="71">
        <v>725964.4757048539</v>
      </c>
      <c r="G15" s="120">
        <v>118911.87424606236</v>
      </c>
      <c r="H15" s="120">
        <v>31162.688986038396</v>
      </c>
      <c r="I15" s="120">
        <v>19428.424782582373</v>
      </c>
      <c r="J15" s="120">
        <v>129461.22562938578</v>
      </c>
      <c r="K15" s="120">
        <v>29355.09238797897</v>
      </c>
      <c r="L15" s="120">
        <v>9297.938353897664</v>
      </c>
      <c r="M15" s="120">
        <v>9149.392431840222</v>
      </c>
      <c r="N15" s="120">
        <v>126093.89684972324</v>
      </c>
      <c r="O15" s="120">
        <v>9911.985741007196</v>
      </c>
      <c r="P15" s="120">
        <v>29523.502008916177</v>
      </c>
      <c r="Q15" s="120">
        <v>153.72775654781572</v>
      </c>
      <c r="R15" s="120">
        <v>5450.426244793623</v>
      </c>
      <c r="S15" s="120">
        <v>5436.608019485954</v>
      </c>
      <c r="T15" s="120">
        <v>3191.1464069897697</v>
      </c>
      <c r="U15" s="120">
        <v>16268.369382534858</v>
      </c>
      <c r="V15" s="120">
        <v>966.4121324550887</v>
      </c>
      <c r="W15" s="120">
        <v>5075.606883323107</v>
      </c>
      <c r="X15" s="120">
        <v>5955.827835421611</v>
      </c>
      <c r="Y15" s="120">
        <v>4919.288209530103</v>
      </c>
      <c r="Z15" s="120">
        <v>4685.242018381462</v>
      </c>
      <c r="AA15" s="120">
        <v>26195.90062701318</v>
      </c>
      <c r="AB15" s="120">
        <v>38551.12133023257</v>
      </c>
      <c r="AC15" s="157">
        <v>1783.4147037710081</v>
      </c>
      <c r="AD15" s="141">
        <v>630929.1129679125</v>
      </c>
      <c r="AE15" s="80">
        <v>2049.415540943633</v>
      </c>
      <c r="AF15" s="80">
        <v>411.9558419848769</v>
      </c>
      <c r="AG15" s="80">
        <v>1271.276728305532</v>
      </c>
      <c r="AH15" s="80">
        <v>1442.277266487934</v>
      </c>
      <c r="AI15" s="80">
        <v>282.40997972548166</v>
      </c>
      <c r="AJ15" s="80">
        <v>1069.1851831808756</v>
      </c>
      <c r="AK15" s="80">
        <v>3232.6010829127767</v>
      </c>
      <c r="AL15" s="80">
        <v>190.0005979804464</v>
      </c>
      <c r="AM15" s="80">
        <v>464.6378259703643</v>
      </c>
      <c r="AN15" s="80">
        <v>3462.251351135415</v>
      </c>
      <c r="AO15" s="80">
        <v>1356.034267786446</v>
      </c>
      <c r="AP15" s="80">
        <v>2157.327244205709</v>
      </c>
      <c r="AQ15" s="80">
        <v>1849.051273982435</v>
      </c>
      <c r="AR15" s="80">
        <v>1041.8941881982298</v>
      </c>
      <c r="AS15" s="80">
        <v>661.5475366046451</v>
      </c>
      <c r="AT15" s="80">
        <v>390.3648649416444</v>
      </c>
      <c r="AU15" s="80">
        <v>4329.42271670899</v>
      </c>
      <c r="AV15" s="80">
        <v>3069.3732964659384</v>
      </c>
      <c r="AW15" s="80">
        <v>335.95560279269836</v>
      </c>
      <c r="AX15" s="80">
        <v>1811.0511543863458</v>
      </c>
      <c r="AY15" s="80">
        <v>0</v>
      </c>
      <c r="AZ15" s="80">
        <v>2.5909172451879052</v>
      </c>
      <c r="BA15" s="80">
        <v>684.8657918113363</v>
      </c>
      <c r="BB15" s="80">
        <v>557.0472077153996</v>
      </c>
      <c r="BC15" s="80">
        <v>43.18195408646508</v>
      </c>
      <c r="BD15" s="80">
        <v>88.09118633638877</v>
      </c>
      <c r="BE15" s="80">
        <v>1697.0507955980781</v>
      </c>
      <c r="BF15" s="80">
        <v>2046.824623698445</v>
      </c>
      <c r="BG15" s="80">
        <v>38.00011959608928</v>
      </c>
      <c r="BH15" s="80">
        <v>222.81888308615984</v>
      </c>
      <c r="BI15" s="80">
        <v>960.3666588829835</v>
      </c>
      <c r="BJ15" s="80">
        <v>0</v>
      </c>
      <c r="BK15" s="80">
        <v>542.3653433260015</v>
      </c>
      <c r="BL15" s="80">
        <v>0</v>
      </c>
      <c r="BM15" s="80">
        <v>1876.6877245977728</v>
      </c>
      <c r="BN15" s="80">
        <v>4167.576752792919</v>
      </c>
      <c r="BO15" s="80">
        <v>2032.142759309047</v>
      </c>
      <c r="BP15" s="80">
        <v>53.5456230672167</v>
      </c>
      <c r="BQ15" s="80">
        <v>665.8657320132917</v>
      </c>
      <c r="BR15" s="80">
        <v>58.727457557592516</v>
      </c>
      <c r="BS15" s="80">
        <v>3193.737324234958</v>
      </c>
      <c r="BT15" s="80">
        <v>115.72763695172642</v>
      </c>
      <c r="BU15" s="80">
        <v>29447.847225356694</v>
      </c>
      <c r="BV15" s="80">
        <v>203.81882328811523</v>
      </c>
      <c r="BW15" s="80">
        <v>1702.2326300884538</v>
      </c>
      <c r="BX15" s="80">
        <v>1164.1854821710988</v>
      </c>
      <c r="BY15" s="80">
        <v>1522.595701088759</v>
      </c>
      <c r="BZ15" s="80">
        <v>0</v>
      </c>
      <c r="CA15" s="80">
        <v>115.72763695172642</v>
      </c>
      <c r="CB15" s="80">
        <v>2570.3626350427485</v>
      </c>
      <c r="CC15" s="80">
        <v>335.95560279269836</v>
      </c>
      <c r="CD15" s="80">
        <v>166.68234277375524</v>
      </c>
      <c r="CE15" s="80">
        <v>270.3190325812714</v>
      </c>
      <c r="CF15" s="80">
        <v>0</v>
      </c>
      <c r="CG15" s="80">
        <v>0</v>
      </c>
      <c r="CH15" s="80">
        <v>0</v>
      </c>
      <c r="CI15" s="80">
        <v>1620.1869173241703</v>
      </c>
      <c r="CJ15" s="80">
        <v>777.2751735563717</v>
      </c>
      <c r="CK15" s="141">
        <v>5212.925497318065</v>
      </c>
      <c r="CL15" s="133"/>
      <c r="CM15" s="133"/>
      <c r="CN15" s="133"/>
      <c r="CO15" s="133"/>
      <c r="CP15" s="133"/>
      <c r="CQ15" s="133"/>
      <c r="CR15" s="133"/>
      <c r="CS15" s="133"/>
      <c r="CT15" s="133"/>
      <c r="CU15" s="133"/>
      <c r="CV15" s="136"/>
      <c r="CW15" s="136"/>
    </row>
    <row r="16" spans="1:101" ht="12.75">
      <c r="A16" s="17" t="s">
        <v>199</v>
      </c>
      <c r="B16" s="22" t="s">
        <v>266</v>
      </c>
      <c r="C16" s="25" t="s">
        <v>118</v>
      </c>
      <c r="D16" s="39" t="s">
        <v>119</v>
      </c>
      <c r="E16" s="70">
        <v>2633166.48</v>
      </c>
      <c r="F16" s="167">
        <v>2944762.6362688895</v>
      </c>
      <c r="G16" s="167">
        <v>217004.7192686208</v>
      </c>
      <c r="H16" s="80">
        <v>342268.8766282172</v>
      </c>
      <c r="I16" s="80">
        <v>110651.3080606291</v>
      </c>
      <c r="J16" s="80">
        <v>560133.1752673655</v>
      </c>
      <c r="K16" s="80">
        <v>199969.4190163488</v>
      </c>
      <c r="L16" s="80">
        <v>48683.449803511256</v>
      </c>
      <c r="M16" s="80">
        <v>53840.92602667617</v>
      </c>
      <c r="N16" s="80">
        <v>1184969.234061709</v>
      </c>
      <c r="O16" s="80">
        <v>112761.1846973784</v>
      </c>
      <c r="P16" s="80">
        <v>39149.93314857005</v>
      </c>
      <c r="Q16" s="80">
        <v>0</v>
      </c>
      <c r="R16" s="80">
        <v>18910.746151604693</v>
      </c>
      <c r="S16" s="80">
        <v>0</v>
      </c>
      <c r="T16" s="80">
        <v>11330.818975135044</v>
      </c>
      <c r="U16" s="80">
        <v>0</v>
      </c>
      <c r="V16" s="80">
        <v>0</v>
      </c>
      <c r="W16" s="80">
        <v>19770.32552213218</v>
      </c>
      <c r="X16" s="80">
        <v>0</v>
      </c>
      <c r="Y16" s="80">
        <v>25318.519640991406</v>
      </c>
      <c r="Z16" s="80">
        <v>0</v>
      </c>
      <c r="AA16" s="80">
        <v>0</v>
      </c>
      <c r="AB16" s="80">
        <v>0</v>
      </c>
      <c r="AC16" s="141">
        <v>0</v>
      </c>
      <c r="AD16" s="80">
        <v>3358057.2685459806</v>
      </c>
      <c r="AE16" s="167">
        <v>0</v>
      </c>
      <c r="AF16" s="80">
        <v>0</v>
      </c>
      <c r="AG16" s="80">
        <v>0</v>
      </c>
      <c r="AH16" s="80">
        <v>0</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0</v>
      </c>
      <c r="CA16" s="80">
        <v>0</v>
      </c>
      <c r="CB16" s="80">
        <v>0</v>
      </c>
      <c r="CC16" s="80">
        <v>0</v>
      </c>
      <c r="CD16" s="80">
        <v>0</v>
      </c>
      <c r="CE16" s="80">
        <v>0</v>
      </c>
      <c r="CF16" s="80">
        <v>0</v>
      </c>
      <c r="CG16" s="80">
        <v>0</v>
      </c>
      <c r="CH16" s="80">
        <v>0</v>
      </c>
      <c r="CI16" s="80">
        <v>0</v>
      </c>
      <c r="CJ16" s="80">
        <v>0</v>
      </c>
      <c r="CK16" s="141">
        <v>0</v>
      </c>
      <c r="CL16" s="133"/>
      <c r="CM16" s="133"/>
      <c r="CN16" s="133"/>
      <c r="CO16" s="133"/>
      <c r="CP16" s="133"/>
      <c r="CQ16" s="133"/>
      <c r="CR16" s="133"/>
      <c r="CS16" s="133"/>
      <c r="CT16" s="133"/>
      <c r="CU16" s="133"/>
      <c r="CV16" s="136"/>
      <c r="CW16" s="136"/>
    </row>
    <row r="17" spans="1:101" ht="12.75">
      <c r="A17" s="17" t="s">
        <v>200</v>
      </c>
      <c r="B17" s="22" t="s">
        <v>267</v>
      </c>
      <c r="C17" s="25" t="s">
        <v>123</v>
      </c>
      <c r="D17" s="39" t="s">
        <v>124</v>
      </c>
      <c r="E17" s="70">
        <v>1201008.92</v>
      </c>
      <c r="F17" s="71">
        <v>1354836.356989875</v>
      </c>
      <c r="G17" s="120">
        <v>121193.8132314678</v>
      </c>
      <c r="H17" s="120">
        <v>118217.1847719695</v>
      </c>
      <c r="I17" s="120">
        <v>85890.0448701454</v>
      </c>
      <c r="J17" s="120">
        <v>277602.9758185455</v>
      </c>
      <c r="K17" s="120">
        <v>113587.10155794419</v>
      </c>
      <c r="L17" s="120">
        <v>17792.67472049359</v>
      </c>
      <c r="M17" s="120">
        <v>61330.411807365446</v>
      </c>
      <c r="N17" s="120">
        <v>365255.924952859</v>
      </c>
      <c r="O17" s="120">
        <v>30964.134674382294</v>
      </c>
      <c r="P17" s="120">
        <v>63050.62063897511</v>
      </c>
      <c r="Q17" s="120">
        <v>0</v>
      </c>
      <c r="R17" s="120">
        <v>1313.326623703</v>
      </c>
      <c r="S17" s="120">
        <v>717.6648216956283</v>
      </c>
      <c r="T17" s="120">
        <v>14720.610338107692</v>
      </c>
      <c r="U17" s="120">
        <v>0</v>
      </c>
      <c r="V17" s="120">
        <v>0</v>
      </c>
      <c r="W17" s="120">
        <v>22932.41019483901</v>
      </c>
      <c r="X17" s="120">
        <v>0</v>
      </c>
      <c r="Y17" s="120">
        <v>28765.56061905229</v>
      </c>
      <c r="Z17" s="120">
        <v>0</v>
      </c>
      <c r="AA17" s="120">
        <v>31397.835949183744</v>
      </c>
      <c r="AB17" s="120">
        <v>0</v>
      </c>
      <c r="AC17" s="157">
        <v>0</v>
      </c>
      <c r="AD17" s="141">
        <v>1354732.2955907292</v>
      </c>
      <c r="AE17" s="80">
        <v>0</v>
      </c>
      <c r="AF17" s="137">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104.0613991458661</v>
      </c>
      <c r="BB17" s="80">
        <v>0</v>
      </c>
      <c r="BC17" s="80">
        <v>0</v>
      </c>
      <c r="BD17" s="80">
        <v>0</v>
      </c>
      <c r="BE17" s="80">
        <v>0</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141">
        <v>0</v>
      </c>
      <c r="CL17" s="133"/>
      <c r="CM17" s="133"/>
      <c r="CN17" s="133"/>
      <c r="CO17" s="133"/>
      <c r="CP17" s="133"/>
      <c r="CQ17" s="133"/>
      <c r="CR17" s="133"/>
      <c r="CS17" s="133"/>
      <c r="CT17" s="133"/>
      <c r="CU17" s="133"/>
      <c r="CV17" s="136"/>
      <c r="CW17" s="136"/>
    </row>
    <row r="18" spans="1:101" ht="12.75">
      <c r="A18" s="17" t="s">
        <v>201</v>
      </c>
      <c r="B18" s="22" t="s">
        <v>268</v>
      </c>
      <c r="C18" s="25" t="s">
        <v>125</v>
      </c>
      <c r="D18" s="39" t="s">
        <v>126</v>
      </c>
      <c r="E18" s="70">
        <v>1905862.6</v>
      </c>
      <c r="F18" s="58">
        <v>2149160.1838262933</v>
      </c>
      <c r="G18" s="120">
        <v>266859.79261408007</v>
      </c>
      <c r="H18" s="120">
        <v>159162.3359552451</v>
      </c>
      <c r="I18" s="120">
        <v>68025.4384038197</v>
      </c>
      <c r="J18" s="120">
        <v>318965.6474195561</v>
      </c>
      <c r="K18" s="120">
        <v>122831.84525552933</v>
      </c>
      <c r="L18" s="120">
        <v>33579.44232147456</v>
      </c>
      <c r="M18" s="120">
        <v>31043.387702582553</v>
      </c>
      <c r="N18" s="120">
        <v>610336.2455395854</v>
      </c>
      <c r="O18" s="120">
        <v>56282.04969896386</v>
      </c>
      <c r="P18" s="120">
        <v>60061.37421456573</v>
      </c>
      <c r="Q18" s="120">
        <v>630.8267412308629</v>
      </c>
      <c r="R18" s="120">
        <v>13916.704099069702</v>
      </c>
      <c r="S18" s="120">
        <v>4358.439303049598</v>
      </c>
      <c r="T18" s="120">
        <v>8131.902780742669</v>
      </c>
      <c r="U18" s="120">
        <v>14823.28146121395</v>
      </c>
      <c r="V18" s="120">
        <v>1181.366442668707</v>
      </c>
      <c r="W18" s="120">
        <v>14874.965413694294</v>
      </c>
      <c r="X18" s="120">
        <v>8138.811919589459</v>
      </c>
      <c r="Y18" s="120">
        <v>16090.964476380408</v>
      </c>
      <c r="Z18" s="120">
        <v>3521.1601737795436</v>
      </c>
      <c r="AA18" s="120">
        <v>39817.78390649207</v>
      </c>
      <c r="AB18" s="120">
        <v>25829.487659125512</v>
      </c>
      <c r="AC18" s="157">
        <v>4668.117885108386</v>
      </c>
      <c r="AD18" s="141">
        <v>1883131.3713875476</v>
      </c>
      <c r="AE18" s="80">
        <v>2379.9372510073463</v>
      </c>
      <c r="AF18" s="137">
        <v>917.5661690630732</v>
      </c>
      <c r="AG18" s="80">
        <v>2359.292012203427</v>
      </c>
      <c r="AH18" s="80">
        <v>4033.850270743536</v>
      </c>
      <c r="AI18" s="80">
        <v>430.10914174831555</v>
      </c>
      <c r="AJ18" s="80">
        <v>0</v>
      </c>
      <c r="AK18" s="80">
        <v>2050.760387855969</v>
      </c>
      <c r="AL18" s="80">
        <v>516.1309700979787</v>
      </c>
      <c r="AM18" s="80">
        <v>666.3824302820568</v>
      </c>
      <c r="AN18" s="80">
        <v>12341.884331062452</v>
      </c>
      <c r="AO18" s="80">
        <v>5798.054744001106</v>
      </c>
      <c r="AP18" s="80">
        <v>9224.178001819942</v>
      </c>
      <c r="AQ18" s="80">
        <v>1395.8475346872003</v>
      </c>
      <c r="AR18" s="80">
        <v>1148.1046690401704</v>
      </c>
      <c r="AS18" s="80">
        <v>688.174626797305</v>
      </c>
      <c r="AT18" s="80">
        <v>630.8267412308629</v>
      </c>
      <c r="AU18" s="80">
        <v>13092.522274818728</v>
      </c>
      <c r="AV18" s="80">
        <v>5577.655350192157</v>
      </c>
      <c r="AW18" s="80">
        <v>816.6338904661352</v>
      </c>
      <c r="AX18" s="80">
        <v>2064.5238803919146</v>
      </c>
      <c r="AY18" s="80">
        <v>0</v>
      </c>
      <c r="AZ18" s="80">
        <v>0</v>
      </c>
      <c r="BA18" s="80">
        <v>650.3250223234531</v>
      </c>
      <c r="BB18" s="80">
        <v>1628.679950086955</v>
      </c>
      <c r="BC18" s="80">
        <v>114.69577113288415</v>
      </c>
      <c r="BD18" s="80">
        <v>487.4570273147576</v>
      </c>
      <c r="BE18" s="80">
        <v>4072.846832928716</v>
      </c>
      <c r="BF18" s="80">
        <v>1525.4537560673596</v>
      </c>
      <c r="BG18" s="80">
        <v>68.8174626797305</v>
      </c>
      <c r="BH18" s="80">
        <v>344.0873133986525</v>
      </c>
      <c r="BI18" s="80">
        <v>1972.7672634856074</v>
      </c>
      <c r="BJ18" s="80">
        <v>0</v>
      </c>
      <c r="BK18" s="80">
        <v>0</v>
      </c>
      <c r="BL18" s="80">
        <v>0</v>
      </c>
      <c r="BM18" s="80">
        <v>887.7452685685233</v>
      </c>
      <c r="BN18" s="80">
        <v>2643.7375246129795</v>
      </c>
      <c r="BO18" s="80">
        <v>3211.481591720756</v>
      </c>
      <c r="BP18" s="80">
        <v>0</v>
      </c>
      <c r="BQ18" s="80">
        <v>11985.708083386395</v>
      </c>
      <c r="BR18" s="80">
        <v>114.69577113288415</v>
      </c>
      <c r="BS18" s="80">
        <v>7666.265342521978</v>
      </c>
      <c r="BT18" s="80">
        <v>344.0873133986525</v>
      </c>
      <c r="BU18" s="80">
        <v>126135.52734567801</v>
      </c>
      <c r="BV18" s="80">
        <v>0</v>
      </c>
      <c r="BW18" s="80">
        <v>2437.2851365737883</v>
      </c>
      <c r="BX18" s="80">
        <v>2722.87760669467</v>
      </c>
      <c r="BY18" s="80">
        <v>2408.611193790567</v>
      </c>
      <c r="BZ18" s="80">
        <v>0</v>
      </c>
      <c r="CA18" s="80">
        <v>317.70728603808914</v>
      </c>
      <c r="CB18" s="80">
        <v>4037.2911438775227</v>
      </c>
      <c r="CC18" s="80">
        <v>1032.2619401959573</v>
      </c>
      <c r="CD18" s="80">
        <v>18620.858443423742</v>
      </c>
      <c r="CE18" s="80">
        <v>4465.106370203181</v>
      </c>
      <c r="CF18" s="80">
        <v>0</v>
      </c>
      <c r="CG18" s="80">
        <v>0</v>
      </c>
      <c r="CH18" s="80">
        <v>0</v>
      </c>
      <c r="CI18" s="80">
        <v>0</v>
      </c>
      <c r="CJ18" s="80">
        <v>0</v>
      </c>
      <c r="CK18" s="141">
        <v>0</v>
      </c>
      <c r="CL18" s="133"/>
      <c r="CM18" s="133"/>
      <c r="CN18" s="133"/>
      <c r="CO18" s="133"/>
      <c r="CP18" s="133"/>
      <c r="CQ18" s="133"/>
      <c r="CR18" s="133"/>
      <c r="CS18" s="133"/>
      <c r="CT18" s="133"/>
      <c r="CU18" s="133"/>
      <c r="CV18" s="136"/>
      <c r="CW18" s="136"/>
    </row>
    <row r="19" spans="1:101" ht="12.75">
      <c r="A19" s="65" t="s">
        <v>30</v>
      </c>
      <c r="B19" s="22" t="s">
        <v>112</v>
      </c>
      <c r="C19" s="25" t="s">
        <v>113</v>
      </c>
      <c r="D19" s="39" t="s">
        <v>114</v>
      </c>
      <c r="E19" s="70">
        <v>0</v>
      </c>
      <c r="F19" s="71">
        <v>82784.14931724382</v>
      </c>
      <c r="G19" s="120">
        <v>16619.742190900866</v>
      </c>
      <c r="H19" s="120">
        <v>4355.459538476951</v>
      </c>
      <c r="I19" s="120">
        <v>2715.417725177438</v>
      </c>
      <c r="J19" s="120">
        <v>18094.174423877503</v>
      </c>
      <c r="K19" s="120">
        <v>4102.820433800725</v>
      </c>
      <c r="L19" s="120">
        <v>1299.5282374315564</v>
      </c>
      <c r="M19" s="120">
        <v>1278.766686545598</v>
      </c>
      <c r="N19" s="120">
        <v>17623.539034898713</v>
      </c>
      <c r="O19" s="120">
        <v>1385.350694872931</v>
      </c>
      <c r="P19" s="120">
        <v>4126.358238584225</v>
      </c>
      <c r="Q19" s="120">
        <v>21.485791033142956</v>
      </c>
      <c r="R19" s="120">
        <v>761.7799281469954</v>
      </c>
      <c r="S19" s="120">
        <v>759.8486210878366</v>
      </c>
      <c r="T19" s="120">
        <v>446.01122397451246</v>
      </c>
      <c r="U19" s="120">
        <v>2273.751942086033</v>
      </c>
      <c r="V19" s="120">
        <v>135.07078744992677</v>
      </c>
      <c r="W19" s="120">
        <v>709.3932241673099</v>
      </c>
      <c r="X19" s="120">
        <v>0</v>
      </c>
      <c r="Y19" s="120">
        <v>687.5453130605746</v>
      </c>
      <c r="Z19" s="120">
        <v>0</v>
      </c>
      <c r="AA19" s="120">
        <v>0</v>
      </c>
      <c r="AB19" s="120">
        <v>5388.105281670984</v>
      </c>
      <c r="AC19" s="157">
        <v>0</v>
      </c>
      <c r="AD19" s="141">
        <v>82784.1493172438</v>
      </c>
      <c r="AE19" s="80">
        <v>0</v>
      </c>
      <c r="AF19" s="137">
        <v>0</v>
      </c>
      <c r="AG19" s="80">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0</v>
      </c>
      <c r="CA19" s="80">
        <v>0</v>
      </c>
      <c r="CB19" s="80">
        <v>0</v>
      </c>
      <c r="CC19" s="80">
        <v>0</v>
      </c>
      <c r="CD19" s="80">
        <v>0</v>
      </c>
      <c r="CE19" s="80">
        <v>0</v>
      </c>
      <c r="CF19" s="80">
        <v>0</v>
      </c>
      <c r="CG19" s="80">
        <v>0</v>
      </c>
      <c r="CH19" s="80">
        <v>0</v>
      </c>
      <c r="CI19" s="80">
        <v>0</v>
      </c>
      <c r="CJ19" s="80">
        <v>0</v>
      </c>
      <c r="CK19" s="141">
        <v>0</v>
      </c>
      <c r="CL19" s="133"/>
      <c r="CM19" s="133"/>
      <c r="CN19" s="133"/>
      <c r="CO19" s="133"/>
      <c r="CP19" s="133"/>
      <c r="CQ19" s="133"/>
      <c r="CR19" s="133"/>
      <c r="CS19" s="133"/>
      <c r="CT19" s="133"/>
      <c r="CU19" s="133"/>
      <c r="CV19" s="136"/>
      <c r="CW19" s="136"/>
    </row>
    <row r="20" spans="1:101" ht="12.75">
      <c r="A20" s="67" t="s">
        <v>255</v>
      </c>
      <c r="B20" s="22" t="s">
        <v>256</v>
      </c>
      <c r="C20" s="25"/>
      <c r="D20" s="39" t="s">
        <v>101</v>
      </c>
      <c r="E20" s="70">
        <v>237326.628</v>
      </c>
      <c r="F20" s="70">
        <v>304679.24570553785</v>
      </c>
      <c r="G20" s="167">
        <v>40029.85883975875</v>
      </c>
      <c r="H20" s="80">
        <v>3810.2361879468112</v>
      </c>
      <c r="I20" s="80">
        <v>4559.095507571554</v>
      </c>
      <c r="J20" s="80">
        <v>56268.69285379388</v>
      </c>
      <c r="K20" s="80">
        <v>28360.841371577382</v>
      </c>
      <c r="L20" s="80">
        <v>2759.8346556661672</v>
      </c>
      <c r="M20" s="80">
        <v>2660.170634741754</v>
      </c>
      <c r="N20" s="80">
        <v>59379.97979839089</v>
      </c>
      <c r="O20" s="80">
        <v>6836.275265037716</v>
      </c>
      <c r="P20" s="80">
        <v>8614.510391379938</v>
      </c>
      <c r="Q20" s="80">
        <v>984.3578547072336</v>
      </c>
      <c r="R20" s="80">
        <v>4.111466137351774</v>
      </c>
      <c r="S20" s="80">
        <v>1804.361151670709</v>
      </c>
      <c r="T20" s="80">
        <v>512.944433541001</v>
      </c>
      <c r="U20" s="80">
        <v>8633.038010935597</v>
      </c>
      <c r="V20" s="80">
        <v>925.7564512811817</v>
      </c>
      <c r="W20" s="80">
        <v>919.5632301375759</v>
      </c>
      <c r="X20" s="80">
        <v>103.41117993567057</v>
      </c>
      <c r="Y20" s="80">
        <v>560.46049155875</v>
      </c>
      <c r="Z20" s="80">
        <v>470.6327630388873</v>
      </c>
      <c r="AA20" s="80">
        <v>38734.27861161653</v>
      </c>
      <c r="AB20" s="80">
        <v>4623.369693389648</v>
      </c>
      <c r="AC20" s="80">
        <v>2066.6102385835643</v>
      </c>
      <c r="AD20" s="141">
        <v>265790.58711846184</v>
      </c>
      <c r="AE20" s="167">
        <v>345.5192871630181</v>
      </c>
      <c r="AF20" s="80">
        <v>85.50808688188563</v>
      </c>
      <c r="AG20" s="80">
        <v>94.5637211590908</v>
      </c>
      <c r="AH20" s="80">
        <v>347.91330542021024</v>
      </c>
      <c r="AI20" s="80">
        <v>0</v>
      </c>
      <c r="AJ20" s="80">
        <v>0</v>
      </c>
      <c r="AK20" s="80">
        <v>178.56253566144224</v>
      </c>
      <c r="AL20" s="80">
        <v>36.326624859133396</v>
      </c>
      <c r="AM20" s="80">
        <v>0</v>
      </c>
      <c r="AN20" s="80">
        <v>731.9840931052956</v>
      </c>
      <c r="AO20" s="80">
        <v>438.47277082477126</v>
      </c>
      <c r="AP20" s="80">
        <v>690.0596290343451</v>
      </c>
      <c r="AQ20" s="80">
        <v>0</v>
      </c>
      <c r="AR20" s="80">
        <v>145.99868297611306</v>
      </c>
      <c r="AS20" s="80">
        <v>0</v>
      </c>
      <c r="AT20" s="80">
        <v>0</v>
      </c>
      <c r="AU20" s="80">
        <v>1097.553283172298</v>
      </c>
      <c r="AV20" s="80">
        <v>867.4152672309116</v>
      </c>
      <c r="AW20" s="80">
        <v>135.9386019083903</v>
      </c>
      <c r="AX20" s="80">
        <v>1355.6388600726457</v>
      </c>
      <c r="AY20" s="80">
        <v>0</v>
      </c>
      <c r="AZ20" s="80">
        <v>0</v>
      </c>
      <c r="BA20" s="80">
        <v>252.6209700089305</v>
      </c>
      <c r="BB20" s="80">
        <v>136.5631284102665</v>
      </c>
      <c r="BC20" s="80">
        <v>0</v>
      </c>
      <c r="BD20" s="80">
        <v>525.070656452431</v>
      </c>
      <c r="BE20" s="80">
        <v>414.52946562034026</v>
      </c>
      <c r="BF20" s="80">
        <v>0</v>
      </c>
      <c r="BG20" s="80">
        <v>0</v>
      </c>
      <c r="BH20" s="80">
        <v>0</v>
      </c>
      <c r="BI20" s="80">
        <v>181.99743142176143</v>
      </c>
      <c r="BJ20" s="80">
        <v>0</v>
      </c>
      <c r="BK20" s="80">
        <v>0</v>
      </c>
      <c r="BL20" s="80">
        <v>0</v>
      </c>
      <c r="BM20" s="80">
        <v>98.31088017034811</v>
      </c>
      <c r="BN20" s="80">
        <v>340.66359361093043</v>
      </c>
      <c r="BO20" s="80">
        <v>1094.7949577890115</v>
      </c>
      <c r="BP20" s="80">
        <v>298.6641863597547</v>
      </c>
      <c r="BQ20" s="80">
        <v>4229.91799720763</v>
      </c>
      <c r="BR20" s="80">
        <v>995.5993317410055</v>
      </c>
      <c r="BS20" s="80">
        <v>512.788301915532</v>
      </c>
      <c r="BT20" s="80">
        <v>21.28594493894779</v>
      </c>
      <c r="BU20" s="80">
        <v>12910.211846785196</v>
      </c>
      <c r="BV20" s="80">
        <v>0</v>
      </c>
      <c r="BW20" s="80">
        <v>360.5599670832037</v>
      </c>
      <c r="BX20" s="80">
        <v>819.6389898373809</v>
      </c>
      <c r="BY20" s="80">
        <v>717.5289067806191</v>
      </c>
      <c r="BZ20" s="80">
        <v>0</v>
      </c>
      <c r="CA20" s="80">
        <v>0</v>
      </c>
      <c r="CB20" s="80">
        <v>594.653317536473</v>
      </c>
      <c r="CC20" s="80">
        <v>0</v>
      </c>
      <c r="CD20" s="80">
        <v>0</v>
      </c>
      <c r="CE20" s="80">
        <v>0</v>
      </c>
      <c r="CF20" s="80">
        <v>0</v>
      </c>
      <c r="CG20" s="80">
        <v>0</v>
      </c>
      <c r="CH20" s="80">
        <v>0</v>
      </c>
      <c r="CI20" s="80">
        <v>0</v>
      </c>
      <c r="CJ20" s="80">
        <v>0</v>
      </c>
      <c r="CK20" s="141">
        <v>0</v>
      </c>
      <c r="CL20" s="133"/>
      <c r="CM20" s="133"/>
      <c r="CN20" s="133"/>
      <c r="CO20" s="133"/>
      <c r="CP20" s="133"/>
      <c r="CQ20" s="133"/>
      <c r="CR20" s="133"/>
      <c r="CS20" s="133"/>
      <c r="CT20" s="133"/>
      <c r="CU20" s="133"/>
      <c r="CV20" s="136"/>
      <c r="CW20" s="136"/>
    </row>
    <row r="21" spans="1:101" ht="12.75">
      <c r="A21" s="65" t="s">
        <v>31</v>
      </c>
      <c r="B21" s="22" t="s">
        <v>115</v>
      </c>
      <c r="C21" s="25" t="s">
        <v>105</v>
      </c>
      <c r="D21" s="39" t="s">
        <v>106</v>
      </c>
      <c r="E21" s="70">
        <v>379242</v>
      </c>
      <c r="F21" s="71">
        <v>412691.2330290448</v>
      </c>
      <c r="G21" s="120">
        <v>33057.574759244824</v>
      </c>
      <c r="H21" s="120">
        <v>48397.346350457454</v>
      </c>
      <c r="I21" s="120">
        <v>9614.88075812849</v>
      </c>
      <c r="J21" s="120">
        <v>74012.5630266929</v>
      </c>
      <c r="K21" s="120">
        <v>26965.703744552724</v>
      </c>
      <c r="L21" s="120">
        <v>7882.73430093893</v>
      </c>
      <c r="M21" s="120">
        <v>0</v>
      </c>
      <c r="N21" s="120">
        <v>191240.71223953887</v>
      </c>
      <c r="O21" s="120">
        <v>17967.349691525607</v>
      </c>
      <c r="P21" s="120">
        <v>0</v>
      </c>
      <c r="Q21" s="120">
        <v>0</v>
      </c>
      <c r="R21" s="120">
        <v>3552.3681579650297</v>
      </c>
      <c r="S21" s="120">
        <v>0</v>
      </c>
      <c r="T21" s="120">
        <v>0</v>
      </c>
      <c r="U21" s="120">
        <v>0</v>
      </c>
      <c r="V21" s="120">
        <v>0</v>
      </c>
      <c r="W21" s="120">
        <v>0</v>
      </c>
      <c r="X21" s="120">
        <v>0</v>
      </c>
      <c r="Y21" s="120">
        <v>0</v>
      </c>
      <c r="Z21" s="120">
        <v>0</v>
      </c>
      <c r="AA21" s="120">
        <v>0</v>
      </c>
      <c r="AB21" s="120">
        <v>0</v>
      </c>
      <c r="AC21" s="157">
        <v>0</v>
      </c>
      <c r="AD21" s="141">
        <v>412691.2330290448</v>
      </c>
      <c r="AE21" s="80">
        <v>0</v>
      </c>
      <c r="AF21" s="137">
        <v>0</v>
      </c>
      <c r="AG21" s="80">
        <v>0</v>
      </c>
      <c r="AH21" s="80">
        <v>0</v>
      </c>
      <c r="AI21" s="80">
        <v>0</v>
      </c>
      <c r="AJ21" s="80">
        <v>0</v>
      </c>
      <c r="AK21" s="80">
        <v>0</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0</v>
      </c>
      <c r="CA21" s="80">
        <v>0</v>
      </c>
      <c r="CB21" s="80">
        <v>0</v>
      </c>
      <c r="CC21" s="80">
        <v>0</v>
      </c>
      <c r="CD21" s="80">
        <v>0</v>
      </c>
      <c r="CE21" s="80">
        <v>0</v>
      </c>
      <c r="CF21" s="80">
        <v>0</v>
      </c>
      <c r="CG21" s="80">
        <v>0</v>
      </c>
      <c r="CH21" s="80">
        <v>0</v>
      </c>
      <c r="CI21" s="80">
        <v>0</v>
      </c>
      <c r="CJ21" s="80">
        <v>0</v>
      </c>
      <c r="CK21" s="141">
        <v>0</v>
      </c>
      <c r="CL21" s="133"/>
      <c r="CM21" s="133"/>
      <c r="CN21" s="133"/>
      <c r="CO21" s="133"/>
      <c r="CP21" s="133"/>
      <c r="CQ21" s="133"/>
      <c r="CR21" s="133"/>
      <c r="CS21" s="133"/>
      <c r="CT21" s="133"/>
      <c r="CU21" s="133"/>
      <c r="CV21" s="136"/>
      <c r="CW21" s="136"/>
    </row>
    <row r="22" spans="1:101" ht="12.75">
      <c r="A22" s="65" t="s">
        <v>32</v>
      </c>
      <c r="B22" s="22" t="s">
        <v>116</v>
      </c>
      <c r="C22" s="25" t="s">
        <v>105</v>
      </c>
      <c r="D22" s="39" t="s">
        <v>106</v>
      </c>
      <c r="E22" s="70">
        <v>740373</v>
      </c>
      <c r="F22" s="71">
        <v>762262.0660102217</v>
      </c>
      <c r="G22" s="120">
        <v>61059.05145674822</v>
      </c>
      <c r="H22" s="120">
        <v>89392.40348707765</v>
      </c>
      <c r="I22" s="120">
        <v>17759.1823730773</v>
      </c>
      <c r="J22" s="120">
        <v>136705.0343893981</v>
      </c>
      <c r="K22" s="120">
        <v>49807.05041121069</v>
      </c>
      <c r="L22" s="120">
        <v>14559.818220370245</v>
      </c>
      <c r="M22" s="120">
        <v>0</v>
      </c>
      <c r="N22" s="120">
        <v>353231.4930632841</v>
      </c>
      <c r="O22" s="120">
        <v>33186.62477045285</v>
      </c>
      <c r="P22" s="120">
        <v>0</v>
      </c>
      <c r="Q22" s="120">
        <v>0</v>
      </c>
      <c r="R22" s="120">
        <v>6561.407838602606</v>
      </c>
      <c r="S22" s="120">
        <v>0</v>
      </c>
      <c r="T22" s="120">
        <v>0</v>
      </c>
      <c r="U22" s="120">
        <v>0</v>
      </c>
      <c r="V22" s="120">
        <v>0</v>
      </c>
      <c r="W22" s="120">
        <v>0</v>
      </c>
      <c r="X22" s="120">
        <v>0</v>
      </c>
      <c r="Y22" s="120">
        <v>0</v>
      </c>
      <c r="Z22" s="120">
        <v>0</v>
      </c>
      <c r="AA22" s="120">
        <v>0</v>
      </c>
      <c r="AB22" s="120">
        <v>0</v>
      </c>
      <c r="AC22" s="157">
        <v>0</v>
      </c>
      <c r="AD22" s="141">
        <v>762262.0660102217</v>
      </c>
      <c r="AE22" s="80">
        <v>0</v>
      </c>
      <c r="AF22" s="137">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141">
        <v>0</v>
      </c>
      <c r="CL22" s="133"/>
      <c r="CM22" s="133"/>
      <c r="CN22" s="133"/>
      <c r="CO22" s="133"/>
      <c r="CP22" s="133"/>
      <c r="CQ22" s="133"/>
      <c r="CR22" s="133"/>
      <c r="CS22" s="133"/>
      <c r="CT22" s="133"/>
      <c r="CU22" s="133"/>
      <c r="CV22" s="136"/>
      <c r="CW22" s="136"/>
    </row>
    <row r="23" spans="1:101" ht="12.75">
      <c r="A23" s="65" t="s">
        <v>33</v>
      </c>
      <c r="B23" s="22" t="s">
        <v>117</v>
      </c>
      <c r="C23" s="25" t="s">
        <v>118</v>
      </c>
      <c r="D23" s="39" t="s">
        <v>119</v>
      </c>
      <c r="E23" s="70">
        <v>4645050</v>
      </c>
      <c r="F23" s="71">
        <v>5071924.736078896</v>
      </c>
      <c r="G23" s="120">
        <v>373759.02218689874</v>
      </c>
      <c r="H23" s="120">
        <v>589508.2885050834</v>
      </c>
      <c r="I23" s="120">
        <v>190580.7617632872</v>
      </c>
      <c r="J23" s="120">
        <v>964747.8109599174</v>
      </c>
      <c r="K23" s="120">
        <v>344418.1986950933</v>
      </c>
      <c r="L23" s="120">
        <v>83850.15153850843</v>
      </c>
      <c r="M23" s="120">
        <v>92733.15314611928</v>
      </c>
      <c r="N23" s="120">
        <v>2040936.914815316</v>
      </c>
      <c r="O23" s="120">
        <v>194214.71696640077</v>
      </c>
      <c r="P23" s="120">
        <v>67430.05765777324</v>
      </c>
      <c r="Q23" s="120">
        <v>0</v>
      </c>
      <c r="R23" s="120">
        <v>32571.0058945731</v>
      </c>
      <c r="S23" s="120">
        <v>0</v>
      </c>
      <c r="T23" s="120">
        <v>19515.68535005413</v>
      </c>
      <c r="U23" s="120">
        <v>0</v>
      </c>
      <c r="V23" s="120">
        <v>0</v>
      </c>
      <c r="W23" s="120">
        <v>34051.506162508245</v>
      </c>
      <c r="X23" s="120">
        <v>0</v>
      </c>
      <c r="Y23" s="120">
        <v>43607.46243736233</v>
      </c>
      <c r="Z23" s="120">
        <v>0</v>
      </c>
      <c r="AA23" s="120">
        <v>0</v>
      </c>
      <c r="AB23" s="120">
        <v>0</v>
      </c>
      <c r="AC23" s="157">
        <v>0</v>
      </c>
      <c r="AD23" s="141">
        <v>5071924.736078897</v>
      </c>
      <c r="AE23" s="80">
        <v>0</v>
      </c>
      <c r="AF23" s="137">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141">
        <v>0</v>
      </c>
      <c r="CL23" s="133"/>
      <c r="CM23" s="133"/>
      <c r="CN23" s="133"/>
      <c r="CO23" s="133"/>
      <c r="CP23" s="133"/>
      <c r="CQ23" s="133"/>
      <c r="CR23" s="133"/>
      <c r="CS23" s="133"/>
      <c r="CT23" s="133"/>
      <c r="CU23" s="133"/>
      <c r="CV23" s="136"/>
      <c r="CW23" s="136"/>
    </row>
    <row r="24" spans="1:101" ht="12.75">
      <c r="A24" s="65" t="s">
        <v>34</v>
      </c>
      <c r="B24" s="22" t="s">
        <v>120</v>
      </c>
      <c r="C24" s="25" t="s">
        <v>107</v>
      </c>
      <c r="D24" s="39" t="s">
        <v>108</v>
      </c>
      <c r="E24" s="70">
        <v>1771810</v>
      </c>
      <c r="F24" s="71">
        <v>2069875.4631341523</v>
      </c>
      <c r="G24" s="120">
        <v>113119.22380797511</v>
      </c>
      <c r="H24" s="120">
        <v>242878.64837557753</v>
      </c>
      <c r="I24" s="120">
        <v>75281.69326712757</v>
      </c>
      <c r="J24" s="120">
        <v>332744.6389186497</v>
      </c>
      <c r="K24" s="120">
        <v>144636.8921959133</v>
      </c>
      <c r="L24" s="120">
        <v>30029.550523395268</v>
      </c>
      <c r="M24" s="120">
        <v>36839.26693595462</v>
      </c>
      <c r="N24" s="120">
        <v>935098.3825178714</v>
      </c>
      <c r="O24" s="120">
        <v>77831.16202757896</v>
      </c>
      <c r="P24" s="120">
        <v>33282.25702781395</v>
      </c>
      <c r="Q24" s="120">
        <v>4486.619696340197</v>
      </c>
      <c r="R24" s="120">
        <v>5926.4943383418495</v>
      </c>
      <c r="S24" s="120">
        <v>0</v>
      </c>
      <c r="T24" s="120">
        <v>7627.9956872020475</v>
      </c>
      <c r="U24" s="120">
        <v>0</v>
      </c>
      <c r="V24" s="120">
        <v>0</v>
      </c>
      <c r="W24" s="120">
        <v>16454.649903699286</v>
      </c>
      <c r="X24" s="120">
        <v>0</v>
      </c>
      <c r="Y24" s="120">
        <v>13637.98791071152</v>
      </c>
      <c r="Z24" s="120">
        <v>0</v>
      </c>
      <c r="AA24" s="120">
        <v>0</v>
      </c>
      <c r="AB24" s="120">
        <v>0</v>
      </c>
      <c r="AC24" s="157">
        <v>0</v>
      </c>
      <c r="AD24" s="141">
        <v>2069875.463134152</v>
      </c>
      <c r="AE24" s="80">
        <v>0</v>
      </c>
      <c r="AF24" s="137">
        <v>0</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v>0</v>
      </c>
      <c r="BK24" s="80">
        <v>0</v>
      </c>
      <c r="BL24" s="80">
        <v>0</v>
      </c>
      <c r="BM24" s="80">
        <v>0</v>
      </c>
      <c r="BN24" s="80">
        <v>0</v>
      </c>
      <c r="BO24" s="80">
        <v>0</v>
      </c>
      <c r="BP24" s="80">
        <v>0</v>
      </c>
      <c r="BQ24" s="80">
        <v>0</v>
      </c>
      <c r="BR24" s="80">
        <v>0</v>
      </c>
      <c r="BS24" s="80">
        <v>0</v>
      </c>
      <c r="BT24" s="80">
        <v>0</v>
      </c>
      <c r="BU24" s="80">
        <v>0</v>
      </c>
      <c r="BV24" s="80">
        <v>0</v>
      </c>
      <c r="BW24" s="80">
        <v>0</v>
      </c>
      <c r="BX24" s="80">
        <v>0</v>
      </c>
      <c r="BY24" s="80">
        <v>0</v>
      </c>
      <c r="BZ24" s="80">
        <v>0</v>
      </c>
      <c r="CA24" s="80">
        <v>0</v>
      </c>
      <c r="CB24" s="80">
        <v>0</v>
      </c>
      <c r="CC24" s="80">
        <v>0</v>
      </c>
      <c r="CD24" s="80">
        <v>0</v>
      </c>
      <c r="CE24" s="80">
        <v>0</v>
      </c>
      <c r="CF24" s="80">
        <v>0</v>
      </c>
      <c r="CG24" s="80">
        <v>0</v>
      </c>
      <c r="CH24" s="80">
        <v>0</v>
      </c>
      <c r="CI24" s="80">
        <v>0</v>
      </c>
      <c r="CJ24" s="80">
        <v>0</v>
      </c>
      <c r="CK24" s="141">
        <v>0</v>
      </c>
      <c r="CL24" s="133"/>
      <c r="CM24" s="133"/>
      <c r="CN24" s="133"/>
      <c r="CO24" s="133"/>
      <c r="CP24" s="133"/>
      <c r="CQ24" s="133"/>
      <c r="CR24" s="133"/>
      <c r="CS24" s="133"/>
      <c r="CT24" s="133"/>
      <c r="CU24" s="133"/>
      <c r="CV24" s="136"/>
      <c r="CW24" s="136"/>
    </row>
    <row r="25" spans="1:101" ht="12.75">
      <c r="A25" s="66" t="s">
        <v>35</v>
      </c>
      <c r="B25" s="22" t="s">
        <v>121</v>
      </c>
      <c r="C25" s="25" t="s">
        <v>90</v>
      </c>
      <c r="D25" s="39" t="s">
        <v>91</v>
      </c>
      <c r="E25" s="72">
        <v>337378</v>
      </c>
      <c r="F25" s="119">
        <v>380654.9446523627</v>
      </c>
      <c r="G25" s="158">
        <v>62350.6995513733</v>
      </c>
      <c r="H25" s="158">
        <v>16339.961593412618</v>
      </c>
      <c r="I25" s="158">
        <v>10187.173350481118</v>
      </c>
      <c r="J25" s="158">
        <v>67882.18614792943</v>
      </c>
      <c r="K25" s="158">
        <v>15392.159592054288</v>
      </c>
      <c r="L25" s="158">
        <v>4875.31598023114</v>
      </c>
      <c r="M25" s="158">
        <v>4797.426852551431</v>
      </c>
      <c r="N25" s="158">
        <v>66116.54830593416</v>
      </c>
      <c r="O25" s="158">
        <v>5197.287897558313</v>
      </c>
      <c r="P25" s="158">
        <v>15480.46412634233</v>
      </c>
      <c r="Q25" s="158">
        <v>80.60619027318809</v>
      </c>
      <c r="R25" s="158">
        <v>2857.897004573539</v>
      </c>
      <c r="S25" s="158">
        <v>2850.651504324264</v>
      </c>
      <c r="T25" s="158">
        <v>1673.2577138170222</v>
      </c>
      <c r="U25" s="158">
        <v>8530.218012224967</v>
      </c>
      <c r="V25" s="158">
        <v>506.73217368369365</v>
      </c>
      <c r="W25" s="158">
        <v>2661.362810311946</v>
      </c>
      <c r="X25" s="158">
        <v>3122.9011761907846</v>
      </c>
      <c r="Y25" s="158">
        <v>2579.398088742019</v>
      </c>
      <c r="Z25" s="158">
        <v>2456.6774282699175</v>
      </c>
      <c r="AA25" s="158">
        <v>13735.657097563713</v>
      </c>
      <c r="AB25" s="158">
        <v>20214.04000794702</v>
      </c>
      <c r="AC25" s="159">
        <v>935.1223759220977</v>
      </c>
      <c r="AD25" s="142">
        <v>330823.7449817123</v>
      </c>
      <c r="AE25" s="138">
        <v>1074.598255720648</v>
      </c>
      <c r="AF25" s="139">
        <v>216.00647618152087</v>
      </c>
      <c r="AG25" s="138">
        <v>666.5860229333307</v>
      </c>
      <c r="AH25" s="138">
        <v>756.2490885181129</v>
      </c>
      <c r="AI25" s="138">
        <v>148.07991134456464</v>
      </c>
      <c r="AJ25" s="138">
        <v>560.6205817876789</v>
      </c>
      <c r="AK25" s="138">
        <v>1694.9942145648486</v>
      </c>
      <c r="AL25" s="138">
        <v>99.62562842753584</v>
      </c>
      <c r="AM25" s="138">
        <v>243.62994588188306</v>
      </c>
      <c r="AN25" s="138">
        <v>1815.4099002701485</v>
      </c>
      <c r="AO25" s="138">
        <v>711.0281100873233</v>
      </c>
      <c r="AP25" s="138">
        <v>1131.1810842298323</v>
      </c>
      <c r="AQ25" s="138">
        <v>969.5385021061555</v>
      </c>
      <c r="AR25" s="138">
        <v>546.3107187953602</v>
      </c>
      <c r="AS25" s="138">
        <v>346.8783244340566</v>
      </c>
      <c r="AT25" s="138">
        <v>204.68538204202818</v>
      </c>
      <c r="AU25" s="138">
        <v>2270.105796851078</v>
      </c>
      <c r="AV25" s="138">
        <v>1609.4067428702836</v>
      </c>
      <c r="AW25" s="138">
        <v>176.15622481050653</v>
      </c>
      <c r="AX25" s="138">
        <v>949.6133764206484</v>
      </c>
      <c r="AY25" s="138">
        <v>0</v>
      </c>
      <c r="AZ25" s="138">
        <v>1.358531296739125</v>
      </c>
      <c r="BA25" s="138">
        <v>359.10510610470874</v>
      </c>
      <c r="BB25" s="138">
        <v>292.08422879891185</v>
      </c>
      <c r="BC25" s="138">
        <v>22.642188278985415</v>
      </c>
      <c r="BD25" s="138">
        <v>46.19006408913025</v>
      </c>
      <c r="BE25" s="138">
        <v>889.837999364127</v>
      </c>
      <c r="BF25" s="138">
        <v>1073.2397244239087</v>
      </c>
      <c r="BG25" s="138">
        <v>19.92512568550717</v>
      </c>
      <c r="BH25" s="138">
        <v>116.83369151956475</v>
      </c>
      <c r="BI25" s="138">
        <v>503.5622673246357</v>
      </c>
      <c r="BJ25" s="138">
        <v>0</v>
      </c>
      <c r="BK25" s="138">
        <v>284.3858847840568</v>
      </c>
      <c r="BL25" s="138">
        <v>0</v>
      </c>
      <c r="BM25" s="138">
        <v>984.0295026047063</v>
      </c>
      <c r="BN25" s="138">
        <v>2185.242875181441</v>
      </c>
      <c r="BO25" s="138">
        <v>1065.5413804090538</v>
      </c>
      <c r="BP25" s="138">
        <v>28.076313465941915</v>
      </c>
      <c r="BQ25" s="138">
        <v>349.14254326195515</v>
      </c>
      <c r="BR25" s="138">
        <v>30.79337605942017</v>
      </c>
      <c r="BS25" s="138">
        <v>1674.6162451137616</v>
      </c>
      <c r="BT25" s="138">
        <v>60.681064587680915</v>
      </c>
      <c r="BU25" s="138">
        <v>15440.795012477547</v>
      </c>
      <c r="BV25" s="138">
        <v>106.87112867681117</v>
      </c>
      <c r="BW25" s="138">
        <v>892.5550619576051</v>
      </c>
      <c r="BX25" s="138">
        <v>610.4333960014468</v>
      </c>
      <c r="BY25" s="138">
        <v>798.3635587170259</v>
      </c>
      <c r="BZ25" s="138">
        <v>0</v>
      </c>
      <c r="CA25" s="138">
        <v>60.681064587680915</v>
      </c>
      <c r="CB25" s="138">
        <v>1347.7536151183283</v>
      </c>
      <c r="CC25" s="138">
        <v>176.15622481050653</v>
      </c>
      <c r="CD25" s="138">
        <v>87.39884675688371</v>
      </c>
      <c r="CE25" s="138">
        <v>141.7400986264487</v>
      </c>
      <c r="CF25" s="138">
        <v>0</v>
      </c>
      <c r="CG25" s="138">
        <v>0</v>
      </c>
      <c r="CH25" s="138">
        <v>0</v>
      </c>
      <c r="CI25" s="138">
        <v>849.5349042275329</v>
      </c>
      <c r="CJ25" s="138">
        <v>407.55938902173756</v>
      </c>
      <c r="CK25" s="142">
        <v>2733.3649690391194</v>
      </c>
      <c r="CL25" s="133"/>
      <c r="CM25" s="133"/>
      <c r="CN25" s="133"/>
      <c r="CO25" s="133"/>
      <c r="CP25" s="133"/>
      <c r="CQ25" s="133"/>
      <c r="CR25" s="133"/>
      <c r="CS25" s="133"/>
      <c r="CT25" s="133"/>
      <c r="CU25" s="133"/>
      <c r="CV25" s="136"/>
      <c r="CW25" s="136"/>
    </row>
    <row r="26" spans="1:101" ht="12.75">
      <c r="A26" s="65" t="s">
        <v>36</v>
      </c>
      <c r="B26" s="59" t="s">
        <v>122</v>
      </c>
      <c r="C26" s="43" t="s">
        <v>90</v>
      </c>
      <c r="D26" s="125" t="s">
        <v>91</v>
      </c>
      <c r="E26" s="69">
        <v>7527591</v>
      </c>
      <c r="F26" s="118">
        <v>7868354.612454919</v>
      </c>
      <c r="G26" s="155">
        <v>1288824.488679327</v>
      </c>
      <c r="H26" s="155">
        <v>337756.31704529957</v>
      </c>
      <c r="I26" s="155">
        <v>210574.678054792</v>
      </c>
      <c r="J26" s="155">
        <v>1403163.4686063936</v>
      </c>
      <c r="K26" s="155">
        <v>318164.7095964785</v>
      </c>
      <c r="L26" s="155">
        <v>100775.55938557479</v>
      </c>
      <c r="M26" s="155">
        <v>99165.54673330665</v>
      </c>
      <c r="N26" s="155">
        <v>1366666.7283087568</v>
      </c>
      <c r="O26" s="155">
        <v>107430.90238419487</v>
      </c>
      <c r="P26" s="155">
        <v>319990.01463829406</v>
      </c>
      <c r="Q26" s="155">
        <v>1666.175884324012</v>
      </c>
      <c r="R26" s="155">
        <v>59074.3595840946</v>
      </c>
      <c r="S26" s="155">
        <v>58924.59096527896</v>
      </c>
      <c r="T26" s="155">
        <v>34587.19040773722</v>
      </c>
      <c r="U26" s="155">
        <v>176324.46703938997</v>
      </c>
      <c r="V26" s="155">
        <v>10474.442778418928</v>
      </c>
      <c r="W26" s="155">
        <v>55011.88579872032</v>
      </c>
      <c r="X26" s="155">
        <v>64552.14681727669</v>
      </c>
      <c r="Y26" s="155">
        <v>53317.628298368385</v>
      </c>
      <c r="Z26" s="155">
        <v>50780.922317178454</v>
      </c>
      <c r="AA26" s="155">
        <v>283923.8591197524</v>
      </c>
      <c r="AB26" s="155">
        <v>417835.7254182879</v>
      </c>
      <c r="AC26" s="156">
        <v>19329.512365893734</v>
      </c>
      <c r="AD26" s="141">
        <v>6838315.32022714</v>
      </c>
      <c r="AE26" s="134">
        <v>22212.558278094835</v>
      </c>
      <c r="AF26" s="135">
        <v>4464.976948441313</v>
      </c>
      <c r="AG26" s="134">
        <v>13778.712931039021</v>
      </c>
      <c r="AH26" s="134">
        <v>15632.099588882584</v>
      </c>
      <c r="AI26" s="134">
        <v>3060.896147044674</v>
      </c>
      <c r="AJ26" s="134">
        <v>11588.346880860263</v>
      </c>
      <c r="AK26" s="134">
        <v>35036.49626418414</v>
      </c>
      <c r="AL26" s="134">
        <v>2059.318508715071</v>
      </c>
      <c r="AM26" s="134">
        <v>5035.969807675946</v>
      </c>
      <c r="AN26" s="134">
        <v>37525.55710351334</v>
      </c>
      <c r="AO26" s="134">
        <v>14697.356196699464</v>
      </c>
      <c r="AP26" s="134">
        <v>23382.157585658235</v>
      </c>
      <c r="AQ26" s="134">
        <v>20040.913305268034</v>
      </c>
      <c r="AR26" s="134">
        <v>11292.553858699373</v>
      </c>
      <c r="AS26" s="134">
        <v>7170.172625798838</v>
      </c>
      <c r="AT26" s="134">
        <v>4230.963481541873</v>
      </c>
      <c r="AU26" s="134">
        <v>46924.38038267569</v>
      </c>
      <c r="AV26" s="134">
        <v>33267.35445442438</v>
      </c>
      <c r="AW26" s="134">
        <v>3641.2495449552844</v>
      </c>
      <c r="AX26" s="134">
        <v>19629.049603525018</v>
      </c>
      <c r="AY26" s="134">
        <v>0</v>
      </c>
      <c r="AZ26" s="134">
        <v>28.081616027932785</v>
      </c>
      <c r="BA26" s="134">
        <v>7422.907170050234</v>
      </c>
      <c r="BB26" s="134">
        <v>6037.547446005549</v>
      </c>
      <c r="BC26" s="134">
        <v>468.0269337988797</v>
      </c>
      <c r="BD26" s="134">
        <v>954.7749449497147</v>
      </c>
      <c r="BE26" s="134">
        <v>18393.458498295975</v>
      </c>
      <c r="BF26" s="134">
        <v>22184.4766620669</v>
      </c>
      <c r="BG26" s="134">
        <v>411.8637017430142</v>
      </c>
      <c r="BH26" s="134">
        <v>2415.0189784022195</v>
      </c>
      <c r="BI26" s="134">
        <v>10408.919007687085</v>
      </c>
      <c r="BJ26" s="134">
        <v>0</v>
      </c>
      <c r="BK26" s="134">
        <v>5878.41828851393</v>
      </c>
      <c r="BL26" s="134">
        <v>0</v>
      </c>
      <c r="BM26" s="134">
        <v>20340.450542899314</v>
      </c>
      <c r="BN26" s="134">
        <v>45170.215434797494</v>
      </c>
      <c r="BO26" s="134">
        <v>22025.347504575282</v>
      </c>
      <c r="BP26" s="134">
        <v>580.3533979106109</v>
      </c>
      <c r="BQ26" s="134">
        <v>7216.975319178727</v>
      </c>
      <c r="BR26" s="134">
        <v>636.5166299664764</v>
      </c>
      <c r="BS26" s="134">
        <v>34615.27202376515</v>
      </c>
      <c r="BT26" s="134">
        <v>1254.3121825809978</v>
      </c>
      <c r="BU26" s="134">
        <v>319170.0314502785</v>
      </c>
      <c r="BV26" s="134">
        <v>2209.0871275307127</v>
      </c>
      <c r="BW26" s="134">
        <v>18449.62173035184</v>
      </c>
      <c r="BX26" s="134">
        <v>12618.006135217798</v>
      </c>
      <c r="BY26" s="134">
        <v>16502.6296857485</v>
      </c>
      <c r="BZ26" s="134">
        <v>0</v>
      </c>
      <c r="CA26" s="134">
        <v>1254.3121825809978</v>
      </c>
      <c r="CB26" s="134">
        <v>27858.835207444525</v>
      </c>
      <c r="CC26" s="134">
        <v>3641.2495449552844</v>
      </c>
      <c r="CD26" s="134">
        <v>1806.583964463676</v>
      </c>
      <c r="CE26" s="134">
        <v>2929.848605580987</v>
      </c>
      <c r="CF26" s="134">
        <v>0</v>
      </c>
      <c r="CG26" s="134">
        <v>0</v>
      </c>
      <c r="CH26" s="134">
        <v>0</v>
      </c>
      <c r="CI26" s="134">
        <v>17560.37055613397</v>
      </c>
      <c r="CJ26" s="134">
        <v>8424.484808379837</v>
      </c>
      <c r="CK26" s="140">
        <v>56500.21144820076</v>
      </c>
      <c r="CL26" s="133"/>
      <c r="CM26" s="133"/>
      <c r="CN26" s="133"/>
      <c r="CO26" s="133"/>
      <c r="CP26" s="133"/>
      <c r="CQ26" s="133"/>
      <c r="CR26" s="133"/>
      <c r="CS26" s="133"/>
      <c r="CT26" s="133"/>
      <c r="CU26" s="133"/>
      <c r="CV26" s="136"/>
      <c r="CW26" s="136"/>
    </row>
    <row r="27" spans="1:101" ht="12.75">
      <c r="A27" s="67" t="s">
        <v>240</v>
      </c>
      <c r="B27" s="22" t="s">
        <v>137</v>
      </c>
      <c r="C27" s="25" t="s">
        <v>133</v>
      </c>
      <c r="D27" s="39" t="s">
        <v>134</v>
      </c>
      <c r="E27" s="70">
        <v>918190</v>
      </c>
      <c r="F27" s="71">
        <v>918190</v>
      </c>
      <c r="G27" s="120">
        <v>134307.9921496826</v>
      </c>
      <c r="H27" s="120">
        <v>4595.814900717395</v>
      </c>
      <c r="I27" s="120">
        <v>32234.772356611687</v>
      </c>
      <c r="J27" s="120">
        <v>276603.13473090937</v>
      </c>
      <c r="K27" s="120">
        <v>6782.671061653553</v>
      </c>
      <c r="L27" s="120">
        <v>8371.55874108373</v>
      </c>
      <c r="M27" s="120">
        <v>29.89842407529904</v>
      </c>
      <c r="N27" s="120">
        <v>168315.3139336156</v>
      </c>
      <c r="O27" s="120">
        <v>10840.314329015566</v>
      </c>
      <c r="P27" s="120">
        <v>23265.245134021978</v>
      </c>
      <c r="Q27" s="120">
        <v>0</v>
      </c>
      <c r="R27" s="120">
        <v>4629.984528232023</v>
      </c>
      <c r="S27" s="120">
        <v>5219.410602859347</v>
      </c>
      <c r="T27" s="120">
        <v>572.3412608700102</v>
      </c>
      <c r="U27" s="120">
        <v>48918.09299062855</v>
      </c>
      <c r="V27" s="120">
        <v>1563.260458794207</v>
      </c>
      <c r="W27" s="120">
        <v>15235.382668084523</v>
      </c>
      <c r="X27" s="120">
        <v>500.15792274535954</v>
      </c>
      <c r="Y27" s="120">
        <v>6748.501434138926</v>
      </c>
      <c r="Z27" s="120">
        <v>1657.2269344594322</v>
      </c>
      <c r="AA27" s="120">
        <v>3258.928224207595</v>
      </c>
      <c r="AB27" s="120">
        <v>141996.1583404738</v>
      </c>
      <c r="AC27" s="157">
        <v>5321.9194854032285</v>
      </c>
      <c r="AD27" s="141">
        <v>900968.0806122835</v>
      </c>
      <c r="AE27" s="80">
        <v>93.96647566522554</v>
      </c>
      <c r="AF27" s="137">
        <v>0</v>
      </c>
      <c r="AG27" s="80">
        <v>0</v>
      </c>
      <c r="AH27" s="80">
        <v>0</v>
      </c>
      <c r="AI27" s="80">
        <v>0</v>
      </c>
      <c r="AJ27" s="80">
        <v>0</v>
      </c>
      <c r="AK27" s="80">
        <v>0</v>
      </c>
      <c r="AL27" s="80">
        <v>0</v>
      </c>
      <c r="AM27" s="80">
        <v>-298.9842407529904</v>
      </c>
      <c r="AN27" s="80">
        <v>130.3998410026971</v>
      </c>
      <c r="AO27" s="80">
        <v>66.71619772231014</v>
      </c>
      <c r="AP27" s="80">
        <v>106.13940546731158</v>
      </c>
      <c r="AQ27" s="80">
        <v>8140.913755359995</v>
      </c>
      <c r="AR27" s="80">
        <v>0</v>
      </c>
      <c r="AS27" s="80">
        <v>1242.9202008445743</v>
      </c>
      <c r="AT27" s="80">
        <v>0</v>
      </c>
      <c r="AU27" s="80">
        <v>0</v>
      </c>
      <c r="AV27" s="80">
        <v>0</v>
      </c>
      <c r="AW27" s="80">
        <v>0</v>
      </c>
      <c r="AX27" s="80">
        <v>367.3234957822453</v>
      </c>
      <c r="AY27" s="80">
        <v>0</v>
      </c>
      <c r="AZ27" s="80">
        <v>0</v>
      </c>
      <c r="BA27" s="80">
        <v>0</v>
      </c>
      <c r="BB27" s="80">
        <v>106.78008598321084</v>
      </c>
      <c r="BC27" s="80">
        <v>0</v>
      </c>
      <c r="BD27" s="80">
        <v>0</v>
      </c>
      <c r="BE27" s="80">
        <v>380.13710610023065</v>
      </c>
      <c r="BF27" s="80">
        <v>0</v>
      </c>
      <c r="BG27" s="80">
        <v>25.627220635970605</v>
      </c>
      <c r="BH27" s="80">
        <v>0</v>
      </c>
      <c r="BI27" s="80">
        <v>0</v>
      </c>
      <c r="BJ27" s="80">
        <v>0</v>
      </c>
      <c r="BK27" s="80">
        <v>34.16962751462747</v>
      </c>
      <c r="BL27" s="80">
        <v>0</v>
      </c>
      <c r="BM27" s="80">
        <v>0</v>
      </c>
      <c r="BN27" s="80">
        <v>0</v>
      </c>
      <c r="BO27" s="80">
        <v>0</v>
      </c>
      <c r="BP27" s="80">
        <v>0</v>
      </c>
      <c r="BQ27" s="80">
        <v>0</v>
      </c>
      <c r="BR27" s="80">
        <v>0</v>
      </c>
      <c r="BS27" s="80">
        <v>311.79785107097564</v>
      </c>
      <c r="BT27" s="80">
        <v>0</v>
      </c>
      <c r="BU27" s="80">
        <v>632.1381090206082</v>
      </c>
      <c r="BV27" s="80">
        <v>0</v>
      </c>
      <c r="BW27" s="80">
        <v>21.356017196642167</v>
      </c>
      <c r="BX27" s="80">
        <v>0</v>
      </c>
      <c r="BY27" s="80">
        <v>2831.807880274752</v>
      </c>
      <c r="BZ27" s="80">
        <v>0</v>
      </c>
      <c r="CA27" s="80">
        <v>119.59369630119616</v>
      </c>
      <c r="CB27" s="80">
        <v>2840.777407497343</v>
      </c>
      <c r="CC27" s="80">
        <v>55.525644711269635</v>
      </c>
      <c r="CD27" s="80">
        <v>12.813610317985303</v>
      </c>
      <c r="CE27" s="80">
        <v>0</v>
      </c>
      <c r="CF27" s="80">
        <v>0</v>
      </c>
      <c r="CG27" s="80">
        <v>0</v>
      </c>
      <c r="CH27" s="80">
        <v>0</v>
      </c>
      <c r="CI27" s="80">
        <v>0</v>
      </c>
      <c r="CJ27" s="80">
        <v>0</v>
      </c>
      <c r="CK27" s="141">
        <v>0</v>
      </c>
      <c r="CL27" s="133"/>
      <c r="CM27" s="133"/>
      <c r="CN27" s="133"/>
      <c r="CO27" s="133"/>
      <c r="CP27" s="133"/>
      <c r="CQ27" s="133"/>
      <c r="CR27" s="133"/>
      <c r="CS27" s="133"/>
      <c r="CT27" s="133"/>
      <c r="CU27" s="133"/>
      <c r="CV27" s="136"/>
      <c r="CW27" s="136"/>
    </row>
    <row r="28" spans="1:101" ht="12.75">
      <c r="A28" s="65" t="s">
        <v>42</v>
      </c>
      <c r="B28" s="22" t="s">
        <v>257</v>
      </c>
      <c r="C28" s="25" t="s">
        <v>138</v>
      </c>
      <c r="D28" s="39" t="s">
        <v>139</v>
      </c>
      <c r="E28" s="70">
        <v>2794849</v>
      </c>
      <c r="F28" s="71">
        <v>2804715.9100374877</v>
      </c>
      <c r="G28" s="120">
        <v>347915.27450026426</v>
      </c>
      <c r="H28" s="120">
        <v>172055.97378032113</v>
      </c>
      <c r="I28" s="120">
        <v>132581.60003588515</v>
      </c>
      <c r="J28" s="120">
        <v>526285.3652701923</v>
      </c>
      <c r="K28" s="120">
        <v>258685.65887772662</v>
      </c>
      <c r="L28" s="120">
        <v>48462.70498846452</v>
      </c>
      <c r="M28" s="120">
        <v>51998.61050264433</v>
      </c>
      <c r="N28" s="120">
        <v>886264.31740707</v>
      </c>
      <c r="O28" s="120">
        <v>64017.717901684126</v>
      </c>
      <c r="P28" s="120">
        <v>114218.66215552275</v>
      </c>
      <c r="Q28" s="120">
        <v>0</v>
      </c>
      <c r="R28" s="120">
        <v>5437.568983990807</v>
      </c>
      <c r="S28" s="120">
        <v>2971.3491715796763</v>
      </c>
      <c r="T28" s="120">
        <v>18452.078355509788</v>
      </c>
      <c r="U28" s="120">
        <v>0</v>
      </c>
      <c r="V28" s="120">
        <v>0</v>
      </c>
      <c r="W28" s="120">
        <v>20799.444201057733</v>
      </c>
      <c r="X28" s="120">
        <v>0</v>
      </c>
      <c r="Y28" s="120">
        <v>24142.21201908487</v>
      </c>
      <c r="Z28" s="120">
        <v>0</v>
      </c>
      <c r="AA28" s="120">
        <v>129996.52625661084</v>
      </c>
      <c r="AB28" s="120">
        <v>0</v>
      </c>
      <c r="AC28" s="157">
        <v>0</v>
      </c>
      <c r="AD28" s="141">
        <v>2804285.0644076094</v>
      </c>
      <c r="AE28" s="80">
        <v>0</v>
      </c>
      <c r="AF28" s="137">
        <v>0</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0</v>
      </c>
      <c r="AW28" s="80">
        <v>0</v>
      </c>
      <c r="AX28" s="80">
        <v>0</v>
      </c>
      <c r="AY28" s="80">
        <v>0</v>
      </c>
      <c r="AZ28" s="80">
        <v>0</v>
      </c>
      <c r="BA28" s="80">
        <v>430.845629879053</v>
      </c>
      <c r="BB28" s="80">
        <v>0</v>
      </c>
      <c r="BC28" s="80">
        <v>0</v>
      </c>
      <c r="BD28" s="80">
        <v>0</v>
      </c>
      <c r="BE28" s="80">
        <v>0</v>
      </c>
      <c r="BF28" s="80">
        <v>0</v>
      </c>
      <c r="BG28" s="80">
        <v>0</v>
      </c>
      <c r="BH28" s="80">
        <v>0</v>
      </c>
      <c r="BI28" s="80">
        <v>0</v>
      </c>
      <c r="BJ28" s="80">
        <v>0</v>
      </c>
      <c r="BK28" s="80">
        <v>0</v>
      </c>
      <c r="BL28" s="80">
        <v>0</v>
      </c>
      <c r="BM28" s="80">
        <v>0</v>
      </c>
      <c r="BN28" s="80">
        <v>0</v>
      </c>
      <c r="BO28" s="80">
        <v>0</v>
      </c>
      <c r="BP28" s="80">
        <v>0</v>
      </c>
      <c r="BQ28" s="80">
        <v>0</v>
      </c>
      <c r="BR28" s="80">
        <v>0</v>
      </c>
      <c r="BS28" s="80">
        <v>0</v>
      </c>
      <c r="BT28" s="80">
        <v>0</v>
      </c>
      <c r="BU28" s="80">
        <v>0</v>
      </c>
      <c r="BV28" s="80">
        <v>0</v>
      </c>
      <c r="BW28" s="80">
        <v>0</v>
      </c>
      <c r="BX28" s="80">
        <v>0</v>
      </c>
      <c r="BY28" s="80">
        <v>0</v>
      </c>
      <c r="BZ28" s="80">
        <v>0</v>
      </c>
      <c r="CA28" s="80">
        <v>0</v>
      </c>
      <c r="CB28" s="80">
        <v>0</v>
      </c>
      <c r="CC28" s="80">
        <v>0</v>
      </c>
      <c r="CD28" s="80">
        <v>0</v>
      </c>
      <c r="CE28" s="80">
        <v>0</v>
      </c>
      <c r="CF28" s="80">
        <v>0</v>
      </c>
      <c r="CG28" s="80">
        <v>0</v>
      </c>
      <c r="CH28" s="80">
        <v>0</v>
      </c>
      <c r="CI28" s="80">
        <v>0</v>
      </c>
      <c r="CJ28" s="80">
        <v>0</v>
      </c>
      <c r="CK28" s="141">
        <v>0</v>
      </c>
      <c r="CL28" s="133"/>
      <c r="CM28" s="133"/>
      <c r="CN28" s="133"/>
      <c r="CO28" s="133"/>
      <c r="CP28" s="133"/>
      <c r="CQ28" s="133"/>
      <c r="CR28" s="133"/>
      <c r="CS28" s="133"/>
      <c r="CT28" s="133"/>
      <c r="CU28" s="133"/>
      <c r="CV28" s="136"/>
      <c r="CW28" s="136"/>
    </row>
    <row r="29" spans="1:101" ht="12.75">
      <c r="A29" s="67" t="s">
        <v>236</v>
      </c>
      <c r="B29" s="22" t="s">
        <v>140</v>
      </c>
      <c r="C29" s="25" t="s">
        <v>138</v>
      </c>
      <c r="D29" s="39" t="s">
        <v>139</v>
      </c>
      <c r="E29" s="70">
        <v>556395</v>
      </c>
      <c r="F29" s="71">
        <v>639597.0486850842</v>
      </c>
      <c r="G29" s="120">
        <v>79339.79408269399</v>
      </c>
      <c r="H29" s="120">
        <v>39236.23517258857</v>
      </c>
      <c r="I29" s="120">
        <v>30234.36341250154</v>
      </c>
      <c r="J29" s="120">
        <v>120015.92217889453</v>
      </c>
      <c r="K29" s="120">
        <v>58991.566084544706</v>
      </c>
      <c r="L29" s="120">
        <v>11051.601686640524</v>
      </c>
      <c r="M29" s="120">
        <v>11857.941723863225</v>
      </c>
      <c r="N29" s="120">
        <v>202106.75874152477</v>
      </c>
      <c r="O29" s="120">
        <v>14598.820253750466</v>
      </c>
      <c r="P29" s="120">
        <v>26046.81599230299</v>
      </c>
      <c r="Q29" s="120">
        <v>0</v>
      </c>
      <c r="R29" s="120">
        <v>1240.0019059811257</v>
      </c>
      <c r="S29" s="120">
        <v>677.5966699350414</v>
      </c>
      <c r="T29" s="120">
        <v>4207.875320296607</v>
      </c>
      <c r="U29" s="120">
        <v>0</v>
      </c>
      <c r="V29" s="120">
        <v>0</v>
      </c>
      <c r="W29" s="120">
        <v>4743.176689545289</v>
      </c>
      <c r="X29" s="120">
        <v>0</v>
      </c>
      <c r="Y29" s="120">
        <v>5505.472943222211</v>
      </c>
      <c r="Z29" s="120">
        <v>0</v>
      </c>
      <c r="AA29" s="120">
        <v>29644.85430965806</v>
      </c>
      <c r="AB29" s="120">
        <v>0</v>
      </c>
      <c r="AC29" s="157">
        <v>0</v>
      </c>
      <c r="AD29" s="141">
        <v>639498.7971679436</v>
      </c>
      <c r="AE29" s="80">
        <v>0</v>
      </c>
      <c r="AF29" s="137">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98.25151714058099</v>
      </c>
      <c r="BB29" s="80">
        <v>0</v>
      </c>
      <c r="BC29" s="80">
        <v>0</v>
      </c>
      <c r="BD29" s="80">
        <v>0</v>
      </c>
      <c r="BE29" s="80">
        <v>0</v>
      </c>
      <c r="BF29" s="80">
        <v>0</v>
      </c>
      <c r="BG29" s="80">
        <v>0</v>
      </c>
      <c r="BH29" s="80">
        <v>0</v>
      </c>
      <c r="BI29" s="80">
        <v>0</v>
      </c>
      <c r="BJ29" s="80">
        <v>0</v>
      </c>
      <c r="BK29" s="80">
        <v>0</v>
      </c>
      <c r="BL29" s="80">
        <v>0</v>
      </c>
      <c r="BM29" s="80">
        <v>0</v>
      </c>
      <c r="BN29" s="80">
        <v>0</v>
      </c>
      <c r="BO29" s="80">
        <v>0</v>
      </c>
      <c r="BP29" s="80">
        <v>0</v>
      </c>
      <c r="BQ29" s="80">
        <v>0</v>
      </c>
      <c r="BR29" s="80">
        <v>0</v>
      </c>
      <c r="BS29" s="80">
        <v>0</v>
      </c>
      <c r="BT29" s="80">
        <v>0</v>
      </c>
      <c r="BU29" s="80">
        <v>0</v>
      </c>
      <c r="BV29" s="80">
        <v>0</v>
      </c>
      <c r="BW29" s="80">
        <v>0</v>
      </c>
      <c r="BX29" s="80">
        <v>0</v>
      </c>
      <c r="BY29" s="80">
        <v>0</v>
      </c>
      <c r="BZ29" s="80">
        <v>0</v>
      </c>
      <c r="CA29" s="80">
        <v>0</v>
      </c>
      <c r="CB29" s="80">
        <v>0</v>
      </c>
      <c r="CC29" s="80">
        <v>0</v>
      </c>
      <c r="CD29" s="80">
        <v>0</v>
      </c>
      <c r="CE29" s="80">
        <v>0</v>
      </c>
      <c r="CF29" s="80">
        <v>0</v>
      </c>
      <c r="CG29" s="80">
        <v>0</v>
      </c>
      <c r="CH29" s="80">
        <v>0</v>
      </c>
      <c r="CI29" s="80">
        <v>0</v>
      </c>
      <c r="CJ29" s="80">
        <v>0</v>
      </c>
      <c r="CK29" s="141">
        <v>0</v>
      </c>
      <c r="CL29" s="133"/>
      <c r="CM29" s="133"/>
      <c r="CN29" s="133"/>
      <c r="CO29" s="133"/>
      <c r="CP29" s="133"/>
      <c r="CQ29" s="133"/>
      <c r="CR29" s="133"/>
      <c r="CS29" s="133"/>
      <c r="CT29" s="133"/>
      <c r="CU29" s="133"/>
      <c r="CV29" s="136"/>
      <c r="CW29" s="136"/>
    </row>
    <row r="30" spans="1:101" ht="12.75">
      <c r="A30" s="65" t="s">
        <v>37</v>
      </c>
      <c r="B30" s="22" t="s">
        <v>248</v>
      </c>
      <c r="C30" s="25" t="s">
        <v>127</v>
      </c>
      <c r="D30" s="39" t="s">
        <v>128</v>
      </c>
      <c r="E30" s="70">
        <v>528687</v>
      </c>
      <c r="F30" s="117">
        <v>584008.6104278397</v>
      </c>
      <c r="G30" s="120">
        <v>209273.30151909267</v>
      </c>
      <c r="H30" s="120">
        <v>0</v>
      </c>
      <c r="I30" s="120">
        <v>0</v>
      </c>
      <c r="J30" s="120">
        <v>0</v>
      </c>
      <c r="K30" s="120">
        <v>0</v>
      </c>
      <c r="L30" s="120">
        <v>0</v>
      </c>
      <c r="M30" s="120">
        <v>0</v>
      </c>
      <c r="N30" s="120">
        <v>262262.14002108073</v>
      </c>
      <c r="O30" s="120">
        <v>0</v>
      </c>
      <c r="P30" s="120">
        <v>36250.967510717055</v>
      </c>
      <c r="Q30" s="120">
        <v>0</v>
      </c>
      <c r="R30" s="120">
        <v>0</v>
      </c>
      <c r="S30" s="120">
        <v>0</v>
      </c>
      <c r="T30" s="120">
        <v>0</v>
      </c>
      <c r="U30" s="120">
        <v>76222.20137694922</v>
      </c>
      <c r="V30" s="120">
        <v>0</v>
      </c>
      <c r="W30" s="120">
        <v>0</v>
      </c>
      <c r="X30" s="120">
        <v>0</v>
      </c>
      <c r="Y30" s="120">
        <v>0</v>
      </c>
      <c r="Z30" s="120">
        <v>0</v>
      </c>
      <c r="AA30" s="120">
        <v>0</v>
      </c>
      <c r="AB30" s="120">
        <v>0</v>
      </c>
      <c r="AC30" s="157">
        <v>0</v>
      </c>
      <c r="AD30" s="141">
        <v>584008.6104278397</v>
      </c>
      <c r="AE30" s="80">
        <v>0</v>
      </c>
      <c r="AF30" s="137">
        <v>0</v>
      </c>
      <c r="AG30" s="80">
        <v>0</v>
      </c>
      <c r="AH30" s="80">
        <v>0</v>
      </c>
      <c r="AI30" s="80">
        <v>0</v>
      </c>
      <c r="AJ30" s="80">
        <v>0</v>
      </c>
      <c r="AK30" s="80">
        <v>0</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0">
        <v>0</v>
      </c>
      <c r="BI30" s="80">
        <v>0</v>
      </c>
      <c r="BJ30" s="80">
        <v>0</v>
      </c>
      <c r="BK30" s="80">
        <v>0</v>
      </c>
      <c r="BL30" s="80">
        <v>0</v>
      </c>
      <c r="BM30" s="80">
        <v>0</v>
      </c>
      <c r="BN30" s="80">
        <v>0</v>
      </c>
      <c r="BO30" s="80">
        <v>0</v>
      </c>
      <c r="BP30" s="80">
        <v>0</v>
      </c>
      <c r="BQ30" s="80">
        <v>0</v>
      </c>
      <c r="BR30" s="80">
        <v>0</v>
      </c>
      <c r="BS30" s="80">
        <v>0</v>
      </c>
      <c r="BT30" s="80">
        <v>0</v>
      </c>
      <c r="BU30" s="80">
        <v>0</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141">
        <v>0</v>
      </c>
      <c r="CL30" s="133"/>
      <c r="CM30" s="133"/>
      <c r="CN30" s="133"/>
      <c r="CO30" s="133"/>
      <c r="CP30" s="133"/>
      <c r="CQ30" s="133"/>
      <c r="CR30" s="133"/>
      <c r="CS30" s="133"/>
      <c r="CT30" s="133"/>
      <c r="CU30" s="133"/>
      <c r="CV30" s="136"/>
      <c r="CW30" s="136"/>
    </row>
    <row r="31" spans="1:101" ht="12.75">
      <c r="A31" s="65" t="s">
        <v>38</v>
      </c>
      <c r="B31" s="22" t="s">
        <v>129</v>
      </c>
      <c r="C31" s="25" t="s">
        <v>113</v>
      </c>
      <c r="D31" s="39" t="s">
        <v>114</v>
      </c>
      <c r="E31" s="70">
        <v>48931</v>
      </c>
      <c r="F31" s="71">
        <v>51032.34765011879</v>
      </c>
      <c r="G31" s="120">
        <v>10245.251878969693</v>
      </c>
      <c r="H31" s="120">
        <v>2684.926126278178</v>
      </c>
      <c r="I31" s="120">
        <v>1673.9211855099047</v>
      </c>
      <c r="J31" s="120">
        <v>11154.166676311597</v>
      </c>
      <c r="K31" s="120">
        <v>2529.1865707450947</v>
      </c>
      <c r="L31" s="120">
        <v>801.0951050497702</v>
      </c>
      <c r="M31" s="120">
        <v>788.2966322587095</v>
      </c>
      <c r="N31" s="120">
        <v>10864.043156472377</v>
      </c>
      <c r="O31" s="120">
        <v>854.0004199011903</v>
      </c>
      <c r="P31" s="120">
        <v>2543.6964672233325</v>
      </c>
      <c r="Q31" s="120">
        <v>13.24493114423733</v>
      </c>
      <c r="R31" s="120">
        <v>469.5997778161899</v>
      </c>
      <c r="S31" s="120">
        <v>468.40922220771915</v>
      </c>
      <c r="T31" s="120">
        <v>274.94393583121877</v>
      </c>
      <c r="U31" s="120">
        <v>1401.655999797745</v>
      </c>
      <c r="V31" s="120">
        <v>83.26448286742456</v>
      </c>
      <c r="W31" s="120">
        <v>437.3059569364202</v>
      </c>
      <c r="X31" s="120">
        <v>0</v>
      </c>
      <c r="Y31" s="120">
        <v>423.8377966155946</v>
      </c>
      <c r="Z31" s="120">
        <v>0</v>
      </c>
      <c r="AA31" s="120">
        <v>0</v>
      </c>
      <c r="AB31" s="120">
        <v>3321.501328182393</v>
      </c>
      <c r="AC31" s="157">
        <v>0</v>
      </c>
      <c r="AD31" s="141">
        <v>51032.34765011878</v>
      </c>
      <c r="AE31" s="80">
        <v>0</v>
      </c>
      <c r="AF31" s="137">
        <v>0</v>
      </c>
      <c r="AG31" s="80">
        <v>0</v>
      </c>
      <c r="AH31" s="80">
        <v>0</v>
      </c>
      <c r="AI31" s="80">
        <v>0</v>
      </c>
      <c r="AJ31" s="80">
        <v>0</v>
      </c>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c r="BN31" s="80">
        <v>0</v>
      </c>
      <c r="BO31" s="80">
        <v>0</v>
      </c>
      <c r="BP31" s="80">
        <v>0</v>
      </c>
      <c r="BQ31" s="80">
        <v>0</v>
      </c>
      <c r="BR31" s="80">
        <v>0</v>
      </c>
      <c r="BS31" s="80">
        <v>0</v>
      </c>
      <c r="BT31" s="80">
        <v>0</v>
      </c>
      <c r="BU31" s="80">
        <v>0</v>
      </c>
      <c r="BV31" s="80">
        <v>0</v>
      </c>
      <c r="BW31" s="80">
        <v>0</v>
      </c>
      <c r="BX31" s="80">
        <v>0</v>
      </c>
      <c r="BY31" s="80">
        <v>0</v>
      </c>
      <c r="BZ31" s="80">
        <v>0</v>
      </c>
      <c r="CA31" s="80">
        <v>0</v>
      </c>
      <c r="CB31" s="80">
        <v>0</v>
      </c>
      <c r="CC31" s="80">
        <v>0</v>
      </c>
      <c r="CD31" s="80">
        <v>0</v>
      </c>
      <c r="CE31" s="80">
        <v>0</v>
      </c>
      <c r="CF31" s="80">
        <v>0</v>
      </c>
      <c r="CG31" s="80">
        <v>0</v>
      </c>
      <c r="CH31" s="80">
        <v>0</v>
      </c>
      <c r="CI31" s="80">
        <v>0</v>
      </c>
      <c r="CJ31" s="80">
        <v>0</v>
      </c>
      <c r="CK31" s="141">
        <v>0</v>
      </c>
      <c r="CL31" s="133"/>
      <c r="CM31" s="133"/>
      <c r="CN31" s="133"/>
      <c r="CO31" s="133"/>
      <c r="CP31" s="133"/>
      <c r="CQ31" s="133"/>
      <c r="CR31" s="133"/>
      <c r="CS31" s="133"/>
      <c r="CT31" s="133"/>
      <c r="CU31" s="133"/>
      <c r="CV31" s="136"/>
      <c r="CW31" s="136"/>
    </row>
    <row r="32" spans="1:101" ht="12.75">
      <c r="A32" s="67" t="s">
        <v>277</v>
      </c>
      <c r="B32" s="22" t="s">
        <v>279</v>
      </c>
      <c r="C32" s="25" t="s">
        <v>131</v>
      </c>
      <c r="D32" s="39" t="s">
        <v>132</v>
      </c>
      <c r="E32" s="70">
        <v>0</v>
      </c>
      <c r="F32" s="71">
        <v>103881.86129763913</v>
      </c>
      <c r="G32" s="120">
        <v>42478.978582551375</v>
      </c>
      <c r="H32" s="120">
        <v>0</v>
      </c>
      <c r="I32" s="120">
        <v>0</v>
      </c>
      <c r="J32" s="120">
        <v>0</v>
      </c>
      <c r="K32" s="120">
        <v>0</v>
      </c>
      <c r="L32" s="120">
        <v>0</v>
      </c>
      <c r="M32" s="120">
        <v>0</v>
      </c>
      <c r="N32" s="120">
        <v>45044.61793770108</v>
      </c>
      <c r="O32" s="120">
        <v>0</v>
      </c>
      <c r="P32" s="120">
        <v>10546.702904736967</v>
      </c>
      <c r="Q32" s="120">
        <v>0</v>
      </c>
      <c r="R32" s="120">
        <v>0</v>
      </c>
      <c r="S32" s="120">
        <v>0</v>
      </c>
      <c r="T32" s="120">
        <v>0</v>
      </c>
      <c r="U32" s="120">
        <v>5811.561872649708</v>
      </c>
      <c r="V32" s="120">
        <v>0</v>
      </c>
      <c r="W32" s="120">
        <v>0</v>
      </c>
      <c r="X32" s="120">
        <v>0</v>
      </c>
      <c r="Y32" s="120">
        <v>0</v>
      </c>
      <c r="Z32" s="120">
        <v>0</v>
      </c>
      <c r="AA32" s="120">
        <v>0</v>
      </c>
      <c r="AB32" s="120">
        <v>0</v>
      </c>
      <c r="AC32" s="157">
        <v>0</v>
      </c>
      <c r="AD32" s="141"/>
      <c r="AE32" s="80">
        <v>0</v>
      </c>
      <c r="AF32" s="137">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0">
        <v>0</v>
      </c>
      <c r="BI32" s="80">
        <v>0</v>
      </c>
      <c r="BJ32" s="80">
        <v>0</v>
      </c>
      <c r="BK32" s="80">
        <v>0</v>
      </c>
      <c r="BL32" s="80">
        <v>0</v>
      </c>
      <c r="BM32" s="80">
        <v>0</v>
      </c>
      <c r="BN32" s="80">
        <v>0</v>
      </c>
      <c r="BO32" s="80">
        <v>0</v>
      </c>
      <c r="BP32" s="80">
        <v>0</v>
      </c>
      <c r="BQ32" s="80">
        <v>0</v>
      </c>
      <c r="BR32" s="80">
        <v>0</v>
      </c>
      <c r="BS32" s="80">
        <v>0</v>
      </c>
      <c r="BT32" s="80">
        <v>0</v>
      </c>
      <c r="BU32" s="80">
        <v>0</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141">
        <v>0</v>
      </c>
      <c r="CL32" s="133"/>
      <c r="CM32" s="133"/>
      <c r="CN32" s="133"/>
      <c r="CO32" s="133"/>
      <c r="CP32" s="133"/>
      <c r="CQ32" s="133"/>
      <c r="CR32" s="133"/>
      <c r="CS32" s="133"/>
      <c r="CT32" s="133"/>
      <c r="CU32" s="133"/>
      <c r="CV32" s="136"/>
      <c r="CW32" s="136"/>
    </row>
    <row r="33" spans="1:101" ht="12.75">
      <c r="A33" s="65" t="s">
        <v>39</v>
      </c>
      <c r="B33" s="22" t="s">
        <v>130</v>
      </c>
      <c r="C33" s="25" t="s">
        <v>131</v>
      </c>
      <c r="D33" s="39" t="s">
        <v>132</v>
      </c>
      <c r="E33" s="70">
        <v>814523</v>
      </c>
      <c r="F33" s="71">
        <v>972123.491996964</v>
      </c>
      <c r="G33" s="120">
        <v>397517.06871921994</v>
      </c>
      <c r="H33" s="120">
        <v>0</v>
      </c>
      <c r="I33" s="120">
        <v>0</v>
      </c>
      <c r="J33" s="120">
        <v>0</v>
      </c>
      <c r="K33" s="120">
        <v>0</v>
      </c>
      <c r="L33" s="120">
        <v>0</v>
      </c>
      <c r="M33" s="120">
        <v>0</v>
      </c>
      <c r="N33" s="120">
        <v>421526.2485507874</v>
      </c>
      <c r="O33" s="120">
        <v>0</v>
      </c>
      <c r="P33" s="120">
        <v>98695.74465393634</v>
      </c>
      <c r="Q33" s="120">
        <v>0</v>
      </c>
      <c r="R33" s="120">
        <v>0</v>
      </c>
      <c r="S33" s="120">
        <v>0</v>
      </c>
      <c r="T33" s="120">
        <v>0</v>
      </c>
      <c r="U33" s="120">
        <v>54384.430073020296</v>
      </c>
      <c r="V33" s="120">
        <v>0</v>
      </c>
      <c r="W33" s="120">
        <v>0</v>
      </c>
      <c r="X33" s="120">
        <v>0</v>
      </c>
      <c r="Y33" s="120">
        <v>0</v>
      </c>
      <c r="Z33" s="120">
        <v>0</v>
      </c>
      <c r="AA33" s="120">
        <v>0</v>
      </c>
      <c r="AB33" s="120">
        <v>0</v>
      </c>
      <c r="AC33" s="157">
        <v>0</v>
      </c>
      <c r="AD33" s="141">
        <v>972123.491996964</v>
      </c>
      <c r="AE33" s="80">
        <v>0</v>
      </c>
      <c r="AF33" s="137">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0</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v>
      </c>
      <c r="BT33" s="80">
        <v>0</v>
      </c>
      <c r="BU33" s="80">
        <v>0</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141">
        <v>0</v>
      </c>
      <c r="CL33" s="133"/>
      <c r="CM33" s="133"/>
      <c r="CN33" s="133"/>
      <c r="CO33" s="133"/>
      <c r="CP33" s="133"/>
      <c r="CQ33" s="133"/>
      <c r="CR33" s="133"/>
      <c r="CS33" s="133"/>
      <c r="CT33" s="133"/>
      <c r="CU33" s="133"/>
      <c r="CV33" s="136"/>
      <c r="CW33" s="136"/>
    </row>
    <row r="34" spans="1:101" ht="12.75">
      <c r="A34" s="17" t="s">
        <v>40</v>
      </c>
      <c r="B34" s="22" t="s">
        <v>258</v>
      </c>
      <c r="C34" s="25" t="s">
        <v>133</v>
      </c>
      <c r="D34" s="39" t="s">
        <v>134</v>
      </c>
      <c r="E34" s="70">
        <v>249577</v>
      </c>
      <c r="F34" s="71">
        <v>318994.81095882715</v>
      </c>
      <c r="G34" s="120">
        <v>46660.87908390164</v>
      </c>
      <c r="H34" s="120">
        <v>1596.6642039840408</v>
      </c>
      <c r="I34" s="120">
        <v>11198.907757869474</v>
      </c>
      <c r="J34" s="120">
        <v>96096.62997212498</v>
      </c>
      <c r="K34" s="120">
        <v>2356.415200675331</v>
      </c>
      <c r="L34" s="120">
        <v>2908.4217842088474</v>
      </c>
      <c r="M34" s="120">
        <v>10.387220657888742</v>
      </c>
      <c r="N34" s="120">
        <v>58475.60063791737</v>
      </c>
      <c r="O34" s="120">
        <v>3766.109432817375</v>
      </c>
      <c r="P34" s="120">
        <v>8082.741560502853</v>
      </c>
      <c r="Q34" s="120">
        <v>0</v>
      </c>
      <c r="R34" s="120">
        <v>1608.5353133073422</v>
      </c>
      <c r="S34" s="120">
        <v>1813.3119491342918</v>
      </c>
      <c r="T34" s="120">
        <v>198.84108116529876</v>
      </c>
      <c r="U34" s="120">
        <v>16994.97688497139</v>
      </c>
      <c r="V34" s="120">
        <v>543.1032515410399</v>
      </c>
      <c r="W34" s="120">
        <v>5293.03086952702</v>
      </c>
      <c r="X34" s="120">
        <v>173.76336271982447</v>
      </c>
      <c r="Y34" s="120">
        <v>2344.54409135203</v>
      </c>
      <c r="Z34" s="120">
        <v>575.7488021801188</v>
      </c>
      <c r="AA34" s="120">
        <v>1132.2070517098728</v>
      </c>
      <c r="AB34" s="120">
        <v>49331.878681644455</v>
      </c>
      <c r="AC34" s="157">
        <v>1848.9252771041959</v>
      </c>
      <c r="AD34" s="141">
        <v>313011.6234710167</v>
      </c>
      <c r="AE34" s="80">
        <v>32.6455506390789</v>
      </c>
      <c r="AF34" s="137">
        <v>0</v>
      </c>
      <c r="AG34" s="80">
        <v>0</v>
      </c>
      <c r="AH34" s="80">
        <v>0</v>
      </c>
      <c r="AI34" s="80">
        <v>0</v>
      </c>
      <c r="AJ34" s="80">
        <v>0</v>
      </c>
      <c r="AK34" s="80">
        <v>0</v>
      </c>
      <c r="AL34" s="80">
        <v>0</v>
      </c>
      <c r="AM34" s="80">
        <v>-103.87220657888741</v>
      </c>
      <c r="AN34" s="80">
        <v>45.30312095504903</v>
      </c>
      <c r="AO34" s="80">
        <v>23.17834095374602</v>
      </c>
      <c r="AP34" s="80">
        <v>36.87463333550503</v>
      </c>
      <c r="AQ34" s="80">
        <v>2828.2917962765628</v>
      </c>
      <c r="AR34" s="80">
        <v>0</v>
      </c>
      <c r="AS34" s="80">
        <v>431.8116016350891</v>
      </c>
      <c r="AT34" s="80">
        <v>0</v>
      </c>
      <c r="AU34" s="80">
        <v>0</v>
      </c>
      <c r="AV34" s="80">
        <v>0</v>
      </c>
      <c r="AW34" s="80">
        <v>0</v>
      </c>
      <c r="AX34" s="80">
        <v>127.61442522549024</v>
      </c>
      <c r="AY34" s="80">
        <v>0</v>
      </c>
      <c r="AZ34" s="80">
        <v>0</v>
      </c>
      <c r="BA34" s="80">
        <v>0</v>
      </c>
      <c r="BB34" s="80">
        <v>37.09721663531693</v>
      </c>
      <c r="BC34" s="80">
        <v>0</v>
      </c>
      <c r="BD34" s="80">
        <v>0</v>
      </c>
      <c r="BE34" s="80">
        <v>132.06609122172827</v>
      </c>
      <c r="BF34" s="80">
        <v>0</v>
      </c>
      <c r="BG34" s="80">
        <v>8.903331992476064</v>
      </c>
      <c r="BH34" s="80">
        <v>0</v>
      </c>
      <c r="BI34" s="80">
        <v>0</v>
      </c>
      <c r="BJ34" s="80">
        <v>0</v>
      </c>
      <c r="BK34" s="80">
        <v>11.871109323301418</v>
      </c>
      <c r="BL34" s="80">
        <v>0</v>
      </c>
      <c r="BM34" s="80">
        <v>0</v>
      </c>
      <c r="BN34" s="80">
        <v>0</v>
      </c>
      <c r="BO34" s="80">
        <v>0</v>
      </c>
      <c r="BP34" s="80">
        <v>0</v>
      </c>
      <c r="BQ34" s="80">
        <v>0</v>
      </c>
      <c r="BR34" s="80">
        <v>0</v>
      </c>
      <c r="BS34" s="80">
        <v>108.32387257512543</v>
      </c>
      <c r="BT34" s="80">
        <v>0</v>
      </c>
      <c r="BU34" s="80">
        <v>219.61552248107623</v>
      </c>
      <c r="BV34" s="80">
        <v>0</v>
      </c>
      <c r="BW34" s="80">
        <v>7.4194433270633855</v>
      </c>
      <c r="BX34" s="80">
        <v>0</v>
      </c>
      <c r="BY34" s="80">
        <v>983.818185168605</v>
      </c>
      <c r="BZ34" s="80">
        <v>0</v>
      </c>
      <c r="CA34" s="80">
        <v>41.54888263155497</v>
      </c>
      <c r="CB34" s="80">
        <v>986.9343513659722</v>
      </c>
      <c r="CC34" s="80">
        <v>19.290552650364802</v>
      </c>
      <c r="CD34" s="80">
        <v>4.451665996238032</v>
      </c>
      <c r="CE34" s="80">
        <v>0</v>
      </c>
      <c r="CF34" s="80">
        <v>0</v>
      </c>
      <c r="CG34" s="80">
        <v>0</v>
      </c>
      <c r="CH34" s="80">
        <v>0</v>
      </c>
      <c r="CI34" s="80">
        <v>0</v>
      </c>
      <c r="CJ34" s="80">
        <v>0</v>
      </c>
      <c r="CK34" s="141">
        <v>0</v>
      </c>
      <c r="CL34" s="133"/>
      <c r="CM34" s="133"/>
      <c r="CN34" s="133"/>
      <c r="CO34" s="133"/>
      <c r="CP34" s="133"/>
      <c r="CQ34" s="133"/>
      <c r="CR34" s="133"/>
      <c r="CS34" s="133"/>
      <c r="CT34" s="133"/>
      <c r="CU34" s="133"/>
      <c r="CV34" s="136"/>
      <c r="CW34" s="136"/>
    </row>
    <row r="35" spans="1:101" ht="12.75">
      <c r="A35" s="67" t="s">
        <v>239</v>
      </c>
      <c r="B35" s="22" t="s">
        <v>141</v>
      </c>
      <c r="C35" s="25" t="s">
        <v>113</v>
      </c>
      <c r="D35" s="39" t="s">
        <v>114</v>
      </c>
      <c r="E35" s="70">
        <v>25408</v>
      </c>
      <c r="F35" s="71">
        <v>27259.557280069628</v>
      </c>
      <c r="G35" s="120">
        <v>5472.627525550752</v>
      </c>
      <c r="H35" s="120">
        <v>1434.1863720209446</v>
      </c>
      <c r="I35" s="120">
        <v>894.1456260561254</v>
      </c>
      <c r="J35" s="120">
        <v>5958.135563525307</v>
      </c>
      <c r="K35" s="120">
        <v>1350.996169525591</v>
      </c>
      <c r="L35" s="120">
        <v>427.91482086238636</v>
      </c>
      <c r="M35" s="120">
        <v>421.07835892774676</v>
      </c>
      <c r="N35" s="120">
        <v>5803.162510716236</v>
      </c>
      <c r="O35" s="120">
        <v>456.17484665034453</v>
      </c>
      <c r="P35" s="120">
        <v>1358.7468095096303</v>
      </c>
      <c r="Q35" s="120">
        <v>7.0749431649177765</v>
      </c>
      <c r="R35" s="120">
        <v>250.8425073808769</v>
      </c>
      <c r="S35" s="120">
        <v>250.2065574334686</v>
      </c>
      <c r="T35" s="120">
        <v>146.86469097961339</v>
      </c>
      <c r="U35" s="120">
        <v>748.7118224581807</v>
      </c>
      <c r="V35" s="120">
        <v>44.47674944687074</v>
      </c>
      <c r="W35" s="120">
        <v>233.59236505742572</v>
      </c>
      <c r="X35" s="120">
        <v>0</v>
      </c>
      <c r="Y35" s="120">
        <v>226.39818127736885</v>
      </c>
      <c r="Z35" s="120">
        <v>0</v>
      </c>
      <c r="AA35" s="120">
        <v>0</v>
      </c>
      <c r="AB35" s="120">
        <v>1774.220859525841</v>
      </c>
      <c r="AC35" s="157">
        <v>0</v>
      </c>
      <c r="AD35" s="141">
        <v>27259.557280069625</v>
      </c>
      <c r="AE35" s="80">
        <v>0</v>
      </c>
      <c r="AF35" s="137">
        <v>0</v>
      </c>
      <c r="AG35" s="80">
        <v>0</v>
      </c>
      <c r="AH35" s="80">
        <v>0</v>
      </c>
      <c r="AI35" s="80">
        <v>0</v>
      </c>
      <c r="AJ35" s="80">
        <v>0</v>
      </c>
      <c r="AK35" s="80">
        <v>0</v>
      </c>
      <c r="AL35" s="80">
        <v>0</v>
      </c>
      <c r="AM35" s="80">
        <v>0</v>
      </c>
      <c r="AN35" s="80">
        <v>0</v>
      </c>
      <c r="AO35" s="80">
        <v>0</v>
      </c>
      <c r="AP35" s="80">
        <v>0</v>
      </c>
      <c r="AQ35" s="80">
        <v>0</v>
      </c>
      <c r="AR35" s="80">
        <v>0</v>
      </c>
      <c r="AS35" s="80">
        <v>0</v>
      </c>
      <c r="AT35" s="80">
        <v>0</v>
      </c>
      <c r="AU35" s="80">
        <v>0</v>
      </c>
      <c r="AV35" s="80">
        <v>0</v>
      </c>
      <c r="AW35" s="80">
        <v>0</v>
      </c>
      <c r="AX35" s="80">
        <v>0</v>
      </c>
      <c r="AY35" s="80">
        <v>0</v>
      </c>
      <c r="AZ35" s="80">
        <v>0</v>
      </c>
      <c r="BA35" s="80">
        <v>0</v>
      </c>
      <c r="BB35" s="80">
        <v>0</v>
      </c>
      <c r="BC35" s="80">
        <v>0</v>
      </c>
      <c r="BD35" s="80">
        <v>0</v>
      </c>
      <c r="BE35" s="80">
        <v>0</v>
      </c>
      <c r="BF35" s="80">
        <v>0</v>
      </c>
      <c r="BG35" s="80">
        <v>0</v>
      </c>
      <c r="BH35" s="80">
        <v>0</v>
      </c>
      <c r="BI35" s="80">
        <v>0</v>
      </c>
      <c r="BJ35" s="80">
        <v>0</v>
      </c>
      <c r="BK35" s="80">
        <v>0</v>
      </c>
      <c r="BL35" s="80">
        <v>0</v>
      </c>
      <c r="BM35" s="80">
        <v>0</v>
      </c>
      <c r="BN35" s="80">
        <v>0</v>
      </c>
      <c r="BO35" s="80">
        <v>0</v>
      </c>
      <c r="BP35" s="80">
        <v>0</v>
      </c>
      <c r="BQ35" s="80">
        <v>0</v>
      </c>
      <c r="BR35" s="80">
        <v>0</v>
      </c>
      <c r="BS35" s="80">
        <v>0</v>
      </c>
      <c r="BT35" s="80">
        <v>0</v>
      </c>
      <c r="BU35" s="80">
        <v>0</v>
      </c>
      <c r="BV35" s="80">
        <v>0</v>
      </c>
      <c r="BW35" s="80">
        <v>0</v>
      </c>
      <c r="BX35" s="80">
        <v>0</v>
      </c>
      <c r="BY35" s="80">
        <v>0</v>
      </c>
      <c r="BZ35" s="80">
        <v>0</v>
      </c>
      <c r="CA35" s="80">
        <v>0</v>
      </c>
      <c r="CB35" s="80">
        <v>0</v>
      </c>
      <c r="CC35" s="80">
        <v>0</v>
      </c>
      <c r="CD35" s="80">
        <v>0</v>
      </c>
      <c r="CE35" s="80">
        <v>0</v>
      </c>
      <c r="CF35" s="80">
        <v>0</v>
      </c>
      <c r="CG35" s="80">
        <v>0</v>
      </c>
      <c r="CH35" s="80">
        <v>0</v>
      </c>
      <c r="CI35" s="80">
        <v>0</v>
      </c>
      <c r="CJ35" s="80">
        <v>0</v>
      </c>
      <c r="CK35" s="141">
        <v>0</v>
      </c>
      <c r="CL35" s="133"/>
      <c r="CM35" s="133"/>
      <c r="CN35" s="133"/>
      <c r="CO35" s="133"/>
      <c r="CP35" s="133"/>
      <c r="CQ35" s="133"/>
      <c r="CR35" s="133"/>
      <c r="CS35" s="133"/>
      <c r="CT35" s="133"/>
      <c r="CU35" s="133"/>
      <c r="CV35" s="136"/>
      <c r="CW35" s="136"/>
    </row>
    <row r="36" spans="1:101" ht="12.75">
      <c r="A36" s="97" t="s">
        <v>237</v>
      </c>
      <c r="B36" s="17" t="s">
        <v>238</v>
      </c>
      <c r="C36" s="25" t="s">
        <v>133</v>
      </c>
      <c r="D36" s="39" t="s">
        <v>134</v>
      </c>
      <c r="E36" s="72">
        <v>0</v>
      </c>
      <c r="F36" s="119">
        <v>8013.428658556066</v>
      </c>
      <c r="G36" s="158">
        <v>1172.1620943000792</v>
      </c>
      <c r="H36" s="158">
        <v>40.10960131871157</v>
      </c>
      <c r="I36" s="158">
        <v>281.3263579482492</v>
      </c>
      <c r="J36" s="158">
        <v>2414.031395352938</v>
      </c>
      <c r="K36" s="158">
        <v>59.19521086813565</v>
      </c>
      <c r="L36" s="158">
        <v>73.06209905638909</v>
      </c>
      <c r="M36" s="158">
        <v>0.26093606805853253</v>
      </c>
      <c r="N36" s="158">
        <v>1468.9582334260842</v>
      </c>
      <c r="O36" s="158">
        <v>94.60796296179363</v>
      </c>
      <c r="P36" s="158">
        <v>203.04553753068947</v>
      </c>
      <c r="Q36" s="158">
        <v>0</v>
      </c>
      <c r="R36" s="158">
        <v>40.40781396792132</v>
      </c>
      <c r="S36" s="158">
        <v>45.55198216678953</v>
      </c>
      <c r="T36" s="158">
        <v>4.995061874263336</v>
      </c>
      <c r="U36" s="158">
        <v>426.92868392491033</v>
      </c>
      <c r="V36" s="158">
        <v>13.643228701346128</v>
      </c>
      <c r="W36" s="158">
        <v>132.96556496639792</v>
      </c>
      <c r="X36" s="158">
        <v>4.365087652807736</v>
      </c>
      <c r="Y36" s="158">
        <v>58.89699821892591</v>
      </c>
      <c r="Z36" s="158">
        <v>14.463313486672943</v>
      </c>
      <c r="AA36" s="158">
        <v>28.442031418380044</v>
      </c>
      <c r="AB36" s="158">
        <v>1239.2599403722734</v>
      </c>
      <c r="AC36" s="159">
        <v>46.446620114418785</v>
      </c>
      <c r="AD36" s="141">
        <v>7863.1257556962355</v>
      </c>
      <c r="AE36" s="80">
        <v>0.8200847853268164</v>
      </c>
      <c r="AF36" s="137">
        <v>0</v>
      </c>
      <c r="AG36" s="80">
        <v>0</v>
      </c>
      <c r="AH36" s="80">
        <v>0</v>
      </c>
      <c r="AI36" s="80">
        <v>0</v>
      </c>
      <c r="AJ36" s="80">
        <v>0</v>
      </c>
      <c r="AK36" s="80">
        <v>0</v>
      </c>
      <c r="AL36" s="80">
        <v>0</v>
      </c>
      <c r="AM36" s="80">
        <v>-2.609360680585325</v>
      </c>
      <c r="AN36" s="80">
        <v>1.1380540225467137</v>
      </c>
      <c r="AO36" s="80">
        <v>0.5822601975820396</v>
      </c>
      <c r="AP36" s="80">
        <v>0.9263230416077903</v>
      </c>
      <c r="AQ36" s="80">
        <v>71.04916367422327</v>
      </c>
      <c r="AR36" s="80">
        <v>0</v>
      </c>
      <c r="AS36" s="80">
        <v>10.847485115004709</v>
      </c>
      <c r="AT36" s="80">
        <v>0</v>
      </c>
      <c r="AU36" s="80">
        <v>0</v>
      </c>
      <c r="AV36" s="80">
        <v>0</v>
      </c>
      <c r="AW36" s="80">
        <v>0</v>
      </c>
      <c r="AX36" s="80">
        <v>3.2057859790048275</v>
      </c>
      <c r="AY36" s="80">
        <v>0</v>
      </c>
      <c r="AZ36" s="80">
        <v>0</v>
      </c>
      <c r="BA36" s="80">
        <v>0</v>
      </c>
      <c r="BB36" s="80">
        <v>0.9319145287804732</v>
      </c>
      <c r="BC36" s="80">
        <v>0</v>
      </c>
      <c r="BD36" s="80">
        <v>0</v>
      </c>
      <c r="BE36" s="80">
        <v>3.3176157224584846</v>
      </c>
      <c r="BF36" s="80">
        <v>0</v>
      </c>
      <c r="BG36" s="80">
        <v>0.22365948690731358</v>
      </c>
      <c r="BH36" s="80">
        <v>0</v>
      </c>
      <c r="BI36" s="80">
        <v>0</v>
      </c>
      <c r="BJ36" s="80">
        <v>0</v>
      </c>
      <c r="BK36" s="80">
        <v>0.2982126492097514</v>
      </c>
      <c r="BL36" s="80">
        <v>0</v>
      </c>
      <c r="BM36" s="80">
        <v>0</v>
      </c>
      <c r="BN36" s="80">
        <v>0</v>
      </c>
      <c r="BO36" s="80">
        <v>0</v>
      </c>
      <c r="BP36" s="80">
        <v>0</v>
      </c>
      <c r="BQ36" s="80">
        <v>0</v>
      </c>
      <c r="BR36" s="80">
        <v>0</v>
      </c>
      <c r="BS36" s="80">
        <v>2.7211904240389813</v>
      </c>
      <c r="BT36" s="80">
        <v>0</v>
      </c>
      <c r="BU36" s="80">
        <v>5.516934010380401</v>
      </c>
      <c r="BV36" s="80">
        <v>0</v>
      </c>
      <c r="BW36" s="80">
        <v>0.18638290575609462</v>
      </c>
      <c r="BX36" s="80">
        <v>0</v>
      </c>
      <c r="BY36" s="80">
        <v>24.71437330325815</v>
      </c>
      <c r="BZ36" s="80">
        <v>0</v>
      </c>
      <c r="CA36" s="80">
        <v>1.0437442722341301</v>
      </c>
      <c r="CB36" s="80">
        <v>24.792654123675725</v>
      </c>
      <c r="CC36" s="80">
        <v>0.484595554965846</v>
      </c>
      <c r="CD36" s="80">
        <v>0.11182974345365679</v>
      </c>
      <c r="CE36" s="80">
        <v>0</v>
      </c>
      <c r="CF36" s="80">
        <v>0</v>
      </c>
      <c r="CG36" s="80">
        <v>0</v>
      </c>
      <c r="CH36" s="80">
        <v>0</v>
      </c>
      <c r="CI36" s="80">
        <v>0</v>
      </c>
      <c r="CJ36" s="80">
        <v>0</v>
      </c>
      <c r="CK36" s="141">
        <v>0</v>
      </c>
      <c r="CL36" s="133"/>
      <c r="CM36" s="133"/>
      <c r="CN36" s="133"/>
      <c r="CO36" s="133"/>
      <c r="CP36" s="133"/>
      <c r="CQ36" s="133"/>
      <c r="CR36" s="133"/>
      <c r="CS36" s="133"/>
      <c r="CT36" s="133"/>
      <c r="CU36" s="133"/>
      <c r="CV36" s="136"/>
      <c r="CW36" s="136"/>
    </row>
    <row r="37" spans="1:101" ht="12.75">
      <c r="A37" s="64" t="s">
        <v>41</v>
      </c>
      <c r="B37" s="59" t="s">
        <v>205</v>
      </c>
      <c r="C37" s="43" t="s">
        <v>135</v>
      </c>
      <c r="D37" s="125" t="s">
        <v>136</v>
      </c>
      <c r="E37" s="69">
        <v>1103020</v>
      </c>
      <c r="F37" s="118">
        <v>1186433.5705513246</v>
      </c>
      <c r="G37" s="155">
        <v>141048.33608029602</v>
      </c>
      <c r="H37" s="155">
        <v>92439.40545928598</v>
      </c>
      <c r="I37" s="155">
        <v>66586.10394001774</v>
      </c>
      <c r="J37" s="155">
        <v>214385.9153928509</v>
      </c>
      <c r="K37" s="155">
        <v>78432.17128489153</v>
      </c>
      <c r="L37" s="155">
        <v>16520.2344712675</v>
      </c>
      <c r="M37" s="155">
        <v>49834.892357295204</v>
      </c>
      <c r="N37" s="155">
        <v>267042.135550031</v>
      </c>
      <c r="O37" s="155">
        <v>23754.373176543893</v>
      </c>
      <c r="P37" s="155">
        <v>56525.96722685155</v>
      </c>
      <c r="Q37" s="155">
        <v>0</v>
      </c>
      <c r="R37" s="155">
        <v>4546.217287413616</v>
      </c>
      <c r="S37" s="155">
        <v>2298.2802849226273</v>
      </c>
      <c r="T37" s="155">
        <v>11704.481523179194</v>
      </c>
      <c r="U37" s="155">
        <v>9140.589018892277</v>
      </c>
      <c r="V37" s="155">
        <v>908.3679221360861</v>
      </c>
      <c r="W37" s="155">
        <v>21857.455631400437</v>
      </c>
      <c r="X37" s="155">
        <v>2881.6057096196555</v>
      </c>
      <c r="Y37" s="155">
        <v>25658.799786725333</v>
      </c>
      <c r="Z37" s="155">
        <v>1937.121954434786</v>
      </c>
      <c r="AA37" s="155">
        <v>13763.415649136648</v>
      </c>
      <c r="AB37" s="155">
        <v>18736.456418035894</v>
      </c>
      <c r="AC37" s="156">
        <v>3907.076484368467</v>
      </c>
      <c r="AD37" s="140">
        <v>1123909.4026095963</v>
      </c>
      <c r="AE37" s="134">
        <v>1094.419183296489</v>
      </c>
      <c r="AF37" s="135">
        <v>547.2095916482446</v>
      </c>
      <c r="AG37" s="134">
        <v>1725.8990520585635</v>
      </c>
      <c r="AH37" s="134">
        <v>2900.2108357356965</v>
      </c>
      <c r="AI37" s="134">
        <v>164.16287749447338</v>
      </c>
      <c r="AJ37" s="134">
        <v>0</v>
      </c>
      <c r="AK37" s="134">
        <v>971.8442347672825</v>
      </c>
      <c r="AL37" s="134">
        <v>273.6047958241223</v>
      </c>
      <c r="AM37" s="134">
        <v>526.4156271656113</v>
      </c>
      <c r="AN37" s="134">
        <v>7356.87180138016</v>
      </c>
      <c r="AO37" s="134">
        <v>3327.2313126743206</v>
      </c>
      <c r="AP37" s="134">
        <v>5293.3225428909645</v>
      </c>
      <c r="AQ37" s="134">
        <v>711.372469142718</v>
      </c>
      <c r="AR37" s="134">
        <v>250.62199297489602</v>
      </c>
      <c r="AS37" s="134">
        <v>437.76767331859566</v>
      </c>
      <c r="AT37" s="134">
        <v>383.04671415377123</v>
      </c>
      <c r="AU37" s="134">
        <v>4312.011582188167</v>
      </c>
      <c r="AV37" s="134">
        <v>2033.4308425648767</v>
      </c>
      <c r="AW37" s="134">
        <v>607.4026467295515</v>
      </c>
      <c r="AX37" s="134">
        <v>1258.5820607909627</v>
      </c>
      <c r="AY37" s="134">
        <v>0</v>
      </c>
      <c r="AZ37" s="134">
        <v>0</v>
      </c>
      <c r="BA37" s="134">
        <v>292.20992194016264</v>
      </c>
      <c r="BB37" s="134">
        <v>459.65605698452543</v>
      </c>
      <c r="BC37" s="134">
        <v>0</v>
      </c>
      <c r="BD37" s="134">
        <v>273.6047958241223</v>
      </c>
      <c r="BE37" s="134">
        <v>3366.433407820001</v>
      </c>
      <c r="BF37" s="134">
        <v>1127.251758795384</v>
      </c>
      <c r="BG37" s="134">
        <v>65.66515099778935</v>
      </c>
      <c r="BH37" s="134">
        <v>218.88383665929783</v>
      </c>
      <c r="BI37" s="134">
        <v>678.5398936438233</v>
      </c>
      <c r="BJ37" s="134">
        <v>0</v>
      </c>
      <c r="BK37" s="134">
        <v>0</v>
      </c>
      <c r="BL37" s="134">
        <v>0</v>
      </c>
      <c r="BM37" s="134">
        <v>518.7546928825359</v>
      </c>
      <c r="BN37" s="134">
        <v>1647.1008708612162</v>
      </c>
      <c r="BO37" s="134">
        <v>1887.8730911864438</v>
      </c>
      <c r="BP37" s="134">
        <v>0</v>
      </c>
      <c r="BQ37" s="134">
        <v>218.88383665929783</v>
      </c>
      <c r="BR37" s="134">
        <v>0</v>
      </c>
      <c r="BS37" s="134">
        <v>218.88383665929783</v>
      </c>
      <c r="BT37" s="134">
        <v>218.88383665929783</v>
      </c>
      <c r="BU37" s="134">
        <v>3283.2575498894676</v>
      </c>
      <c r="BV37" s="134">
        <v>0</v>
      </c>
      <c r="BW37" s="134">
        <v>1034.2261282151824</v>
      </c>
      <c r="BX37" s="134">
        <v>1449.0109986845516</v>
      </c>
      <c r="BY37" s="134">
        <v>1641.6287749447338</v>
      </c>
      <c r="BZ37" s="134">
        <v>0</v>
      </c>
      <c r="CA37" s="134">
        <v>106.15866077975946</v>
      </c>
      <c r="CB37" s="134">
        <v>2101.2848319292593</v>
      </c>
      <c r="CC37" s="134">
        <v>656.6515099778935</v>
      </c>
      <c r="CD37" s="134">
        <v>4476.174459682641</v>
      </c>
      <c r="CE37" s="134">
        <v>2407.7222032522764</v>
      </c>
      <c r="CF37" s="134">
        <v>0</v>
      </c>
      <c r="CG37" s="134">
        <v>0</v>
      </c>
      <c r="CH37" s="134">
        <v>0</v>
      </c>
      <c r="CI37" s="134">
        <v>0</v>
      </c>
      <c r="CJ37" s="134">
        <v>0</v>
      </c>
      <c r="CK37" s="140">
        <v>0</v>
      </c>
      <c r="CL37" s="133"/>
      <c r="CM37" s="133"/>
      <c r="CN37" s="133"/>
      <c r="CO37" s="133"/>
      <c r="CP37" s="133"/>
      <c r="CQ37" s="133"/>
      <c r="CR37" s="133"/>
      <c r="CS37" s="133"/>
      <c r="CT37" s="133"/>
      <c r="CU37" s="133"/>
      <c r="CV37" s="136"/>
      <c r="CW37" s="136"/>
    </row>
    <row r="38" spans="1:101" ht="12.75">
      <c r="A38" s="65">
        <v>2629</v>
      </c>
      <c r="B38" s="22" t="s">
        <v>203</v>
      </c>
      <c r="C38" s="25" t="s">
        <v>142</v>
      </c>
      <c r="D38" s="39" t="s">
        <v>143</v>
      </c>
      <c r="E38" s="70">
        <v>0</v>
      </c>
      <c r="F38" s="71">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0</v>
      </c>
      <c r="AA38" s="120">
        <v>0</v>
      </c>
      <c r="AB38" s="120">
        <v>0</v>
      </c>
      <c r="AC38" s="157">
        <v>0</v>
      </c>
      <c r="AD38" s="141">
        <v>0</v>
      </c>
      <c r="AE38" s="80">
        <v>0</v>
      </c>
      <c r="AF38" s="137">
        <v>0</v>
      </c>
      <c r="AG38" s="80">
        <v>0</v>
      </c>
      <c r="AH38" s="80">
        <v>0</v>
      </c>
      <c r="AI38" s="80">
        <v>0</v>
      </c>
      <c r="AJ38" s="80">
        <v>0</v>
      </c>
      <c r="AK38" s="80">
        <v>0</v>
      </c>
      <c r="AL38" s="80">
        <v>0</v>
      </c>
      <c r="AM38" s="80">
        <v>0</v>
      </c>
      <c r="AN38" s="80">
        <v>0</v>
      </c>
      <c r="AO38" s="80">
        <v>0</v>
      </c>
      <c r="AP38" s="80">
        <v>0</v>
      </c>
      <c r="AQ38" s="80">
        <v>0</v>
      </c>
      <c r="AR38" s="80">
        <v>0</v>
      </c>
      <c r="AS38" s="80">
        <v>0</v>
      </c>
      <c r="AT38" s="80">
        <v>0</v>
      </c>
      <c r="AU38" s="80">
        <v>0</v>
      </c>
      <c r="AV38" s="80">
        <v>0</v>
      </c>
      <c r="AW38" s="80">
        <v>0</v>
      </c>
      <c r="AX38" s="80">
        <v>0</v>
      </c>
      <c r="AY38" s="80">
        <v>0</v>
      </c>
      <c r="AZ38" s="80">
        <v>0</v>
      </c>
      <c r="BA38" s="80">
        <v>0</v>
      </c>
      <c r="BB38" s="80">
        <v>0</v>
      </c>
      <c r="BC38" s="80">
        <v>0</v>
      </c>
      <c r="BD38" s="80">
        <v>0</v>
      </c>
      <c r="BE38" s="80">
        <v>0</v>
      </c>
      <c r="BF38" s="80">
        <v>0</v>
      </c>
      <c r="BG38" s="80">
        <v>0</v>
      </c>
      <c r="BH38" s="80">
        <v>0</v>
      </c>
      <c r="BI38" s="80">
        <v>0</v>
      </c>
      <c r="BJ38" s="80">
        <v>0</v>
      </c>
      <c r="BK38" s="80">
        <v>0</v>
      </c>
      <c r="BL38" s="80">
        <v>0</v>
      </c>
      <c r="BM38" s="80">
        <v>0</v>
      </c>
      <c r="BN38" s="80">
        <v>0</v>
      </c>
      <c r="BO38" s="80">
        <v>0</v>
      </c>
      <c r="BP38" s="80">
        <v>0</v>
      </c>
      <c r="BQ38" s="80">
        <v>0</v>
      </c>
      <c r="BR38" s="80">
        <v>0</v>
      </c>
      <c r="BS38" s="80">
        <v>0</v>
      </c>
      <c r="BT38" s="80">
        <v>0</v>
      </c>
      <c r="BU38" s="80">
        <v>0</v>
      </c>
      <c r="BV38" s="80">
        <v>0</v>
      </c>
      <c r="BW38" s="80">
        <v>0</v>
      </c>
      <c r="BX38" s="80">
        <v>0</v>
      </c>
      <c r="BY38" s="80">
        <v>0</v>
      </c>
      <c r="BZ38" s="80">
        <v>0</v>
      </c>
      <c r="CA38" s="80">
        <v>0</v>
      </c>
      <c r="CB38" s="80">
        <v>0</v>
      </c>
      <c r="CC38" s="80">
        <v>0</v>
      </c>
      <c r="CD38" s="80">
        <v>0</v>
      </c>
      <c r="CE38" s="80">
        <v>0</v>
      </c>
      <c r="CF38" s="80">
        <v>0</v>
      </c>
      <c r="CG38" s="80">
        <v>0</v>
      </c>
      <c r="CH38" s="80">
        <v>0</v>
      </c>
      <c r="CI38" s="80">
        <v>0</v>
      </c>
      <c r="CJ38" s="80">
        <v>0</v>
      </c>
      <c r="CK38" s="141">
        <v>0</v>
      </c>
      <c r="CL38" s="133"/>
      <c r="CM38" s="133"/>
      <c r="CN38" s="133"/>
      <c r="CO38" s="133"/>
      <c r="CP38" s="133"/>
      <c r="CQ38" s="133"/>
      <c r="CR38" s="133"/>
      <c r="CS38" s="133"/>
      <c r="CT38" s="133"/>
      <c r="CU38" s="133"/>
      <c r="CV38" s="136"/>
      <c r="CW38" s="136"/>
    </row>
    <row r="39" spans="1:101" ht="12.75">
      <c r="A39" s="65">
        <v>2635</v>
      </c>
      <c r="B39" s="22" t="s">
        <v>204</v>
      </c>
      <c r="C39" s="25" t="s">
        <v>142</v>
      </c>
      <c r="D39" s="39" t="s">
        <v>143</v>
      </c>
      <c r="E39" s="70">
        <v>0</v>
      </c>
      <c r="F39" s="71">
        <v>17345.371689548963</v>
      </c>
      <c r="G39" s="120">
        <v>951.5486036586423</v>
      </c>
      <c r="H39" s="120">
        <v>1962.9088338329705</v>
      </c>
      <c r="I39" s="120">
        <v>1379.2923569223365</v>
      </c>
      <c r="J39" s="120">
        <v>3853.318726434806</v>
      </c>
      <c r="K39" s="120">
        <v>1308.6058892219803</v>
      </c>
      <c r="L39" s="120">
        <v>155.87272364693948</v>
      </c>
      <c r="M39" s="120">
        <v>1248.7942627062944</v>
      </c>
      <c r="N39" s="120">
        <v>3871.44346174259</v>
      </c>
      <c r="O39" s="120">
        <v>396.9317032404622</v>
      </c>
      <c r="P39" s="120">
        <v>908.0492389199615</v>
      </c>
      <c r="Q39" s="120">
        <v>0</v>
      </c>
      <c r="R39" s="120">
        <v>0</v>
      </c>
      <c r="S39" s="120">
        <v>0</v>
      </c>
      <c r="T39" s="120">
        <v>262.8086619628631</v>
      </c>
      <c r="U39" s="120">
        <v>0</v>
      </c>
      <c r="V39" s="120">
        <v>0</v>
      </c>
      <c r="W39" s="120">
        <v>458.5558032869266</v>
      </c>
      <c r="X39" s="120">
        <v>0</v>
      </c>
      <c r="Y39" s="120">
        <v>587.2414239721905</v>
      </c>
      <c r="Z39" s="120">
        <v>0</v>
      </c>
      <c r="AA39" s="120">
        <v>0</v>
      </c>
      <c r="AB39" s="120">
        <v>0</v>
      </c>
      <c r="AC39" s="157">
        <v>0</v>
      </c>
      <c r="AD39" s="141">
        <v>17345.371689548963</v>
      </c>
      <c r="AE39" s="80">
        <v>0</v>
      </c>
      <c r="AF39" s="137">
        <v>0</v>
      </c>
      <c r="AG39" s="80">
        <v>0</v>
      </c>
      <c r="AH39" s="80">
        <v>0</v>
      </c>
      <c r="AI39" s="80">
        <v>0</v>
      </c>
      <c r="AJ39" s="80">
        <v>0</v>
      </c>
      <c r="AK39" s="80">
        <v>0</v>
      </c>
      <c r="AL39" s="80">
        <v>0</v>
      </c>
      <c r="AM39" s="80">
        <v>0</v>
      </c>
      <c r="AN39" s="80">
        <v>0</v>
      </c>
      <c r="AO39" s="80">
        <v>0</v>
      </c>
      <c r="AP39" s="80">
        <v>0</v>
      </c>
      <c r="AQ39" s="80">
        <v>0</v>
      </c>
      <c r="AR39" s="80">
        <v>0</v>
      </c>
      <c r="AS39" s="80">
        <v>0</v>
      </c>
      <c r="AT39" s="80">
        <v>0</v>
      </c>
      <c r="AU39" s="80">
        <v>0</v>
      </c>
      <c r="AV39" s="80">
        <v>0</v>
      </c>
      <c r="AW39" s="80">
        <v>0</v>
      </c>
      <c r="AX39" s="80">
        <v>0</v>
      </c>
      <c r="AY39" s="80">
        <v>0</v>
      </c>
      <c r="AZ39" s="80">
        <v>0</v>
      </c>
      <c r="BA39" s="80">
        <v>0</v>
      </c>
      <c r="BB39" s="80">
        <v>0</v>
      </c>
      <c r="BC39" s="80">
        <v>0</v>
      </c>
      <c r="BD39" s="80">
        <v>0</v>
      </c>
      <c r="BE39" s="80">
        <v>0</v>
      </c>
      <c r="BF39" s="80">
        <v>0</v>
      </c>
      <c r="BG39" s="80">
        <v>0</v>
      </c>
      <c r="BH39" s="80">
        <v>0</v>
      </c>
      <c r="BI39" s="80">
        <v>0</v>
      </c>
      <c r="BJ39" s="80">
        <v>0</v>
      </c>
      <c r="BK39" s="80">
        <v>0</v>
      </c>
      <c r="BL39" s="80">
        <v>0</v>
      </c>
      <c r="BM39" s="80">
        <v>0</v>
      </c>
      <c r="BN39" s="80">
        <v>0</v>
      </c>
      <c r="BO39" s="80">
        <v>0</v>
      </c>
      <c r="BP39" s="80">
        <v>0</v>
      </c>
      <c r="BQ39" s="80">
        <v>0</v>
      </c>
      <c r="BR39" s="80">
        <v>0</v>
      </c>
      <c r="BS39" s="80">
        <v>0</v>
      </c>
      <c r="BT39" s="80">
        <v>0</v>
      </c>
      <c r="BU39" s="80">
        <v>0</v>
      </c>
      <c r="BV39" s="80">
        <v>0</v>
      </c>
      <c r="BW39" s="80">
        <v>0</v>
      </c>
      <c r="BX39" s="80">
        <v>0</v>
      </c>
      <c r="BY39" s="80">
        <v>0</v>
      </c>
      <c r="BZ39" s="80">
        <v>0</v>
      </c>
      <c r="CA39" s="80">
        <v>0</v>
      </c>
      <c r="CB39" s="80">
        <v>0</v>
      </c>
      <c r="CC39" s="80">
        <v>0</v>
      </c>
      <c r="CD39" s="80">
        <v>0</v>
      </c>
      <c r="CE39" s="80">
        <v>0</v>
      </c>
      <c r="CF39" s="80">
        <v>0</v>
      </c>
      <c r="CG39" s="80">
        <v>0</v>
      </c>
      <c r="CH39" s="80">
        <v>0</v>
      </c>
      <c r="CI39" s="80">
        <v>0</v>
      </c>
      <c r="CJ39" s="80">
        <v>0</v>
      </c>
      <c r="CK39" s="141">
        <v>0</v>
      </c>
      <c r="CL39" s="133"/>
      <c r="CM39" s="133"/>
      <c r="CN39" s="133"/>
      <c r="CO39" s="133"/>
      <c r="CP39" s="133"/>
      <c r="CQ39" s="133"/>
      <c r="CR39" s="133"/>
      <c r="CS39" s="133"/>
      <c r="CT39" s="133"/>
      <c r="CU39" s="133"/>
      <c r="CV39" s="136"/>
      <c r="CW39" s="136"/>
    </row>
    <row r="40" spans="1:101" ht="12.75">
      <c r="A40" s="66" t="s">
        <v>43</v>
      </c>
      <c r="B40" s="23" t="s">
        <v>88</v>
      </c>
      <c r="C40" s="24" t="s">
        <v>142</v>
      </c>
      <c r="D40" s="106" t="s">
        <v>143</v>
      </c>
      <c r="E40" s="72">
        <v>2688056</v>
      </c>
      <c r="F40" s="119">
        <v>2689905.7400092613</v>
      </c>
      <c r="G40" s="158">
        <v>147565.3619127338</v>
      </c>
      <c r="H40" s="158">
        <v>304406.2608599822</v>
      </c>
      <c r="I40" s="158">
        <v>213899.50555350553</v>
      </c>
      <c r="J40" s="158">
        <v>597569.4465266133</v>
      </c>
      <c r="K40" s="158">
        <v>202937.50723998816</v>
      </c>
      <c r="L40" s="158">
        <v>24172.611665704957</v>
      </c>
      <c r="M40" s="158">
        <v>193661.97020547348</v>
      </c>
      <c r="N40" s="158">
        <v>600380.2153249511</v>
      </c>
      <c r="O40" s="158">
        <v>61555.83668359751</v>
      </c>
      <c r="P40" s="158">
        <v>140819.5167967231</v>
      </c>
      <c r="Q40" s="158">
        <v>0</v>
      </c>
      <c r="R40" s="158">
        <v>0</v>
      </c>
      <c r="S40" s="158">
        <v>0</v>
      </c>
      <c r="T40" s="158">
        <v>40756.1475758979</v>
      </c>
      <c r="U40" s="158">
        <v>0</v>
      </c>
      <c r="V40" s="158">
        <v>0</v>
      </c>
      <c r="W40" s="158">
        <v>71112.450597946</v>
      </c>
      <c r="X40" s="158">
        <v>0</v>
      </c>
      <c r="Y40" s="158">
        <v>91068.90906614426</v>
      </c>
      <c r="Z40" s="158">
        <v>0</v>
      </c>
      <c r="AA40" s="158">
        <v>0</v>
      </c>
      <c r="AB40" s="158">
        <v>0</v>
      </c>
      <c r="AC40" s="159">
        <v>0</v>
      </c>
      <c r="AD40" s="142">
        <v>2689905.7400092618</v>
      </c>
      <c r="AE40" s="138">
        <v>0</v>
      </c>
      <c r="AF40" s="139">
        <v>0</v>
      </c>
      <c r="AG40" s="138">
        <v>0</v>
      </c>
      <c r="AH40" s="138">
        <v>0</v>
      </c>
      <c r="AI40" s="138">
        <v>0</v>
      </c>
      <c r="AJ40" s="138">
        <v>0</v>
      </c>
      <c r="AK40" s="138">
        <v>0</v>
      </c>
      <c r="AL40" s="138">
        <v>0</v>
      </c>
      <c r="AM40" s="138">
        <v>0</v>
      </c>
      <c r="AN40" s="138">
        <v>0</v>
      </c>
      <c r="AO40" s="138">
        <v>0</v>
      </c>
      <c r="AP40" s="138">
        <v>0</v>
      </c>
      <c r="AQ40" s="138">
        <v>0</v>
      </c>
      <c r="AR40" s="138">
        <v>0</v>
      </c>
      <c r="AS40" s="138">
        <v>0</v>
      </c>
      <c r="AT40" s="138">
        <v>0</v>
      </c>
      <c r="AU40" s="138">
        <v>0</v>
      </c>
      <c r="AV40" s="138">
        <v>0</v>
      </c>
      <c r="AW40" s="138">
        <v>0</v>
      </c>
      <c r="AX40" s="138">
        <v>0</v>
      </c>
      <c r="AY40" s="138">
        <v>0</v>
      </c>
      <c r="AZ40" s="138">
        <v>0</v>
      </c>
      <c r="BA40" s="138">
        <v>0</v>
      </c>
      <c r="BB40" s="138">
        <v>0</v>
      </c>
      <c r="BC40" s="138">
        <v>0</v>
      </c>
      <c r="BD40" s="138">
        <v>0</v>
      </c>
      <c r="BE40" s="138">
        <v>0</v>
      </c>
      <c r="BF40" s="138">
        <v>0</v>
      </c>
      <c r="BG40" s="138">
        <v>0</v>
      </c>
      <c r="BH40" s="138">
        <v>0</v>
      </c>
      <c r="BI40" s="138">
        <v>0</v>
      </c>
      <c r="BJ40" s="138">
        <v>0</v>
      </c>
      <c r="BK40" s="138">
        <v>0</v>
      </c>
      <c r="BL40" s="138">
        <v>0</v>
      </c>
      <c r="BM40" s="138">
        <v>0</v>
      </c>
      <c r="BN40" s="138">
        <v>0</v>
      </c>
      <c r="BO40" s="138">
        <v>0</v>
      </c>
      <c r="BP40" s="138">
        <v>0</v>
      </c>
      <c r="BQ40" s="138">
        <v>0</v>
      </c>
      <c r="BR40" s="138">
        <v>0</v>
      </c>
      <c r="BS40" s="138">
        <v>0</v>
      </c>
      <c r="BT40" s="138">
        <v>0</v>
      </c>
      <c r="BU40" s="138">
        <v>0</v>
      </c>
      <c r="BV40" s="138">
        <v>0</v>
      </c>
      <c r="BW40" s="138">
        <v>0</v>
      </c>
      <c r="BX40" s="138">
        <v>0</v>
      </c>
      <c r="BY40" s="138">
        <v>0</v>
      </c>
      <c r="BZ40" s="138">
        <v>0</v>
      </c>
      <c r="CA40" s="138">
        <v>0</v>
      </c>
      <c r="CB40" s="138">
        <v>0</v>
      </c>
      <c r="CC40" s="138">
        <v>0</v>
      </c>
      <c r="CD40" s="138">
        <v>0</v>
      </c>
      <c r="CE40" s="138">
        <v>0</v>
      </c>
      <c r="CF40" s="138">
        <v>0</v>
      </c>
      <c r="CG40" s="138">
        <v>0</v>
      </c>
      <c r="CH40" s="138">
        <v>0</v>
      </c>
      <c r="CI40" s="138">
        <v>0</v>
      </c>
      <c r="CJ40" s="138">
        <v>0</v>
      </c>
      <c r="CK40" s="142">
        <v>0</v>
      </c>
      <c r="CL40" s="133"/>
      <c r="CM40" s="133"/>
      <c r="CN40" s="133"/>
      <c r="CO40" s="133"/>
      <c r="CP40" s="133"/>
      <c r="CQ40" s="133"/>
      <c r="CR40" s="133"/>
      <c r="CS40" s="133"/>
      <c r="CT40" s="133"/>
      <c r="CU40" s="133"/>
      <c r="CV40" s="136"/>
      <c r="CW40" s="136"/>
    </row>
    <row r="41" spans="1:101" ht="12.75">
      <c r="A41" s="64" t="s">
        <v>44</v>
      </c>
      <c r="B41" s="59" t="s">
        <v>144</v>
      </c>
      <c r="C41" s="43" t="s">
        <v>90</v>
      </c>
      <c r="D41" s="125" t="s">
        <v>91</v>
      </c>
      <c r="E41" s="69">
        <v>2108855</v>
      </c>
      <c r="F41" s="118">
        <v>2215637.5642578052</v>
      </c>
      <c r="G41" s="155">
        <v>362918.0548539539</v>
      </c>
      <c r="H41" s="155">
        <v>95108.26856054108</v>
      </c>
      <c r="I41" s="155">
        <v>59295.39144577591</v>
      </c>
      <c r="J41" s="155">
        <v>395114.5878602729</v>
      </c>
      <c r="K41" s="155">
        <v>89591.49872163599</v>
      </c>
      <c r="L41" s="155">
        <v>28377.230810153957</v>
      </c>
      <c r="M41" s="155">
        <v>27923.86988693768</v>
      </c>
      <c r="N41" s="155">
        <v>384837.52832759696</v>
      </c>
      <c r="O41" s="155">
        <v>30251.298347402655</v>
      </c>
      <c r="P41" s="155">
        <v>90105.48348923583</v>
      </c>
      <c r="Q41" s="155">
        <v>469.17583914243033</v>
      </c>
      <c r="R41" s="155">
        <v>16634.655734988075</v>
      </c>
      <c r="S41" s="155">
        <v>16592.482625851677</v>
      </c>
      <c r="T41" s="155">
        <v>9739.352391186965</v>
      </c>
      <c r="U41" s="155">
        <v>49650.92855014584</v>
      </c>
      <c r="V41" s="155">
        <v>2949.481820226851</v>
      </c>
      <c r="W41" s="155">
        <v>15490.710149663273</v>
      </c>
      <c r="X41" s="155">
        <v>18177.13720165184</v>
      </c>
      <c r="Y41" s="155">
        <v>15013.62685255777</v>
      </c>
      <c r="Z41" s="155">
        <v>14299.319816560024</v>
      </c>
      <c r="AA41" s="155">
        <v>79949.67164532693</v>
      </c>
      <c r="AB41" s="155">
        <v>117657.70285190901</v>
      </c>
      <c r="AC41" s="156">
        <v>5442.966897916396</v>
      </c>
      <c r="AD41" s="141">
        <v>1925590.424680634</v>
      </c>
      <c r="AE41" s="80">
        <v>6254.799248792063</v>
      </c>
      <c r="AF41" s="137">
        <v>1257.285816128872</v>
      </c>
      <c r="AG41" s="80">
        <v>3879.926040548637</v>
      </c>
      <c r="AH41" s="80">
        <v>4401.818266111565</v>
      </c>
      <c r="AI41" s="80">
        <v>861.9129179751388</v>
      </c>
      <c r="AJ41" s="80">
        <v>3263.1443194288127</v>
      </c>
      <c r="AK41" s="80">
        <v>9865.871718596161</v>
      </c>
      <c r="AL41" s="80">
        <v>579.8802506254757</v>
      </c>
      <c r="AM41" s="80">
        <v>1418.0707947113904</v>
      </c>
      <c r="AN41" s="80">
        <v>10566.762434249888</v>
      </c>
      <c r="AO41" s="80">
        <v>4138.60534871402</v>
      </c>
      <c r="AP41" s="80">
        <v>6584.144872954122</v>
      </c>
      <c r="AQ41" s="80">
        <v>5643.289166314288</v>
      </c>
      <c r="AR41" s="80">
        <v>3179.852428884427</v>
      </c>
      <c r="AS41" s="80">
        <v>2019.0375999050652</v>
      </c>
      <c r="AT41" s="80">
        <v>1191.39033310325</v>
      </c>
      <c r="AU41" s="80">
        <v>13213.36225629777</v>
      </c>
      <c r="AV41" s="80">
        <v>9367.701866922456</v>
      </c>
      <c r="AW41" s="80">
        <v>1025.333715878682</v>
      </c>
      <c r="AX41" s="80">
        <v>5527.313116189193</v>
      </c>
      <c r="AY41" s="80">
        <v>0</v>
      </c>
      <c r="AZ41" s="80">
        <v>7.907457963074668</v>
      </c>
      <c r="BA41" s="80">
        <v>2090.204721572737</v>
      </c>
      <c r="BB41" s="80">
        <v>1700.1034620610535</v>
      </c>
      <c r="BC41" s="80">
        <v>131.79096605124445</v>
      </c>
      <c r="BD41" s="80">
        <v>268.85357074453873</v>
      </c>
      <c r="BE41" s="80">
        <v>5179.384965813908</v>
      </c>
      <c r="BF41" s="80">
        <v>6246.891790828987</v>
      </c>
      <c r="BG41" s="80">
        <v>115.97605012509513</v>
      </c>
      <c r="BH41" s="80">
        <v>680.0413848244214</v>
      </c>
      <c r="BI41" s="80">
        <v>2931.031084979677</v>
      </c>
      <c r="BJ41" s="80">
        <v>0</v>
      </c>
      <c r="BK41" s="80">
        <v>1655.2945336036303</v>
      </c>
      <c r="BL41" s="80">
        <v>0</v>
      </c>
      <c r="BM41" s="80">
        <v>5727.635384587084</v>
      </c>
      <c r="BN41" s="80">
        <v>12719.409715537708</v>
      </c>
      <c r="BO41" s="80">
        <v>6202.082862371564</v>
      </c>
      <c r="BP41" s="80">
        <v>163.42079790354313</v>
      </c>
      <c r="BQ41" s="80">
        <v>2032.2166965101896</v>
      </c>
      <c r="BR41" s="80">
        <v>179.23571382969246</v>
      </c>
      <c r="BS41" s="80">
        <v>9747.259849150041</v>
      </c>
      <c r="BT41" s="80">
        <v>353.19978901733515</v>
      </c>
      <c r="BU41" s="80">
        <v>89874.58571671406</v>
      </c>
      <c r="BV41" s="80">
        <v>622.0533597618739</v>
      </c>
      <c r="BW41" s="80">
        <v>5195.199881740056</v>
      </c>
      <c r="BX41" s="80">
        <v>3553.0844447415507</v>
      </c>
      <c r="BY41" s="80">
        <v>4646.94946296688</v>
      </c>
      <c r="BZ41" s="80">
        <v>0</v>
      </c>
      <c r="CA41" s="80">
        <v>353.19978901733515</v>
      </c>
      <c r="CB41" s="80">
        <v>7844.725463234277</v>
      </c>
      <c r="CC41" s="80">
        <v>1025.333715878682</v>
      </c>
      <c r="CD41" s="80">
        <v>508.71312895780363</v>
      </c>
      <c r="CE41" s="80">
        <v>825.0114474807904</v>
      </c>
      <c r="CF41" s="80">
        <v>0</v>
      </c>
      <c r="CG41" s="80">
        <v>0</v>
      </c>
      <c r="CH41" s="80">
        <v>0</v>
      </c>
      <c r="CI41" s="80">
        <v>4944.797046242693</v>
      </c>
      <c r="CJ41" s="80">
        <v>2372.2373889224004</v>
      </c>
      <c r="CK41" s="141">
        <v>15909.80542170623</v>
      </c>
      <c r="CL41" s="133"/>
      <c r="CM41" s="133"/>
      <c r="CN41" s="133"/>
      <c r="CO41" s="133"/>
      <c r="CP41" s="133"/>
      <c r="CQ41" s="133"/>
      <c r="CR41" s="133"/>
      <c r="CS41" s="133"/>
      <c r="CT41" s="133"/>
      <c r="CU41" s="133"/>
      <c r="CV41" s="136"/>
      <c r="CW41" s="136"/>
    </row>
    <row r="42" spans="1:101" ht="12.75">
      <c r="A42" s="65" t="s">
        <v>45</v>
      </c>
      <c r="B42" s="22" t="s">
        <v>254</v>
      </c>
      <c r="C42" s="25" t="s">
        <v>100</v>
      </c>
      <c r="D42" s="39" t="s">
        <v>101</v>
      </c>
      <c r="E42" s="70">
        <v>1303755.372</v>
      </c>
      <c r="F42" s="70">
        <v>1530317.3602358834</v>
      </c>
      <c r="G42" s="167">
        <v>201058.61745988042</v>
      </c>
      <c r="H42" s="80">
        <v>19137.7347397313</v>
      </c>
      <c r="I42" s="80">
        <v>22899.04251946677</v>
      </c>
      <c r="J42" s="80">
        <v>282621.6709068623</v>
      </c>
      <c r="K42" s="80">
        <v>142448.4552642178</v>
      </c>
      <c r="L42" s="80">
        <v>13861.866026241749</v>
      </c>
      <c r="M42" s="80">
        <v>13361.281941302319</v>
      </c>
      <c r="N42" s="80">
        <v>298248.7820117442</v>
      </c>
      <c r="O42" s="80">
        <v>34336.67000590264</v>
      </c>
      <c r="P42" s="80">
        <v>43268.240248310154</v>
      </c>
      <c r="Q42" s="80">
        <v>4944.15006921376</v>
      </c>
      <c r="R42" s="80">
        <v>20.65072726381976</v>
      </c>
      <c r="S42" s="80">
        <v>9062.793851096598</v>
      </c>
      <c r="T42" s="80">
        <v>2576.374277369716</v>
      </c>
      <c r="U42" s="80">
        <v>43361.29922180281</v>
      </c>
      <c r="V42" s="80">
        <v>4649.811855301594</v>
      </c>
      <c r="W42" s="80">
        <v>4618.705063600397</v>
      </c>
      <c r="X42" s="80">
        <v>519.4050009267072</v>
      </c>
      <c r="Y42" s="80">
        <v>2815.033948152848</v>
      </c>
      <c r="Z42" s="80">
        <v>2363.8547676800267</v>
      </c>
      <c r="AA42" s="80">
        <v>194551.2857572788</v>
      </c>
      <c r="AB42" s="80">
        <v>23221.873508970788</v>
      </c>
      <c r="AC42" s="80">
        <v>10379.996568595176</v>
      </c>
      <c r="AD42" s="70">
        <v>1460122.3162481734</v>
      </c>
      <c r="AE42" s="80">
        <v>1735.4452949936633</v>
      </c>
      <c r="AF42" s="80">
        <v>429.4828467652642</v>
      </c>
      <c r="AG42" s="80">
        <v>474.96672706785455</v>
      </c>
      <c r="AH42" s="80">
        <v>1747.469769096647</v>
      </c>
      <c r="AI42" s="80">
        <v>0</v>
      </c>
      <c r="AJ42" s="80">
        <v>0</v>
      </c>
      <c r="AK42" s="80">
        <v>896.8689271160202</v>
      </c>
      <c r="AL42" s="80">
        <v>182.45832443223028</v>
      </c>
      <c r="AM42" s="80">
        <v>0</v>
      </c>
      <c r="AN42" s="80">
        <v>3676.5483073899873</v>
      </c>
      <c r="AO42" s="80">
        <v>2202.3242562192063</v>
      </c>
      <c r="AP42" s="80">
        <v>3465.97362568565</v>
      </c>
      <c r="AQ42" s="80">
        <v>0</v>
      </c>
      <c r="AR42" s="80">
        <v>733.3099391543491</v>
      </c>
      <c r="AS42" s="80">
        <v>0</v>
      </c>
      <c r="AT42" s="80">
        <v>0</v>
      </c>
      <c r="AU42" s="80">
        <v>5512.698572996139</v>
      </c>
      <c r="AV42" s="80">
        <v>4356.780649444101</v>
      </c>
      <c r="AW42" s="80">
        <v>682.7810077607243</v>
      </c>
      <c r="AX42" s="80">
        <v>6808.989161619964</v>
      </c>
      <c r="AY42" s="80">
        <v>0</v>
      </c>
      <c r="AZ42" s="80">
        <v>0</v>
      </c>
      <c r="BA42" s="80">
        <v>1268.8434194757103</v>
      </c>
      <c r="BB42" s="80">
        <v>685.9178270919374</v>
      </c>
      <c r="BC42" s="80">
        <v>0</v>
      </c>
      <c r="BD42" s="80">
        <v>2637.2808527174375</v>
      </c>
      <c r="BE42" s="80">
        <v>2082.063831092714</v>
      </c>
      <c r="BF42" s="80">
        <v>0</v>
      </c>
      <c r="BG42" s="80">
        <v>0</v>
      </c>
      <c r="BH42" s="80">
        <v>0</v>
      </c>
      <c r="BI42" s="80">
        <v>914.1214334376925</v>
      </c>
      <c r="BJ42" s="80">
        <v>0</v>
      </c>
      <c r="BK42" s="80">
        <v>0</v>
      </c>
      <c r="BL42" s="80">
        <v>0</v>
      </c>
      <c r="BM42" s="80">
        <v>493.7876430551333</v>
      </c>
      <c r="BN42" s="80">
        <v>1711.0565246934812</v>
      </c>
      <c r="BO42" s="80">
        <v>5498.844287616614</v>
      </c>
      <c r="BP42" s="80">
        <v>1500.1054246693982</v>
      </c>
      <c r="BQ42" s="80">
        <v>21245.677330306517</v>
      </c>
      <c r="BR42" s="80">
        <v>5000.612817175595</v>
      </c>
      <c r="BS42" s="80">
        <v>2575.590072536913</v>
      </c>
      <c r="BT42" s="80">
        <v>106.91325887218079</v>
      </c>
      <c r="BU42" s="80">
        <v>64844.329214837795</v>
      </c>
      <c r="BV42" s="80">
        <v>0</v>
      </c>
      <c r="BW42" s="80">
        <v>1810.990360553713</v>
      </c>
      <c r="BX42" s="80">
        <v>4116.813970606297</v>
      </c>
      <c r="BY42" s="80">
        <v>3603.94400995295</v>
      </c>
      <c r="BZ42" s="80">
        <v>0</v>
      </c>
      <c r="CA42" s="80">
        <v>0</v>
      </c>
      <c r="CB42" s="80">
        <v>2986.774806536767</v>
      </c>
      <c r="CC42" s="80">
        <v>0</v>
      </c>
      <c r="CD42" s="80">
        <v>0</v>
      </c>
      <c r="CE42" s="80">
        <v>0</v>
      </c>
      <c r="CF42" s="80">
        <v>0</v>
      </c>
      <c r="CG42" s="80">
        <v>0</v>
      </c>
      <c r="CH42" s="80">
        <v>0</v>
      </c>
      <c r="CI42" s="80">
        <v>0</v>
      </c>
      <c r="CJ42" s="80">
        <v>0</v>
      </c>
      <c r="CK42" s="141">
        <v>0</v>
      </c>
      <c r="CL42" s="133"/>
      <c r="CM42" s="133"/>
      <c r="CN42" s="133"/>
      <c r="CO42" s="133"/>
      <c r="CP42" s="133"/>
      <c r="CQ42" s="133"/>
      <c r="CR42" s="133"/>
      <c r="CS42" s="133"/>
      <c r="CT42" s="133"/>
      <c r="CU42" s="133"/>
      <c r="CV42" s="136"/>
      <c r="CW42" s="136"/>
    </row>
    <row r="43" spans="1:101" ht="12.75">
      <c r="A43" s="65" t="s">
        <v>46</v>
      </c>
      <c r="B43" s="22" t="s">
        <v>145</v>
      </c>
      <c r="C43" s="25" t="s">
        <v>146</v>
      </c>
      <c r="D43" s="39" t="s">
        <v>147</v>
      </c>
      <c r="E43" s="70">
        <v>1821693</v>
      </c>
      <c r="F43" s="71">
        <v>2122467.488820307</v>
      </c>
      <c r="G43" s="120">
        <v>329060.1461770614</v>
      </c>
      <c r="H43" s="120">
        <v>50866.2204559313</v>
      </c>
      <c r="I43" s="120">
        <v>65657.56623067848</v>
      </c>
      <c r="J43" s="120">
        <v>508944.5984346592</v>
      </c>
      <c r="K43" s="120">
        <v>50751.372674767124</v>
      </c>
      <c r="L43" s="120">
        <v>23267.722085895253</v>
      </c>
      <c r="M43" s="120">
        <v>13409.37598982862</v>
      </c>
      <c r="N43" s="120">
        <v>378864.29614325234</v>
      </c>
      <c r="O43" s="120">
        <v>27018.71264929261</v>
      </c>
      <c r="P43" s="120">
        <v>70047.9332142369</v>
      </c>
      <c r="Q43" s="120">
        <v>224.72323117823902</v>
      </c>
      <c r="R43" s="120">
        <v>13318.859180030911</v>
      </c>
      <c r="S43" s="120">
        <v>13979.911411287569</v>
      </c>
      <c r="T43" s="120">
        <v>5326.406417426957</v>
      </c>
      <c r="U43" s="120">
        <v>80320.51070142696</v>
      </c>
      <c r="V43" s="120">
        <v>3219.525354530795</v>
      </c>
      <c r="W43" s="120">
        <v>25028.539184262776</v>
      </c>
      <c r="X43" s="120">
        <v>9284.460910653492</v>
      </c>
      <c r="Y43" s="120">
        <v>14990.98596417523</v>
      </c>
      <c r="Z43" s="120">
        <v>8764.412967767988</v>
      </c>
      <c r="AA43" s="120">
        <v>42060.48141913724</v>
      </c>
      <c r="AB43" s="120">
        <v>220472.60491838286</v>
      </c>
      <c r="AC43" s="157">
        <v>8758.057066910254</v>
      </c>
      <c r="AD43" s="141">
        <v>1963637.4227827745</v>
      </c>
      <c r="AE43" s="80">
        <v>3104.494321846542</v>
      </c>
      <c r="AF43" s="137">
        <v>602.2077599551685</v>
      </c>
      <c r="AG43" s="80">
        <v>1858.3853724402686</v>
      </c>
      <c r="AH43" s="80">
        <v>2108.3584048744897</v>
      </c>
      <c r="AI43" s="80">
        <v>412.83425053530425</v>
      </c>
      <c r="AJ43" s="80">
        <v>1562.9626977452801</v>
      </c>
      <c r="AK43" s="80">
        <v>4725.500305057015</v>
      </c>
      <c r="AL43" s="80">
        <v>277.747813815801</v>
      </c>
      <c r="AM43" s="80">
        <v>333.6570084359065</v>
      </c>
      <c r="AN43" s="80">
        <v>5211.923717120718</v>
      </c>
      <c r="AO43" s="80">
        <v>2059.3959832086166</v>
      </c>
      <c r="AP43" s="80">
        <v>3276.311791468253</v>
      </c>
      <c r="AQ43" s="80">
        <v>12112.16839641162</v>
      </c>
      <c r="AR43" s="80">
        <v>1523.068011760829</v>
      </c>
      <c r="AS43" s="80">
        <v>2403.6206709162784</v>
      </c>
      <c r="AT43" s="80">
        <v>570.6455083851912</v>
      </c>
      <c r="AU43" s="80">
        <v>6328.8626848118665</v>
      </c>
      <c r="AV43" s="80">
        <v>4486.889683187986</v>
      </c>
      <c r="AW43" s="80">
        <v>491.1086344288482</v>
      </c>
      <c r="AX43" s="80">
        <v>3071.990054548283</v>
      </c>
      <c r="AY43" s="80">
        <v>0</v>
      </c>
      <c r="AZ43" s="80">
        <v>3.7874701883972866</v>
      </c>
      <c r="BA43" s="80">
        <v>1001.1546197996828</v>
      </c>
      <c r="BB43" s="80">
        <v>937.721320987562</v>
      </c>
      <c r="BC43" s="80">
        <v>63.124503139954776</v>
      </c>
      <c r="BD43" s="80">
        <v>128.77398640550774</v>
      </c>
      <c r="BE43" s="80">
        <v>2920.1511939166603</v>
      </c>
      <c r="BF43" s="80">
        <v>2992.1014488338565</v>
      </c>
      <c r="BG43" s="80">
        <v>85.16921807887508</v>
      </c>
      <c r="BH43" s="80">
        <v>325.72243620216665</v>
      </c>
      <c r="BI43" s="80">
        <v>1403.888949832594</v>
      </c>
      <c r="BJ43" s="80">
        <v>0</v>
      </c>
      <c r="BK43" s="80">
        <v>832.3366331921184</v>
      </c>
      <c r="BL43" s="80">
        <v>0</v>
      </c>
      <c r="BM43" s="80">
        <v>2743.390906462435</v>
      </c>
      <c r="BN43" s="80">
        <v>6092.272047043316</v>
      </c>
      <c r="BO43" s="80">
        <v>2970.6391177662717</v>
      </c>
      <c r="BP43" s="80">
        <v>78.27438389354393</v>
      </c>
      <c r="BQ43" s="80">
        <v>973.3798384181027</v>
      </c>
      <c r="BR43" s="80">
        <v>85.8493242703385</v>
      </c>
      <c r="BS43" s="80">
        <v>5029.06072523892</v>
      </c>
      <c r="BT43" s="80">
        <v>169.1736684150788</v>
      </c>
      <c r="BU43" s="80">
        <v>43778.24683174018</v>
      </c>
      <c r="BV43" s="80">
        <v>297.94765482058654</v>
      </c>
      <c r="BW43" s="80">
        <v>2513.050959873446</v>
      </c>
      <c r="BX43" s="80">
        <v>1701.8366046531808</v>
      </c>
      <c r="BY43" s="80">
        <v>5498.741893101299</v>
      </c>
      <c r="BZ43" s="80">
        <v>0</v>
      </c>
      <c r="CA43" s="80">
        <v>307.39872655508157</v>
      </c>
      <c r="CB43" s="80">
        <v>7040.761716649664</v>
      </c>
      <c r="CC43" s="80">
        <v>555.2845542795637</v>
      </c>
      <c r="CD43" s="80">
        <v>258.47040977808285</v>
      </c>
      <c r="CE43" s="80">
        <v>395.1593896561169</v>
      </c>
      <c r="CF43" s="80">
        <v>0</v>
      </c>
      <c r="CG43" s="80">
        <v>0</v>
      </c>
      <c r="CH43" s="80">
        <v>0</v>
      </c>
      <c r="CI43" s="80">
        <v>2368.431357811103</v>
      </c>
      <c r="CJ43" s="80">
        <v>1136.241056519186</v>
      </c>
      <c r="CK43" s="141">
        <v>7620.39001905534</v>
      </c>
      <c r="CL43" s="133"/>
      <c r="CM43" s="133"/>
      <c r="CN43" s="133"/>
      <c r="CO43" s="133"/>
      <c r="CP43" s="133"/>
      <c r="CQ43" s="133"/>
      <c r="CR43" s="133"/>
      <c r="CS43" s="133"/>
      <c r="CT43" s="133"/>
      <c r="CU43" s="133"/>
      <c r="CV43" s="136"/>
      <c r="CW43" s="136"/>
    </row>
    <row r="44" spans="1:101" ht="12.75">
      <c r="A44" s="65" t="s">
        <v>47</v>
      </c>
      <c r="B44" s="22" t="s">
        <v>148</v>
      </c>
      <c r="C44" s="25" t="s">
        <v>90</v>
      </c>
      <c r="D44" s="39" t="s">
        <v>91</v>
      </c>
      <c r="E44" s="70">
        <v>54634</v>
      </c>
      <c r="F44" s="71">
        <v>113858.11381561468</v>
      </c>
      <c r="G44" s="120">
        <v>18649.78544410297</v>
      </c>
      <c r="H44" s="120">
        <v>4887.463654372363</v>
      </c>
      <c r="I44" s="120">
        <v>3047.096482242626</v>
      </c>
      <c r="J44" s="120">
        <v>20304.314406167057</v>
      </c>
      <c r="K44" s="120">
        <v>4603.965568608946</v>
      </c>
      <c r="L44" s="120">
        <v>1458.261056535567</v>
      </c>
      <c r="M44" s="120">
        <v>1434.9635549821471</v>
      </c>
      <c r="N44" s="120">
        <v>19776.192554092733</v>
      </c>
      <c r="O44" s="120">
        <v>1554.5664263290637</v>
      </c>
      <c r="P44" s="120">
        <v>4630.378433742184</v>
      </c>
      <c r="Q44" s="120">
        <v>24.110205095980948</v>
      </c>
      <c r="R44" s="120">
        <v>854.8286761839088</v>
      </c>
      <c r="S44" s="120">
        <v>852.661466737079</v>
      </c>
      <c r="T44" s="120">
        <v>500.48993162724497</v>
      </c>
      <c r="U44" s="120">
        <v>2551.482771870748</v>
      </c>
      <c r="V44" s="120">
        <v>151.5692106876555</v>
      </c>
      <c r="W44" s="120">
        <v>796.0431199386518</v>
      </c>
      <c r="X44" s="120">
        <v>934.0943617017068</v>
      </c>
      <c r="Y44" s="120">
        <v>771.5265630713903</v>
      </c>
      <c r="Z44" s="120">
        <v>734.8194530657115</v>
      </c>
      <c r="AA44" s="120">
        <v>4108.487308827495</v>
      </c>
      <c r="AB44" s="120">
        <v>6046.243455474144</v>
      </c>
      <c r="AC44" s="157">
        <v>279.70546923146435</v>
      </c>
      <c r="AD44" s="141">
        <v>98953.04957468882</v>
      </c>
      <c r="AE44" s="80">
        <v>321.424251082937</v>
      </c>
      <c r="AF44" s="137">
        <v>64.60993163361186</v>
      </c>
      <c r="AG44" s="80">
        <v>199.38326910833683</v>
      </c>
      <c r="AH44" s="80">
        <v>226.20248601285496</v>
      </c>
      <c r="AI44" s="80">
        <v>44.29234306958298</v>
      </c>
      <c r="AJ44" s="80">
        <v>167.68783094845176</v>
      </c>
      <c r="AK44" s="80">
        <v>506.99155996773425</v>
      </c>
      <c r="AL44" s="80">
        <v>29.79912989390904</v>
      </c>
      <c r="AM44" s="80">
        <v>72.87241764965027</v>
      </c>
      <c r="AN44" s="80">
        <v>543.0092264681404</v>
      </c>
      <c r="AO44" s="80">
        <v>212.67639005282882</v>
      </c>
      <c r="AP44" s="80">
        <v>338.3488023567731</v>
      </c>
      <c r="AQ44" s="80">
        <v>289.99971410390566</v>
      </c>
      <c r="AR44" s="80">
        <v>163.40759229096304</v>
      </c>
      <c r="AS44" s="80">
        <v>103.75515226697419</v>
      </c>
      <c r="AT44" s="80">
        <v>61.223666872940385</v>
      </c>
      <c r="AU44" s="80">
        <v>679.0138098098455</v>
      </c>
      <c r="AV44" s="80">
        <v>481.39139837705784</v>
      </c>
      <c r="AW44" s="80">
        <v>52.69027967604825</v>
      </c>
      <c r="AX44" s="80">
        <v>284.03988812512387</v>
      </c>
      <c r="AY44" s="80">
        <v>0</v>
      </c>
      <c r="AZ44" s="80">
        <v>0.40635177128057776</v>
      </c>
      <c r="BA44" s="80">
        <v>107.4123182084994</v>
      </c>
      <c r="BB44" s="80">
        <v>87.36563082532422</v>
      </c>
      <c r="BC44" s="80">
        <v>6.772529521342963</v>
      </c>
      <c r="BD44" s="80">
        <v>13.815960223539644</v>
      </c>
      <c r="BE44" s="80">
        <v>266.1604101887785</v>
      </c>
      <c r="BF44" s="80">
        <v>321.01789931165644</v>
      </c>
      <c r="BG44" s="80">
        <v>5.959825978781807</v>
      </c>
      <c r="BH44" s="80">
        <v>34.94625233012969</v>
      </c>
      <c r="BI44" s="80">
        <v>150.6210565546675</v>
      </c>
      <c r="BJ44" s="80">
        <v>0</v>
      </c>
      <c r="BK44" s="80">
        <v>85.06297078806762</v>
      </c>
      <c r="BL44" s="80">
        <v>0</v>
      </c>
      <c r="BM44" s="80">
        <v>294.3341329975652</v>
      </c>
      <c r="BN44" s="80">
        <v>653.6303691638522</v>
      </c>
      <c r="BO44" s="80">
        <v>318.71523927439983</v>
      </c>
      <c r="BP44" s="80">
        <v>8.397936606465274</v>
      </c>
      <c r="BQ44" s="80">
        <v>104.43240521910849</v>
      </c>
      <c r="BR44" s="80">
        <v>9.21064014902643</v>
      </c>
      <c r="BS44" s="80">
        <v>500.89628339852555</v>
      </c>
      <c r="BT44" s="80">
        <v>18.15037911719914</v>
      </c>
      <c r="BU44" s="80">
        <v>4618.512962020791</v>
      </c>
      <c r="BV44" s="80">
        <v>31.966339340738788</v>
      </c>
      <c r="BW44" s="80">
        <v>266.9731137313396</v>
      </c>
      <c r="BX44" s="80">
        <v>182.58739589540627</v>
      </c>
      <c r="BY44" s="80">
        <v>238.79939092255287</v>
      </c>
      <c r="BZ44" s="80">
        <v>0</v>
      </c>
      <c r="CA44" s="80">
        <v>18.15037911719914</v>
      </c>
      <c r="CB44" s="80">
        <v>403.1280472284186</v>
      </c>
      <c r="CC44" s="80">
        <v>52.69027967604825</v>
      </c>
      <c r="CD44" s="80">
        <v>26.14196395238384</v>
      </c>
      <c r="CE44" s="80">
        <v>42.396034803606945</v>
      </c>
      <c r="CF44" s="80">
        <v>0</v>
      </c>
      <c r="CG44" s="80">
        <v>0</v>
      </c>
      <c r="CH44" s="80">
        <v>0</v>
      </c>
      <c r="CI44" s="80">
        <v>254.105307640788</v>
      </c>
      <c r="CJ44" s="80">
        <v>121.90553138417334</v>
      </c>
      <c r="CK44" s="141">
        <v>817.5797638165225</v>
      </c>
      <c r="CL44" s="133"/>
      <c r="CM44" s="133"/>
      <c r="CN44" s="133"/>
      <c r="CO44" s="133"/>
      <c r="CP44" s="133"/>
      <c r="CQ44" s="133"/>
      <c r="CR44" s="133"/>
      <c r="CS44" s="133"/>
      <c r="CT44" s="133"/>
      <c r="CU44" s="133"/>
      <c r="CV44" s="136"/>
      <c r="CW44" s="136"/>
    </row>
    <row r="45" spans="1:101" ht="12.75">
      <c r="A45" s="65" t="s">
        <v>48</v>
      </c>
      <c r="B45" s="22" t="s">
        <v>149</v>
      </c>
      <c r="C45" s="25" t="s">
        <v>90</v>
      </c>
      <c r="D45" s="39" t="s">
        <v>91</v>
      </c>
      <c r="E45" s="70">
        <v>636405</v>
      </c>
      <c r="F45" s="71">
        <v>1491663.308354651</v>
      </c>
      <c r="G45" s="120">
        <v>244332.17557693183</v>
      </c>
      <c r="H45" s="120">
        <v>64031.01157946961</v>
      </c>
      <c r="I45" s="120">
        <v>39920.22937371472</v>
      </c>
      <c r="J45" s="120">
        <v>266008.2780751504</v>
      </c>
      <c r="K45" s="120">
        <v>60316.882841952494</v>
      </c>
      <c r="L45" s="120">
        <v>19104.78260301443</v>
      </c>
      <c r="M45" s="120">
        <v>18799.5603656265</v>
      </c>
      <c r="N45" s="120">
        <v>259089.31584506002</v>
      </c>
      <c r="O45" s="120">
        <v>20366.486154077338</v>
      </c>
      <c r="P45" s="120">
        <v>60662.9196808516</v>
      </c>
      <c r="Q45" s="120">
        <v>315.86952473867444</v>
      </c>
      <c r="R45" s="120">
        <v>11199.171745088619</v>
      </c>
      <c r="S45" s="120">
        <v>11170.778978819975</v>
      </c>
      <c r="T45" s="120">
        <v>6556.95446016518</v>
      </c>
      <c r="U45" s="120">
        <v>33427.15863765399</v>
      </c>
      <c r="V45" s="120">
        <v>1985.7190909133521</v>
      </c>
      <c r="W45" s="120">
        <v>10429.017960051628</v>
      </c>
      <c r="X45" s="120">
        <v>12237.637171364306</v>
      </c>
      <c r="Y45" s="120">
        <v>10107.824791637582</v>
      </c>
      <c r="Z45" s="120">
        <v>9626.922312962408</v>
      </c>
      <c r="AA45" s="120">
        <v>53825.58665378355</v>
      </c>
      <c r="AB45" s="120">
        <v>79212.26879373567</v>
      </c>
      <c r="AC45" s="157">
        <v>3664.4413965469817</v>
      </c>
      <c r="AD45" s="141">
        <v>1296390.9936133109</v>
      </c>
      <c r="AE45" s="80">
        <v>4211.002147218396</v>
      </c>
      <c r="AF45" s="137">
        <v>846.4593443839758</v>
      </c>
      <c r="AG45" s="80">
        <v>2612.13449671533</v>
      </c>
      <c r="AH45" s="80">
        <v>2963.4949792898105</v>
      </c>
      <c r="AI45" s="80">
        <v>580.27716061543</v>
      </c>
      <c r="AJ45" s="80">
        <v>2196.8902900363983</v>
      </c>
      <c r="AK45" s="80">
        <v>6642.132758971115</v>
      </c>
      <c r="AL45" s="80">
        <v>390.4005361938673</v>
      </c>
      <c r="AM45" s="80">
        <v>954.7067657831844</v>
      </c>
      <c r="AN45" s="80">
        <v>7114.002788877075</v>
      </c>
      <c r="AO45" s="80">
        <v>2786.2886268156312</v>
      </c>
      <c r="AP45" s="80">
        <v>4432.731906297594</v>
      </c>
      <c r="AQ45" s="80">
        <v>3799.307036323045</v>
      </c>
      <c r="AR45" s="80">
        <v>2140.814576655825</v>
      </c>
      <c r="AS45" s="80">
        <v>1359.3036851113743</v>
      </c>
      <c r="AT45" s="80">
        <v>802.0956470892182</v>
      </c>
      <c r="AU45" s="80">
        <v>8895.808581544803</v>
      </c>
      <c r="AV45" s="80">
        <v>6306.743207422747</v>
      </c>
      <c r="AW45" s="80">
        <v>690.2991299064289</v>
      </c>
      <c r="AX45" s="80">
        <v>3721.2269290842714</v>
      </c>
      <c r="AY45" s="80">
        <v>0</v>
      </c>
      <c r="AZ45" s="80">
        <v>5.323643675370917</v>
      </c>
      <c r="BA45" s="80">
        <v>1407.2164781897125</v>
      </c>
      <c r="BB45" s="80">
        <v>1144.5833902047473</v>
      </c>
      <c r="BC45" s="80">
        <v>88.72739458951528</v>
      </c>
      <c r="BD45" s="80">
        <v>181.00388496261118</v>
      </c>
      <c r="BE45" s="80">
        <v>3486.9866073679514</v>
      </c>
      <c r="BF45" s="80">
        <v>4205.678503543025</v>
      </c>
      <c r="BG45" s="80">
        <v>78.08010723877345</v>
      </c>
      <c r="BH45" s="80">
        <v>457.8333560818989</v>
      </c>
      <c r="BI45" s="80">
        <v>1973.29725567082</v>
      </c>
      <c r="BJ45" s="80">
        <v>0</v>
      </c>
      <c r="BK45" s="80">
        <v>1114.416076044312</v>
      </c>
      <c r="BL45" s="80">
        <v>0</v>
      </c>
      <c r="BM45" s="80">
        <v>3856.0925688603347</v>
      </c>
      <c r="BN45" s="80">
        <v>8563.2583066233</v>
      </c>
      <c r="BO45" s="80">
        <v>4175.51118938259</v>
      </c>
      <c r="BP45" s="80">
        <v>110.02196929099895</v>
      </c>
      <c r="BQ45" s="80">
        <v>1368.176424570326</v>
      </c>
      <c r="BR45" s="80">
        <v>120.66925664174079</v>
      </c>
      <c r="BS45" s="80">
        <v>6562.278103840551</v>
      </c>
      <c r="BT45" s="80">
        <v>237.78941749990096</v>
      </c>
      <c r="BU45" s="80">
        <v>60507.46928553077</v>
      </c>
      <c r="BV45" s="80">
        <v>418.7933024625122</v>
      </c>
      <c r="BW45" s="80">
        <v>3497.6338947186928</v>
      </c>
      <c r="BX45" s="80">
        <v>2392.0905581333323</v>
      </c>
      <c r="BY45" s="80">
        <v>3128.527933226309</v>
      </c>
      <c r="BZ45" s="80">
        <v>0</v>
      </c>
      <c r="CA45" s="80">
        <v>237.78941749990096</v>
      </c>
      <c r="CB45" s="80">
        <v>5281.409435546309</v>
      </c>
      <c r="CC45" s="80">
        <v>690.2991299064289</v>
      </c>
      <c r="CD45" s="80">
        <v>342.48774311552904</v>
      </c>
      <c r="CE45" s="80">
        <v>555.4334901303657</v>
      </c>
      <c r="CF45" s="80">
        <v>0</v>
      </c>
      <c r="CG45" s="80">
        <v>0</v>
      </c>
      <c r="CH45" s="80">
        <v>0</v>
      </c>
      <c r="CI45" s="80">
        <v>3329.051844998614</v>
      </c>
      <c r="CJ45" s="80">
        <v>1597.0931026112753</v>
      </c>
      <c r="CK45" s="141">
        <v>10711.171074846285</v>
      </c>
      <c r="CL45" s="133"/>
      <c r="CM45" s="133"/>
      <c r="CN45" s="133"/>
      <c r="CO45" s="133"/>
      <c r="CP45" s="133"/>
      <c r="CQ45" s="133"/>
      <c r="CR45" s="133"/>
      <c r="CS45" s="133"/>
      <c r="CT45" s="133"/>
      <c r="CU45" s="133"/>
      <c r="CV45" s="136"/>
      <c r="CW45" s="136"/>
    </row>
    <row r="46" spans="1:101" ht="12.75">
      <c r="A46" s="65" t="s">
        <v>49</v>
      </c>
      <c r="B46" s="22" t="s">
        <v>150</v>
      </c>
      <c r="C46" s="25" t="s">
        <v>90</v>
      </c>
      <c r="D46" s="39" t="s">
        <v>91</v>
      </c>
      <c r="E46" s="70">
        <v>41065</v>
      </c>
      <c r="F46" s="71">
        <v>233141.64293034593</v>
      </c>
      <c r="G46" s="120">
        <v>38188.245642097754</v>
      </c>
      <c r="H46" s="120">
        <v>10007.818221791553</v>
      </c>
      <c r="I46" s="120">
        <v>6239.389150498095</v>
      </c>
      <c r="J46" s="120">
        <v>41576.14297821681</v>
      </c>
      <c r="K46" s="120">
        <v>9427.31317680611</v>
      </c>
      <c r="L46" s="120">
        <v>2986.009228052209</v>
      </c>
      <c r="M46" s="120">
        <v>2938.3040834093536</v>
      </c>
      <c r="N46" s="120">
        <v>40494.73391448139</v>
      </c>
      <c r="O46" s="120">
        <v>3183.208982942151</v>
      </c>
      <c r="P46" s="120">
        <v>9481.397497767486</v>
      </c>
      <c r="Q46" s="120">
        <v>49.36927759551302</v>
      </c>
      <c r="R46" s="120">
        <v>1750.3905107038352</v>
      </c>
      <c r="S46" s="120">
        <v>1745.9528228300812</v>
      </c>
      <c r="T46" s="120">
        <v>1024.8285433450596</v>
      </c>
      <c r="U46" s="120">
        <v>5224.545404868982</v>
      </c>
      <c r="V46" s="120">
        <v>310.36079567066895</v>
      </c>
      <c r="W46" s="120">
        <v>1630.0182271282586</v>
      </c>
      <c r="X46" s="120">
        <v>1912.698944686387</v>
      </c>
      <c r="Y46" s="120">
        <v>1579.8168830564166</v>
      </c>
      <c r="Z46" s="120">
        <v>1504.6535446947087</v>
      </c>
      <c r="AA46" s="120">
        <v>8412.746786669106</v>
      </c>
      <c r="AB46" s="120">
        <v>12380.594456789384</v>
      </c>
      <c r="AC46" s="157">
        <v>572.7390912063729</v>
      </c>
      <c r="AD46" s="141">
        <v>202621.2781653077</v>
      </c>
      <c r="AE46" s="80">
        <v>658.1645827761371</v>
      </c>
      <c r="AF46" s="137">
        <v>132.2985697362905</v>
      </c>
      <c r="AG46" s="80">
        <v>408.2672843853661</v>
      </c>
      <c r="AH46" s="80">
        <v>463.1836718230716</v>
      </c>
      <c r="AI46" s="80">
        <v>90.69524591984695</v>
      </c>
      <c r="AJ46" s="80">
        <v>343.36609923171414</v>
      </c>
      <c r="AK46" s="80">
        <v>1038.1416069663217</v>
      </c>
      <c r="AL46" s="80">
        <v>61.01820826411722</v>
      </c>
      <c r="AM46" s="80">
        <v>149.21725475497755</v>
      </c>
      <c r="AN46" s="80">
        <v>1111.8932058731916</v>
      </c>
      <c r="AO46" s="80">
        <v>435.4869523810046</v>
      </c>
      <c r="AP46" s="80">
        <v>692.8201515152346</v>
      </c>
      <c r="AQ46" s="80">
        <v>593.8181086067044</v>
      </c>
      <c r="AR46" s="80">
        <v>334.60166568105006</v>
      </c>
      <c r="AS46" s="80">
        <v>212.45430695597176</v>
      </c>
      <c r="AT46" s="80">
        <v>125.36468243354992</v>
      </c>
      <c r="AU46" s="80">
        <v>1390.3830819455436</v>
      </c>
      <c r="AV46" s="80">
        <v>985.7214189576026</v>
      </c>
      <c r="AW46" s="80">
        <v>107.89128643064362</v>
      </c>
      <c r="AX46" s="80">
        <v>581.6144669538809</v>
      </c>
      <c r="AY46" s="80">
        <v>0</v>
      </c>
      <c r="AZ46" s="80">
        <v>0.8320664763288711</v>
      </c>
      <c r="BA46" s="80">
        <v>219.9429052429316</v>
      </c>
      <c r="BB46" s="80">
        <v>178.8942924107073</v>
      </c>
      <c r="BC46" s="80">
        <v>13.867774605481184</v>
      </c>
      <c r="BD46" s="80">
        <v>28.290260195181617</v>
      </c>
      <c r="BE46" s="80">
        <v>545.0035419954106</v>
      </c>
      <c r="BF46" s="80">
        <v>657.3325162998082</v>
      </c>
      <c r="BG46" s="80">
        <v>12.203641652823443</v>
      </c>
      <c r="BH46" s="80">
        <v>71.55771696428292</v>
      </c>
      <c r="BI46" s="80">
        <v>308.41930722590155</v>
      </c>
      <c r="BJ46" s="80">
        <v>0</v>
      </c>
      <c r="BK46" s="80">
        <v>174.1792490448437</v>
      </c>
      <c r="BL46" s="80">
        <v>0</v>
      </c>
      <c r="BM46" s="80">
        <v>602.6934843542124</v>
      </c>
      <c r="BN46" s="80">
        <v>1338.4066627242003</v>
      </c>
      <c r="BO46" s="80">
        <v>652.6174729339446</v>
      </c>
      <c r="BP46" s="80">
        <v>17.196040510796667</v>
      </c>
      <c r="BQ46" s="80">
        <v>213.8410844165199</v>
      </c>
      <c r="BR46" s="80">
        <v>18.860173463454412</v>
      </c>
      <c r="BS46" s="80">
        <v>1025.6606098213886</v>
      </c>
      <c r="BT46" s="80">
        <v>37.165635942689576</v>
      </c>
      <c r="BU46" s="80">
        <v>9457.101156658684</v>
      </c>
      <c r="BV46" s="80">
        <v>65.45589613787119</v>
      </c>
      <c r="BW46" s="80">
        <v>546.6676749480683</v>
      </c>
      <c r="BX46" s="80">
        <v>373.87520336377275</v>
      </c>
      <c r="BY46" s="80">
        <v>488.97773258926657</v>
      </c>
      <c r="BZ46" s="80">
        <v>0</v>
      </c>
      <c r="CA46" s="80">
        <v>37.165635942689576</v>
      </c>
      <c r="CB46" s="80">
        <v>825.4654156166622</v>
      </c>
      <c r="CC46" s="80">
        <v>107.89128643064362</v>
      </c>
      <c r="CD46" s="80">
        <v>53.52960997715738</v>
      </c>
      <c r="CE46" s="80">
        <v>86.81226903031222</v>
      </c>
      <c r="CF46" s="80">
        <v>0</v>
      </c>
      <c r="CG46" s="80">
        <v>0</v>
      </c>
      <c r="CH46" s="80">
        <v>0</v>
      </c>
      <c r="CI46" s="80">
        <v>520.3189031976541</v>
      </c>
      <c r="CJ46" s="80">
        <v>249.61994289866135</v>
      </c>
      <c r="CK46" s="141">
        <v>1674.1177503736885</v>
      </c>
      <c r="CL46" s="133"/>
      <c r="CM46" s="133"/>
      <c r="CN46" s="133"/>
      <c r="CO46" s="133"/>
      <c r="CP46" s="133"/>
      <c r="CQ46" s="133"/>
      <c r="CR46" s="133"/>
      <c r="CS46" s="133"/>
      <c r="CT46" s="133"/>
      <c r="CU46" s="133"/>
      <c r="CV46" s="136"/>
      <c r="CW46" s="136"/>
    </row>
    <row r="47" spans="1:101" ht="12.75">
      <c r="A47" s="65" t="s">
        <v>50</v>
      </c>
      <c r="B47" s="22" t="s">
        <v>151</v>
      </c>
      <c r="C47" s="25" t="s">
        <v>90</v>
      </c>
      <c r="D47" s="39" t="s">
        <v>91</v>
      </c>
      <c r="E47" s="70">
        <v>3347263</v>
      </c>
      <c r="F47" s="71">
        <v>3602418.0038942113</v>
      </c>
      <c r="G47" s="120">
        <v>590070.5764492208</v>
      </c>
      <c r="H47" s="120">
        <v>154637.08708895708</v>
      </c>
      <c r="I47" s="120">
        <v>96408.72186772659</v>
      </c>
      <c r="J47" s="120">
        <v>642419.1067485753</v>
      </c>
      <c r="K47" s="120">
        <v>145667.33891731984</v>
      </c>
      <c r="L47" s="120">
        <v>46138.704642067234</v>
      </c>
      <c r="M47" s="120">
        <v>45401.58247984955</v>
      </c>
      <c r="N47" s="120">
        <v>625709.5758736525</v>
      </c>
      <c r="O47" s="120">
        <v>49185.76195216474</v>
      </c>
      <c r="P47" s="120">
        <v>146503.02974076426</v>
      </c>
      <c r="Q47" s="120">
        <v>762.8357260159733</v>
      </c>
      <c r="R47" s="120">
        <v>27046.383521835993</v>
      </c>
      <c r="S47" s="120">
        <v>26977.814018373883</v>
      </c>
      <c r="T47" s="120">
        <v>15835.269705781016</v>
      </c>
      <c r="U47" s="120">
        <v>80727.73354473533</v>
      </c>
      <c r="V47" s="120">
        <v>4795.579648381315</v>
      </c>
      <c r="W47" s="120">
        <v>25186.43574042626</v>
      </c>
      <c r="X47" s="120">
        <v>29554.313110962663</v>
      </c>
      <c r="Y47" s="120">
        <v>24410.743232511144</v>
      </c>
      <c r="Z47" s="120">
        <v>23249.347267621655</v>
      </c>
      <c r="AA47" s="120">
        <v>129990.63618829493</v>
      </c>
      <c r="AB47" s="120">
        <v>191300.343471354</v>
      </c>
      <c r="AC47" s="157">
        <v>8849.751540578565</v>
      </c>
      <c r="AD47" s="141">
        <v>3130828.6724771694</v>
      </c>
      <c r="AE47" s="80">
        <v>10169.714482224183</v>
      </c>
      <c r="AF47" s="137">
        <v>2044.2283219641527</v>
      </c>
      <c r="AG47" s="80">
        <v>6308.394318514115</v>
      </c>
      <c r="AH47" s="80">
        <v>7156.941923857726</v>
      </c>
      <c r="AI47" s="80">
        <v>1401.389227006872</v>
      </c>
      <c r="AJ47" s="80">
        <v>5305.565330380757</v>
      </c>
      <c r="AK47" s="80">
        <v>16040.978216167347</v>
      </c>
      <c r="AL47" s="80">
        <v>942.8306726040119</v>
      </c>
      <c r="AM47" s="80">
        <v>2305.6495539134467</v>
      </c>
      <c r="AN47" s="80">
        <v>17180.56050776795</v>
      </c>
      <c r="AO47" s="80">
        <v>6728.982510374833</v>
      </c>
      <c r="AP47" s="80">
        <v>10705.199448323596</v>
      </c>
      <c r="AQ47" s="80">
        <v>9175.456682023587</v>
      </c>
      <c r="AR47" s="80">
        <v>5170.140561043091</v>
      </c>
      <c r="AS47" s="80">
        <v>3282.7649782485137</v>
      </c>
      <c r="AT47" s="80">
        <v>1937.088472804606</v>
      </c>
      <c r="AU47" s="80">
        <v>21483.682553472325</v>
      </c>
      <c r="AV47" s="80">
        <v>15231.000956521173</v>
      </c>
      <c r="AW47" s="80">
        <v>1667.096052922548</v>
      </c>
      <c r="AX47" s="80">
        <v>8986.890547502786</v>
      </c>
      <c r="AY47" s="80">
        <v>0</v>
      </c>
      <c r="AZ47" s="80">
        <v>12.856781899145615</v>
      </c>
      <c r="BA47" s="80">
        <v>3398.4760153408242</v>
      </c>
      <c r="BB47" s="80">
        <v>2764.208108316307</v>
      </c>
      <c r="BC47" s="80">
        <v>214.27969831909357</v>
      </c>
      <c r="BD47" s="80">
        <v>437.13058457095093</v>
      </c>
      <c r="BE47" s="80">
        <v>8421.19214394038</v>
      </c>
      <c r="BF47" s="80">
        <v>10156.857700325036</v>
      </c>
      <c r="BG47" s="80">
        <v>188.56613452080236</v>
      </c>
      <c r="BH47" s="80">
        <v>1105.6832433265229</v>
      </c>
      <c r="BI47" s="80">
        <v>4765.580490616641</v>
      </c>
      <c r="BJ47" s="80">
        <v>0</v>
      </c>
      <c r="BK47" s="80">
        <v>2691.3530108878153</v>
      </c>
      <c r="BL47" s="80">
        <v>0</v>
      </c>
      <c r="BM47" s="80">
        <v>9312.595688947808</v>
      </c>
      <c r="BN47" s="80">
        <v>20680.562244172364</v>
      </c>
      <c r="BO47" s="80">
        <v>10084.002602896544</v>
      </c>
      <c r="BP47" s="80">
        <v>265.70682591567606</v>
      </c>
      <c r="BQ47" s="80">
        <v>3304.1929480804233</v>
      </c>
      <c r="BR47" s="80">
        <v>291.42038971396727</v>
      </c>
      <c r="BS47" s="80">
        <v>15848.126487680163</v>
      </c>
      <c r="BT47" s="80">
        <v>574.2695914951707</v>
      </c>
      <c r="BU47" s="80">
        <v>146127.61170930925</v>
      </c>
      <c r="BV47" s="80">
        <v>1011.4001760661217</v>
      </c>
      <c r="BW47" s="80">
        <v>8446.90570773867</v>
      </c>
      <c r="BX47" s="80">
        <v>5776.9806666827635</v>
      </c>
      <c r="BY47" s="80">
        <v>7555.50216273124</v>
      </c>
      <c r="BZ47" s="80">
        <v>0</v>
      </c>
      <c r="CA47" s="80">
        <v>574.2695914951707</v>
      </c>
      <c r="CB47" s="80">
        <v>12754.784762745729</v>
      </c>
      <c r="CC47" s="80">
        <v>1667.096052922548</v>
      </c>
      <c r="CD47" s="80">
        <v>827.1196355117013</v>
      </c>
      <c r="CE47" s="80">
        <v>1341.3909114775258</v>
      </c>
      <c r="CF47" s="80">
        <v>0</v>
      </c>
      <c r="CG47" s="80">
        <v>0</v>
      </c>
      <c r="CH47" s="80">
        <v>0</v>
      </c>
      <c r="CI47" s="80">
        <v>8039.774280932392</v>
      </c>
      <c r="CJ47" s="80">
        <v>3857.0345697436846</v>
      </c>
      <c r="CK47" s="141">
        <v>25867.84518108098</v>
      </c>
      <c r="CL47" s="133"/>
      <c r="CM47" s="133"/>
      <c r="CN47" s="133"/>
      <c r="CO47" s="133"/>
      <c r="CP47" s="133"/>
      <c r="CQ47" s="133"/>
      <c r="CR47" s="133"/>
      <c r="CS47" s="133"/>
      <c r="CT47" s="133"/>
      <c r="CU47" s="133"/>
      <c r="CV47" s="136"/>
      <c r="CW47" s="136"/>
    </row>
    <row r="48" spans="1:101" ht="12.75">
      <c r="A48" s="65" t="s">
        <v>51</v>
      </c>
      <c r="B48" s="22" t="s">
        <v>152</v>
      </c>
      <c r="C48" s="25" t="s">
        <v>92</v>
      </c>
      <c r="D48" s="39" t="s">
        <v>93</v>
      </c>
      <c r="E48" s="70">
        <v>154428</v>
      </c>
      <c r="F48" s="71">
        <v>164961.0998641306</v>
      </c>
      <c r="G48" s="120">
        <v>28809.947877211802</v>
      </c>
      <c r="H48" s="120">
        <v>5259.973249262497</v>
      </c>
      <c r="I48" s="120">
        <v>4244.214205445287</v>
      </c>
      <c r="J48" s="120">
        <v>17587.29825095679</v>
      </c>
      <c r="K48" s="120">
        <v>7654.19954113742</v>
      </c>
      <c r="L48" s="120">
        <v>2427.6799611980755</v>
      </c>
      <c r="M48" s="120">
        <v>1749.4508336570989</v>
      </c>
      <c r="N48" s="120">
        <v>27313.864570691632</v>
      </c>
      <c r="O48" s="120">
        <v>2323.2692985210765</v>
      </c>
      <c r="P48" s="120">
        <v>7027.031277300203</v>
      </c>
      <c r="Q48" s="120">
        <v>96.8395690933378</v>
      </c>
      <c r="R48" s="120">
        <v>1077.0320802617223</v>
      </c>
      <c r="S48" s="120">
        <v>669.0733864630611</v>
      </c>
      <c r="T48" s="120">
        <v>613.6107241641495</v>
      </c>
      <c r="U48" s="120">
        <v>2275.5538017496324</v>
      </c>
      <c r="V48" s="120">
        <v>181.3541021202508</v>
      </c>
      <c r="W48" s="120">
        <v>1175.9845126807331</v>
      </c>
      <c r="X48" s="120">
        <v>1249.4065132478636</v>
      </c>
      <c r="Y48" s="120">
        <v>1051.8537922974544</v>
      </c>
      <c r="Z48" s="120">
        <v>540.540867484631</v>
      </c>
      <c r="AA48" s="120">
        <v>6112.513601171482</v>
      </c>
      <c r="AB48" s="120">
        <v>3965.1401745126673</v>
      </c>
      <c r="AC48" s="157">
        <v>716.6128112906997</v>
      </c>
      <c r="AD48" s="141">
        <v>124122.44500191955</v>
      </c>
      <c r="AE48" s="80">
        <v>365.3492833975926</v>
      </c>
      <c r="AF48" s="137">
        <v>140.85755504485496</v>
      </c>
      <c r="AG48" s="80">
        <v>362.17998840908336</v>
      </c>
      <c r="AH48" s="80">
        <v>619.2450263659437</v>
      </c>
      <c r="AI48" s="80">
        <v>66.02697892727576</v>
      </c>
      <c r="AJ48" s="80">
        <v>0</v>
      </c>
      <c r="AK48" s="80">
        <v>314.8166355252509</v>
      </c>
      <c r="AL48" s="80">
        <v>79.23237471273092</v>
      </c>
      <c r="AM48" s="80">
        <v>102.2977993513259</v>
      </c>
      <c r="AN48" s="80">
        <v>1894.6291942029547</v>
      </c>
      <c r="AO48" s="80">
        <v>890.0718474506863</v>
      </c>
      <c r="AP48" s="80">
        <v>1416.0233936715465</v>
      </c>
      <c r="AQ48" s="80">
        <v>214.27955561198564</v>
      </c>
      <c r="AR48" s="80">
        <v>176.2480157498748</v>
      </c>
      <c r="AS48" s="80">
        <v>105.64316628364124</v>
      </c>
      <c r="AT48" s="80">
        <v>96.8395690933378</v>
      </c>
      <c r="AU48" s="80">
        <v>2009.8612385462745</v>
      </c>
      <c r="AV48" s="80">
        <v>856.2378627289122</v>
      </c>
      <c r="AW48" s="80">
        <v>125.36322398992093</v>
      </c>
      <c r="AX48" s="80">
        <v>316.92949885092366</v>
      </c>
      <c r="AY48" s="80">
        <v>0</v>
      </c>
      <c r="AZ48" s="80">
        <v>0</v>
      </c>
      <c r="BA48" s="80">
        <v>99.83279213804096</v>
      </c>
      <c r="BB48" s="80">
        <v>250.02216020461756</v>
      </c>
      <c r="BC48" s="80">
        <v>17.60719438060687</v>
      </c>
      <c r="BD48" s="80">
        <v>74.8305761175792</v>
      </c>
      <c r="BE48" s="80">
        <v>625.23147245535</v>
      </c>
      <c r="BF48" s="80">
        <v>234.17568526207143</v>
      </c>
      <c r="BG48" s="80">
        <v>10.564316628364123</v>
      </c>
      <c r="BH48" s="80">
        <v>52.82158314182062</v>
      </c>
      <c r="BI48" s="80">
        <v>302.84374334643815</v>
      </c>
      <c r="BJ48" s="80">
        <v>0</v>
      </c>
      <c r="BK48" s="80">
        <v>0</v>
      </c>
      <c r="BL48" s="80">
        <v>0</v>
      </c>
      <c r="BM48" s="80">
        <v>136.2796845058972</v>
      </c>
      <c r="BN48" s="80">
        <v>405.8458304729884</v>
      </c>
      <c r="BO48" s="80">
        <v>493.0014426569924</v>
      </c>
      <c r="BP48" s="80">
        <v>0</v>
      </c>
      <c r="BQ48" s="80">
        <v>1839.9518127734182</v>
      </c>
      <c r="BR48" s="80">
        <v>17.60719438060687</v>
      </c>
      <c r="BS48" s="80">
        <v>1176.8648723997635</v>
      </c>
      <c r="BT48" s="80">
        <v>52.82158314182062</v>
      </c>
      <c r="BU48" s="80">
        <v>19363.335948128602</v>
      </c>
      <c r="BV48" s="80">
        <v>0</v>
      </c>
      <c r="BW48" s="80">
        <v>374.15288058789605</v>
      </c>
      <c r="BX48" s="80">
        <v>417.9947945956071</v>
      </c>
      <c r="BY48" s="80">
        <v>369.7510819927443</v>
      </c>
      <c r="BZ48" s="80">
        <v>0</v>
      </c>
      <c r="CA48" s="80">
        <v>48.77192843428104</v>
      </c>
      <c r="CB48" s="80">
        <v>619.7732421973619</v>
      </c>
      <c r="CC48" s="80">
        <v>158.46474942546183</v>
      </c>
      <c r="CD48" s="80">
        <v>2858.5280076915255</v>
      </c>
      <c r="CE48" s="80">
        <v>685.4480772370256</v>
      </c>
      <c r="CF48" s="80">
        <v>0</v>
      </c>
      <c r="CG48" s="80">
        <v>0</v>
      </c>
      <c r="CH48" s="80">
        <v>0</v>
      </c>
      <c r="CI48" s="80">
        <v>0</v>
      </c>
      <c r="CJ48" s="80">
        <v>0</v>
      </c>
      <c r="CK48" s="141">
        <v>0</v>
      </c>
      <c r="CL48" s="133"/>
      <c r="CM48" s="133"/>
      <c r="CN48" s="133"/>
      <c r="CO48" s="133"/>
      <c r="CP48" s="133"/>
      <c r="CQ48" s="133"/>
      <c r="CR48" s="133"/>
      <c r="CS48" s="133"/>
      <c r="CT48" s="133"/>
      <c r="CU48" s="133"/>
      <c r="CV48" s="136"/>
      <c r="CW48" s="136"/>
    </row>
    <row r="49" spans="1:101" ht="12.75">
      <c r="A49" s="65" t="s">
        <v>52</v>
      </c>
      <c r="B49" s="22" t="s">
        <v>153</v>
      </c>
      <c r="C49" s="25" t="s">
        <v>100</v>
      </c>
      <c r="D49" s="39" t="s">
        <v>101</v>
      </c>
      <c r="E49" s="70">
        <v>51281980</v>
      </c>
      <c r="F49" s="71">
        <v>55237253.039871424</v>
      </c>
      <c r="G49" s="120">
        <v>7257269.646843879</v>
      </c>
      <c r="H49" s="120">
        <v>690782.1370238729</v>
      </c>
      <c r="I49" s="120">
        <v>826547.6422639497</v>
      </c>
      <c r="J49" s="120">
        <v>10201311.934426008</v>
      </c>
      <c r="K49" s="120">
        <v>5141718.687263377</v>
      </c>
      <c r="L49" s="120">
        <v>500348.1115696738</v>
      </c>
      <c r="M49" s="120">
        <v>482279.38250339066</v>
      </c>
      <c r="N49" s="120">
        <v>10765377.083794434</v>
      </c>
      <c r="O49" s="120">
        <v>1239392.1541674568</v>
      </c>
      <c r="P49" s="120">
        <v>1561779.796327645</v>
      </c>
      <c r="Q49" s="120">
        <v>178460.5438953933</v>
      </c>
      <c r="R49" s="120">
        <v>745.3940450320433</v>
      </c>
      <c r="S49" s="120">
        <v>327124.1967248221</v>
      </c>
      <c r="T49" s="120">
        <v>92994.98364349139</v>
      </c>
      <c r="U49" s="120">
        <v>1565138.7872141183</v>
      </c>
      <c r="V49" s="120">
        <v>167836.319911772</v>
      </c>
      <c r="W49" s="120">
        <v>166713.5111603946</v>
      </c>
      <c r="X49" s="120">
        <v>18748.075537704688</v>
      </c>
      <c r="Y49" s="120">
        <v>101609.47431582374</v>
      </c>
      <c r="Z49" s="120">
        <v>85324.02973702239</v>
      </c>
      <c r="AA49" s="120">
        <v>7022385.604349857</v>
      </c>
      <c r="AB49" s="120">
        <v>838200.321322362</v>
      </c>
      <c r="AC49" s="157">
        <v>374669.0143566761</v>
      </c>
      <c r="AD49" s="141">
        <v>49606756.832398154</v>
      </c>
      <c r="AE49" s="80">
        <v>62641.40588566755</v>
      </c>
      <c r="AF49" s="137">
        <v>15502.309063134777</v>
      </c>
      <c r="AG49" s="80">
        <v>17144.063035737</v>
      </c>
      <c r="AH49" s="80">
        <v>63075.432797964684</v>
      </c>
      <c r="AI49" s="80">
        <v>0</v>
      </c>
      <c r="AJ49" s="80">
        <v>0</v>
      </c>
      <c r="AK49" s="80">
        <v>32372.746436771406</v>
      </c>
      <c r="AL49" s="80">
        <v>6585.886625726155</v>
      </c>
      <c r="AM49" s="80">
        <v>0</v>
      </c>
      <c r="AN49" s="80">
        <v>132706.08727676497</v>
      </c>
      <c r="AO49" s="80">
        <v>79493.5386460464</v>
      </c>
      <c r="AP49" s="80">
        <v>125105.3325056762</v>
      </c>
      <c r="AQ49" s="80">
        <v>0</v>
      </c>
      <c r="AR49" s="80">
        <v>26469.03689276445</v>
      </c>
      <c r="AS49" s="80">
        <v>0</v>
      </c>
      <c r="AT49" s="80">
        <v>0</v>
      </c>
      <c r="AU49" s="80">
        <v>198982.46855292105</v>
      </c>
      <c r="AV49" s="80">
        <v>157259.2727664439</v>
      </c>
      <c r="AW49" s="80">
        <v>24645.180324350596</v>
      </c>
      <c r="AX49" s="80">
        <v>245772.45677208438</v>
      </c>
      <c r="AY49" s="80">
        <v>0</v>
      </c>
      <c r="AZ49" s="80">
        <v>0</v>
      </c>
      <c r="BA49" s="80">
        <v>45799.27461500681</v>
      </c>
      <c r="BB49" s="80">
        <v>24758.4047362542</v>
      </c>
      <c r="BC49" s="80">
        <v>0</v>
      </c>
      <c r="BD49" s="80">
        <v>95193.42430795298</v>
      </c>
      <c r="BE49" s="80">
        <v>75152.70340101552</v>
      </c>
      <c r="BF49" s="80">
        <v>0</v>
      </c>
      <c r="BG49" s="80">
        <v>0</v>
      </c>
      <c r="BH49" s="80">
        <v>0</v>
      </c>
      <c r="BI49" s="80">
        <v>32995.48070224121</v>
      </c>
      <c r="BJ49" s="80">
        <v>0</v>
      </c>
      <c r="BK49" s="80">
        <v>0</v>
      </c>
      <c r="BL49" s="80">
        <v>0</v>
      </c>
      <c r="BM49" s="80">
        <v>17823.40950715861</v>
      </c>
      <c r="BN49" s="80">
        <v>61761.08608311704</v>
      </c>
      <c r="BO49" s="80">
        <v>198482.39406701346</v>
      </c>
      <c r="BP49" s="80">
        <v>54146.744382599834</v>
      </c>
      <c r="BQ49" s="80">
        <v>766868.9418230931</v>
      </c>
      <c r="BR49" s="80">
        <v>180498.5833096581</v>
      </c>
      <c r="BS49" s="80">
        <v>92966.67754051548</v>
      </c>
      <c r="BT49" s="80">
        <v>3859.0653723810856</v>
      </c>
      <c r="BU49" s="80">
        <v>2340575.042871251</v>
      </c>
      <c r="BV49" s="80">
        <v>0</v>
      </c>
      <c r="BW49" s="80">
        <v>65368.22713901262</v>
      </c>
      <c r="BX49" s="80">
        <v>148597.60525581837</v>
      </c>
      <c r="BY49" s="80">
        <v>130085.41390957953</v>
      </c>
      <c r="BZ49" s="80">
        <v>0</v>
      </c>
      <c r="CA49" s="80">
        <v>0</v>
      </c>
      <c r="CB49" s="80">
        <v>107808.51086754592</v>
      </c>
      <c r="CC49" s="80">
        <v>0</v>
      </c>
      <c r="CD49" s="80">
        <v>0</v>
      </c>
      <c r="CE49" s="80">
        <v>0</v>
      </c>
      <c r="CF49" s="80">
        <v>0</v>
      </c>
      <c r="CG49" s="80">
        <v>0</v>
      </c>
      <c r="CH49" s="80">
        <v>0</v>
      </c>
      <c r="CI49" s="80">
        <v>0</v>
      </c>
      <c r="CJ49" s="80">
        <v>0</v>
      </c>
      <c r="CK49" s="141">
        <v>0</v>
      </c>
      <c r="CL49" s="133"/>
      <c r="CM49" s="133"/>
      <c r="CN49" s="133"/>
      <c r="CO49" s="133"/>
      <c r="CP49" s="133"/>
      <c r="CQ49" s="133"/>
      <c r="CR49" s="133"/>
      <c r="CS49" s="133"/>
      <c r="CT49" s="133"/>
      <c r="CU49" s="133"/>
      <c r="CV49" s="136"/>
      <c r="CW49" s="136"/>
    </row>
    <row r="50" spans="1:101" ht="12.75">
      <c r="A50" s="128" t="s">
        <v>194</v>
      </c>
      <c r="B50" s="23" t="s">
        <v>154</v>
      </c>
      <c r="C50" s="24" t="s">
        <v>155</v>
      </c>
      <c r="D50" s="106" t="s">
        <v>156</v>
      </c>
      <c r="E50" s="72">
        <v>236006</v>
      </c>
      <c r="F50" s="119">
        <v>244763.88282794366</v>
      </c>
      <c r="G50" s="158">
        <v>0</v>
      </c>
      <c r="H50" s="158">
        <v>0</v>
      </c>
      <c r="I50" s="158">
        <v>0</v>
      </c>
      <c r="J50" s="158">
        <v>0</v>
      </c>
      <c r="K50" s="158">
        <v>0</v>
      </c>
      <c r="L50" s="158">
        <v>0</v>
      </c>
      <c r="M50" s="158">
        <v>0</v>
      </c>
      <c r="N50" s="158">
        <v>0</v>
      </c>
      <c r="O50" s="158">
        <v>0</v>
      </c>
      <c r="P50" s="158">
        <v>0</v>
      </c>
      <c r="Q50" s="158">
        <v>0</v>
      </c>
      <c r="R50" s="158">
        <v>0</v>
      </c>
      <c r="S50" s="158">
        <v>0</v>
      </c>
      <c r="T50" s="158">
        <v>0</v>
      </c>
      <c r="U50" s="158">
        <v>0</v>
      </c>
      <c r="V50" s="158">
        <v>0</v>
      </c>
      <c r="W50" s="158">
        <v>0</v>
      </c>
      <c r="X50" s="158">
        <v>0</v>
      </c>
      <c r="Y50" s="158">
        <v>0</v>
      </c>
      <c r="Z50" s="158">
        <v>0</v>
      </c>
      <c r="AA50" s="158">
        <v>0</v>
      </c>
      <c r="AB50" s="158">
        <v>0</v>
      </c>
      <c r="AC50" s="159">
        <v>0</v>
      </c>
      <c r="AD50" s="142">
        <v>0</v>
      </c>
      <c r="AE50" s="138">
        <v>0</v>
      </c>
      <c r="AF50" s="139">
        <v>0</v>
      </c>
      <c r="AG50" s="138">
        <v>0</v>
      </c>
      <c r="AH50" s="138">
        <v>0</v>
      </c>
      <c r="AI50" s="138">
        <v>0</v>
      </c>
      <c r="AJ50" s="138">
        <v>0</v>
      </c>
      <c r="AK50" s="138">
        <v>0</v>
      </c>
      <c r="AL50" s="138">
        <v>0</v>
      </c>
      <c r="AM50" s="138">
        <v>0</v>
      </c>
      <c r="AN50" s="138">
        <v>0</v>
      </c>
      <c r="AO50" s="138">
        <v>0</v>
      </c>
      <c r="AP50" s="138">
        <v>0</v>
      </c>
      <c r="AQ50" s="138">
        <v>0</v>
      </c>
      <c r="AR50" s="138">
        <v>0</v>
      </c>
      <c r="AS50" s="138">
        <v>0</v>
      </c>
      <c r="AT50" s="138">
        <v>0</v>
      </c>
      <c r="AU50" s="138">
        <v>0</v>
      </c>
      <c r="AV50" s="138">
        <v>0</v>
      </c>
      <c r="AW50" s="138">
        <v>0</v>
      </c>
      <c r="AX50" s="138">
        <v>0</v>
      </c>
      <c r="AY50" s="138">
        <v>0</v>
      </c>
      <c r="AZ50" s="138">
        <v>0</v>
      </c>
      <c r="BA50" s="138">
        <v>0</v>
      </c>
      <c r="BB50" s="138">
        <v>0</v>
      </c>
      <c r="BC50" s="138">
        <v>0</v>
      </c>
      <c r="BD50" s="138">
        <v>0</v>
      </c>
      <c r="BE50" s="138">
        <v>0</v>
      </c>
      <c r="BF50" s="138">
        <v>0</v>
      </c>
      <c r="BG50" s="138">
        <v>0</v>
      </c>
      <c r="BH50" s="138">
        <v>0</v>
      </c>
      <c r="BI50" s="138">
        <v>0</v>
      </c>
      <c r="BJ50" s="138">
        <v>0</v>
      </c>
      <c r="BK50" s="138">
        <v>0</v>
      </c>
      <c r="BL50" s="138">
        <v>0</v>
      </c>
      <c r="BM50" s="138">
        <v>0</v>
      </c>
      <c r="BN50" s="138">
        <v>0</v>
      </c>
      <c r="BO50" s="138">
        <v>0</v>
      </c>
      <c r="BP50" s="138">
        <v>0</v>
      </c>
      <c r="BQ50" s="138">
        <v>0</v>
      </c>
      <c r="BR50" s="138">
        <v>0</v>
      </c>
      <c r="BS50" s="138">
        <v>0</v>
      </c>
      <c r="BT50" s="138">
        <v>0</v>
      </c>
      <c r="BU50" s="138">
        <v>0</v>
      </c>
      <c r="BV50" s="138">
        <v>0</v>
      </c>
      <c r="BW50" s="138">
        <v>0</v>
      </c>
      <c r="BX50" s="138">
        <v>0</v>
      </c>
      <c r="BY50" s="138">
        <v>0</v>
      </c>
      <c r="BZ50" s="138">
        <v>0</v>
      </c>
      <c r="CA50" s="138">
        <v>0</v>
      </c>
      <c r="CB50" s="138">
        <v>0</v>
      </c>
      <c r="CC50" s="138">
        <v>0</v>
      </c>
      <c r="CD50" s="138">
        <v>0</v>
      </c>
      <c r="CE50" s="138">
        <v>244763.88282794366</v>
      </c>
      <c r="CF50" s="138">
        <v>0</v>
      </c>
      <c r="CG50" s="138">
        <v>0</v>
      </c>
      <c r="CH50" s="138">
        <v>0</v>
      </c>
      <c r="CI50" s="138">
        <v>0</v>
      </c>
      <c r="CJ50" s="138">
        <v>0</v>
      </c>
      <c r="CK50" s="142">
        <v>0</v>
      </c>
      <c r="CL50" s="133"/>
      <c r="CM50" s="133"/>
      <c r="CN50" s="133"/>
      <c r="CO50" s="133"/>
      <c r="CP50" s="133"/>
      <c r="CQ50" s="133"/>
      <c r="CR50" s="133"/>
      <c r="CS50" s="133"/>
      <c r="CT50" s="133"/>
      <c r="CU50" s="133"/>
      <c r="CV50" s="136"/>
      <c r="CW50" s="136"/>
    </row>
    <row r="51" spans="1:101" ht="12.75">
      <c r="A51" s="64" t="s">
        <v>53</v>
      </c>
      <c r="B51" s="59" t="s">
        <v>157</v>
      </c>
      <c r="C51" s="43" t="s">
        <v>118</v>
      </c>
      <c r="D51" s="125" t="s">
        <v>119</v>
      </c>
      <c r="E51" s="69">
        <v>654244</v>
      </c>
      <c r="F51" s="118">
        <v>812998.3843639996</v>
      </c>
      <c r="G51" s="155">
        <v>59911.27569734706</v>
      </c>
      <c r="H51" s="155">
        <v>94494.55799581567</v>
      </c>
      <c r="I51" s="155">
        <v>30548.92559864726</v>
      </c>
      <c r="J51" s="155">
        <v>154643.14879315224</v>
      </c>
      <c r="K51" s="155">
        <v>55208.12189755533</v>
      </c>
      <c r="L51" s="155">
        <v>13440.664299404834</v>
      </c>
      <c r="M51" s="155">
        <v>14864.554899341781</v>
      </c>
      <c r="N51" s="155">
        <v>327149.6523855135</v>
      </c>
      <c r="O51" s="155">
        <v>31131.426298621467</v>
      </c>
      <c r="P51" s="155">
        <v>10808.624099521383</v>
      </c>
      <c r="Q51" s="155">
        <v>0</v>
      </c>
      <c r="R51" s="155">
        <v>5220.932199768811</v>
      </c>
      <c r="S51" s="155">
        <v>0</v>
      </c>
      <c r="T51" s="155">
        <v>3128.2444998614783</v>
      </c>
      <c r="U51" s="155">
        <v>0</v>
      </c>
      <c r="V51" s="155">
        <v>0</v>
      </c>
      <c r="W51" s="155">
        <v>5458.247299758304</v>
      </c>
      <c r="X51" s="155">
        <v>0</v>
      </c>
      <c r="Y51" s="155">
        <v>6990.008399690475</v>
      </c>
      <c r="Z51" s="155">
        <v>0</v>
      </c>
      <c r="AA51" s="155">
        <v>0</v>
      </c>
      <c r="AB51" s="155">
        <v>0</v>
      </c>
      <c r="AC51" s="156">
        <v>0</v>
      </c>
      <c r="AD51" s="152">
        <v>812998.3843639996</v>
      </c>
      <c r="AE51" s="134">
        <v>0</v>
      </c>
      <c r="AF51" s="135">
        <v>0</v>
      </c>
      <c r="AG51" s="134">
        <v>0</v>
      </c>
      <c r="AH51" s="134">
        <v>0</v>
      </c>
      <c r="AI51" s="134">
        <v>0</v>
      </c>
      <c r="AJ51" s="134">
        <v>0</v>
      </c>
      <c r="AK51" s="134">
        <v>0</v>
      </c>
      <c r="AL51" s="134">
        <v>0</v>
      </c>
      <c r="AM51" s="134">
        <v>0</v>
      </c>
      <c r="AN51" s="134">
        <v>0</v>
      </c>
      <c r="AO51" s="134">
        <v>0</v>
      </c>
      <c r="AP51" s="134">
        <v>0</v>
      </c>
      <c r="AQ51" s="134">
        <v>0</v>
      </c>
      <c r="AR51" s="134">
        <v>0</v>
      </c>
      <c r="AS51" s="134">
        <v>0</v>
      </c>
      <c r="AT51" s="134">
        <v>0</v>
      </c>
      <c r="AU51" s="134">
        <v>0</v>
      </c>
      <c r="AV51" s="134">
        <v>0</v>
      </c>
      <c r="AW51" s="134">
        <v>0</v>
      </c>
      <c r="AX51" s="134">
        <v>0</v>
      </c>
      <c r="AY51" s="134">
        <v>0</v>
      </c>
      <c r="AZ51" s="134">
        <v>0</v>
      </c>
      <c r="BA51" s="134">
        <v>0</v>
      </c>
      <c r="BB51" s="134">
        <v>0</v>
      </c>
      <c r="BC51" s="134">
        <v>0</v>
      </c>
      <c r="BD51" s="134">
        <v>0</v>
      </c>
      <c r="BE51" s="134">
        <v>0</v>
      </c>
      <c r="BF51" s="134">
        <v>0</v>
      </c>
      <c r="BG51" s="134">
        <v>0</v>
      </c>
      <c r="BH51" s="134">
        <v>0</v>
      </c>
      <c r="BI51" s="134">
        <v>0</v>
      </c>
      <c r="BJ51" s="134">
        <v>0</v>
      </c>
      <c r="BK51" s="134">
        <v>0</v>
      </c>
      <c r="BL51" s="134">
        <v>0</v>
      </c>
      <c r="BM51" s="134">
        <v>0</v>
      </c>
      <c r="BN51" s="134">
        <v>0</v>
      </c>
      <c r="BO51" s="134">
        <v>0</v>
      </c>
      <c r="BP51" s="134">
        <v>0</v>
      </c>
      <c r="BQ51" s="134">
        <v>0</v>
      </c>
      <c r="BR51" s="134">
        <v>0</v>
      </c>
      <c r="BS51" s="134">
        <v>0</v>
      </c>
      <c r="BT51" s="134">
        <v>0</v>
      </c>
      <c r="BU51" s="134">
        <v>0</v>
      </c>
      <c r="BV51" s="134">
        <v>0</v>
      </c>
      <c r="BW51" s="134">
        <v>0</v>
      </c>
      <c r="BX51" s="134">
        <v>0</v>
      </c>
      <c r="BY51" s="134">
        <v>0</v>
      </c>
      <c r="BZ51" s="134">
        <v>0</v>
      </c>
      <c r="CA51" s="134">
        <v>0</v>
      </c>
      <c r="CB51" s="134">
        <v>0</v>
      </c>
      <c r="CC51" s="134">
        <v>0</v>
      </c>
      <c r="CD51" s="134">
        <v>0</v>
      </c>
      <c r="CE51" s="134">
        <v>0</v>
      </c>
      <c r="CF51" s="134">
        <v>0</v>
      </c>
      <c r="CG51" s="134">
        <v>0</v>
      </c>
      <c r="CH51" s="134">
        <v>0</v>
      </c>
      <c r="CI51" s="134">
        <v>0</v>
      </c>
      <c r="CJ51" s="134">
        <v>0</v>
      </c>
      <c r="CK51" s="140">
        <v>0</v>
      </c>
      <c r="CL51" s="133"/>
      <c r="CM51" s="133"/>
      <c r="CN51" s="133"/>
      <c r="CO51" s="133"/>
      <c r="CP51" s="133"/>
      <c r="CQ51" s="133"/>
      <c r="CR51" s="133"/>
      <c r="CS51" s="133"/>
      <c r="CT51" s="133"/>
      <c r="CU51" s="133"/>
      <c r="CV51" s="136"/>
      <c r="CW51" s="136"/>
    </row>
    <row r="52" spans="1:101" ht="12.75">
      <c r="A52" s="65" t="s">
        <v>54</v>
      </c>
      <c r="B52" s="22" t="s">
        <v>158</v>
      </c>
      <c r="C52" s="25" t="s">
        <v>118</v>
      </c>
      <c r="D52" s="39" t="s">
        <v>119</v>
      </c>
      <c r="E52" s="70">
        <v>1170860</v>
      </c>
      <c r="F52" s="71">
        <v>1384203.574359335</v>
      </c>
      <c r="G52" s="120">
        <v>102004.3871668579</v>
      </c>
      <c r="H52" s="120">
        <v>160885.56564308162</v>
      </c>
      <c r="I52" s="120">
        <v>52012.31985173597</v>
      </c>
      <c r="J52" s="120">
        <v>263294.00331726234</v>
      </c>
      <c r="K52" s="120">
        <v>93996.8407490059</v>
      </c>
      <c r="L52" s="120">
        <v>22883.951460191744</v>
      </c>
      <c r="M52" s="120">
        <v>25308.25450412859</v>
      </c>
      <c r="N52" s="120">
        <v>557001.9902766414</v>
      </c>
      <c r="O52" s="120">
        <v>53004.08018789195</v>
      </c>
      <c r="P52" s="120">
        <v>18402.66401533879</v>
      </c>
      <c r="Q52" s="120">
        <v>0</v>
      </c>
      <c r="R52" s="120">
        <v>8889.11116110177</v>
      </c>
      <c r="S52" s="120">
        <v>0</v>
      </c>
      <c r="T52" s="120">
        <v>5326.1203238006465</v>
      </c>
      <c r="U52" s="120">
        <v>0</v>
      </c>
      <c r="V52" s="120">
        <v>0</v>
      </c>
      <c r="W52" s="120">
        <v>9293.161668424576</v>
      </c>
      <c r="X52" s="120">
        <v>0</v>
      </c>
      <c r="Y52" s="120">
        <v>11901.124033871789</v>
      </c>
      <c r="Z52" s="120">
        <v>0</v>
      </c>
      <c r="AA52" s="120">
        <v>0</v>
      </c>
      <c r="AB52" s="120">
        <v>0</v>
      </c>
      <c r="AC52" s="157">
        <v>0</v>
      </c>
      <c r="AD52" s="153">
        <v>1384203.574359335</v>
      </c>
      <c r="AE52" s="80">
        <v>0</v>
      </c>
      <c r="AF52" s="137">
        <v>0</v>
      </c>
      <c r="AG52" s="80">
        <v>0</v>
      </c>
      <c r="AH52" s="80">
        <v>0</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141">
        <v>0</v>
      </c>
      <c r="CL52" s="133"/>
      <c r="CM52" s="133"/>
      <c r="CN52" s="133"/>
      <c r="CO52" s="133"/>
      <c r="CP52" s="133"/>
      <c r="CQ52" s="133"/>
      <c r="CR52" s="133"/>
      <c r="CS52" s="133"/>
      <c r="CT52" s="133"/>
      <c r="CU52" s="133"/>
      <c r="CV52" s="136"/>
      <c r="CW52" s="136"/>
    </row>
    <row r="53" spans="1:101" ht="12.75">
      <c r="A53" s="65" t="s">
        <v>55</v>
      </c>
      <c r="B53" s="22" t="s">
        <v>159</v>
      </c>
      <c r="C53" s="25" t="s">
        <v>118</v>
      </c>
      <c r="D53" s="39" t="s">
        <v>119</v>
      </c>
      <c r="E53" s="70">
        <v>1055630</v>
      </c>
      <c r="F53" s="71">
        <v>1267805.061265367</v>
      </c>
      <c r="G53" s="120">
        <v>93426.77675230666</v>
      </c>
      <c r="H53" s="120">
        <v>147356.60143143794</v>
      </c>
      <c r="I53" s="120">
        <v>47638.57251756076</v>
      </c>
      <c r="J53" s="120">
        <v>241153.4518403076</v>
      </c>
      <c r="K53" s="120">
        <v>86092.58974042232</v>
      </c>
      <c r="L53" s="120">
        <v>20959.626185339235</v>
      </c>
      <c r="M53" s="120">
        <v>23180.068124717065</v>
      </c>
      <c r="N53" s="120">
        <v>510163.3571019007</v>
      </c>
      <c r="O53" s="120">
        <v>48546.935129124424</v>
      </c>
      <c r="P53" s="120">
        <v>16855.172903459</v>
      </c>
      <c r="Q53" s="120">
        <v>0</v>
      </c>
      <c r="R53" s="120">
        <v>8141.620444385384</v>
      </c>
      <c r="S53" s="120">
        <v>0</v>
      </c>
      <c r="T53" s="120">
        <v>4878.243654693722</v>
      </c>
      <c r="U53" s="120">
        <v>0</v>
      </c>
      <c r="V53" s="120">
        <v>0</v>
      </c>
      <c r="W53" s="120">
        <v>8511.694100948356</v>
      </c>
      <c r="X53" s="120">
        <v>0</v>
      </c>
      <c r="Y53" s="120">
        <v>10900.351338763903</v>
      </c>
      <c r="Z53" s="120">
        <v>0</v>
      </c>
      <c r="AA53" s="120">
        <v>0</v>
      </c>
      <c r="AB53" s="120">
        <v>0</v>
      </c>
      <c r="AC53" s="157">
        <v>0</v>
      </c>
      <c r="AD53" s="153">
        <v>1267805.061265367</v>
      </c>
      <c r="AE53" s="80">
        <v>0</v>
      </c>
      <c r="AF53" s="137">
        <v>0</v>
      </c>
      <c r="AG53" s="80">
        <v>0</v>
      </c>
      <c r="AH53" s="80">
        <v>0</v>
      </c>
      <c r="AI53" s="80">
        <v>0</v>
      </c>
      <c r="AJ53" s="80">
        <v>0</v>
      </c>
      <c r="AK53" s="80">
        <v>0</v>
      </c>
      <c r="AL53" s="80">
        <v>0</v>
      </c>
      <c r="AM53" s="80">
        <v>0</v>
      </c>
      <c r="AN53" s="80">
        <v>0</v>
      </c>
      <c r="AO53" s="80">
        <v>0</v>
      </c>
      <c r="AP53" s="80">
        <v>0</v>
      </c>
      <c r="AQ53" s="80">
        <v>0</v>
      </c>
      <c r="AR53" s="80">
        <v>0</v>
      </c>
      <c r="AS53" s="80">
        <v>0</v>
      </c>
      <c r="AT53" s="80">
        <v>0</v>
      </c>
      <c r="AU53" s="80">
        <v>0</v>
      </c>
      <c r="AV53" s="80">
        <v>0</v>
      </c>
      <c r="AW53" s="80">
        <v>0</v>
      </c>
      <c r="AX53" s="80">
        <v>0</v>
      </c>
      <c r="AY53" s="80">
        <v>0</v>
      </c>
      <c r="AZ53" s="80">
        <v>0</v>
      </c>
      <c r="BA53" s="80">
        <v>0</v>
      </c>
      <c r="BB53" s="80">
        <v>0</v>
      </c>
      <c r="BC53" s="80">
        <v>0</v>
      </c>
      <c r="BD53" s="80">
        <v>0</v>
      </c>
      <c r="BE53" s="80">
        <v>0</v>
      </c>
      <c r="BF53" s="80">
        <v>0</v>
      </c>
      <c r="BG53" s="80">
        <v>0</v>
      </c>
      <c r="BH53" s="80">
        <v>0</v>
      </c>
      <c r="BI53" s="80">
        <v>0</v>
      </c>
      <c r="BJ53" s="80">
        <v>0</v>
      </c>
      <c r="BK53" s="80">
        <v>0</v>
      </c>
      <c r="BL53" s="80">
        <v>0</v>
      </c>
      <c r="BM53" s="80">
        <v>0</v>
      </c>
      <c r="BN53" s="80">
        <v>0</v>
      </c>
      <c r="BO53" s="80">
        <v>0</v>
      </c>
      <c r="BP53" s="80">
        <v>0</v>
      </c>
      <c r="BQ53" s="80">
        <v>0</v>
      </c>
      <c r="BR53" s="80">
        <v>0</v>
      </c>
      <c r="BS53" s="80">
        <v>0</v>
      </c>
      <c r="BT53" s="80">
        <v>0</v>
      </c>
      <c r="BU53" s="80">
        <v>0</v>
      </c>
      <c r="BV53" s="80">
        <v>0</v>
      </c>
      <c r="BW53" s="80">
        <v>0</v>
      </c>
      <c r="BX53" s="80">
        <v>0</v>
      </c>
      <c r="BY53" s="80">
        <v>0</v>
      </c>
      <c r="BZ53" s="80">
        <v>0</v>
      </c>
      <c r="CA53" s="80">
        <v>0</v>
      </c>
      <c r="CB53" s="80">
        <v>0</v>
      </c>
      <c r="CC53" s="80">
        <v>0</v>
      </c>
      <c r="CD53" s="80">
        <v>0</v>
      </c>
      <c r="CE53" s="80">
        <v>0</v>
      </c>
      <c r="CF53" s="80">
        <v>0</v>
      </c>
      <c r="CG53" s="80">
        <v>0</v>
      </c>
      <c r="CH53" s="80">
        <v>0</v>
      </c>
      <c r="CI53" s="80">
        <v>0</v>
      </c>
      <c r="CJ53" s="80">
        <v>0</v>
      </c>
      <c r="CK53" s="141">
        <v>0</v>
      </c>
      <c r="CL53" s="133"/>
      <c r="CM53" s="133"/>
      <c r="CN53" s="133"/>
      <c r="CO53" s="133"/>
      <c r="CP53" s="133"/>
      <c r="CQ53" s="133"/>
      <c r="CR53" s="133"/>
      <c r="CS53" s="133"/>
      <c r="CT53" s="133"/>
      <c r="CU53" s="133"/>
      <c r="CV53" s="136"/>
      <c r="CW53" s="136"/>
    </row>
    <row r="54" spans="1:101" ht="12.75">
      <c r="A54" s="65" t="s">
        <v>56</v>
      </c>
      <c r="B54" s="22" t="s">
        <v>160</v>
      </c>
      <c r="C54" s="25" t="s">
        <v>118</v>
      </c>
      <c r="D54" s="39" t="s">
        <v>119</v>
      </c>
      <c r="E54" s="70">
        <v>73</v>
      </c>
      <c r="F54" s="71">
        <v>73.88492700713601</v>
      </c>
      <c r="G54" s="120">
        <v>5.444709752118053</v>
      </c>
      <c r="H54" s="120">
        <v>8.587622871543777</v>
      </c>
      <c r="I54" s="120">
        <v>2.7762725995675774</v>
      </c>
      <c r="J54" s="120">
        <v>14.053899713065253</v>
      </c>
      <c r="K54" s="120">
        <v>5.017289253032084</v>
      </c>
      <c r="L54" s="120">
        <v>1.2214815180300853</v>
      </c>
      <c r="M54" s="120">
        <v>1.350884054450608</v>
      </c>
      <c r="N54" s="120">
        <v>29.731213064860697</v>
      </c>
      <c r="O54" s="120">
        <v>2.8292100008305185</v>
      </c>
      <c r="P54" s="120">
        <v>0.9822828901012405</v>
      </c>
      <c r="Q54" s="120">
        <v>0</v>
      </c>
      <c r="R54" s="120">
        <v>0.47447596687524984</v>
      </c>
      <c r="S54" s="120">
        <v>0</v>
      </c>
      <c r="T54" s="120">
        <v>0.2842934512269059</v>
      </c>
      <c r="U54" s="120">
        <v>0</v>
      </c>
      <c r="V54" s="120">
        <v>0</v>
      </c>
      <c r="W54" s="120">
        <v>0.4960430562786703</v>
      </c>
      <c r="X54" s="120">
        <v>0</v>
      </c>
      <c r="Y54" s="120">
        <v>0.6352488151552932</v>
      </c>
      <c r="Z54" s="120">
        <v>0</v>
      </c>
      <c r="AA54" s="120">
        <v>0</v>
      </c>
      <c r="AB54" s="120">
        <v>0</v>
      </c>
      <c r="AC54" s="157">
        <v>0</v>
      </c>
      <c r="AD54" s="153">
        <v>73.88492700713601</v>
      </c>
      <c r="AE54" s="80">
        <v>0</v>
      </c>
      <c r="AF54" s="137">
        <v>0</v>
      </c>
      <c r="AG54" s="80">
        <v>0</v>
      </c>
      <c r="AH54" s="80">
        <v>0</v>
      </c>
      <c r="AI54" s="80">
        <v>0</v>
      </c>
      <c r="AJ54" s="80">
        <v>0</v>
      </c>
      <c r="AK54" s="80">
        <v>0</v>
      </c>
      <c r="AL54" s="80">
        <v>0</v>
      </c>
      <c r="AM54" s="80">
        <v>0</v>
      </c>
      <c r="AN54" s="80">
        <v>0</v>
      </c>
      <c r="AO54" s="80">
        <v>0</v>
      </c>
      <c r="AP54" s="80">
        <v>0</v>
      </c>
      <c r="AQ54" s="80">
        <v>0</v>
      </c>
      <c r="AR54" s="80">
        <v>0</v>
      </c>
      <c r="AS54" s="80">
        <v>0</v>
      </c>
      <c r="AT54" s="80">
        <v>0</v>
      </c>
      <c r="AU54" s="80">
        <v>0</v>
      </c>
      <c r="AV54" s="80">
        <v>0</v>
      </c>
      <c r="AW54" s="80">
        <v>0</v>
      </c>
      <c r="AX54" s="80">
        <v>0</v>
      </c>
      <c r="AY54" s="80">
        <v>0</v>
      </c>
      <c r="AZ54" s="80">
        <v>0</v>
      </c>
      <c r="BA54" s="80">
        <v>0</v>
      </c>
      <c r="BB54" s="80">
        <v>0</v>
      </c>
      <c r="BC54" s="80">
        <v>0</v>
      </c>
      <c r="BD54" s="80">
        <v>0</v>
      </c>
      <c r="BE54" s="80">
        <v>0</v>
      </c>
      <c r="BF54" s="80">
        <v>0</v>
      </c>
      <c r="BG54" s="80">
        <v>0</v>
      </c>
      <c r="BH54" s="80">
        <v>0</v>
      </c>
      <c r="BI54" s="80">
        <v>0</v>
      </c>
      <c r="BJ54" s="80">
        <v>0</v>
      </c>
      <c r="BK54" s="80">
        <v>0</v>
      </c>
      <c r="BL54" s="80">
        <v>0</v>
      </c>
      <c r="BM54" s="80">
        <v>0</v>
      </c>
      <c r="BN54" s="80">
        <v>0</v>
      </c>
      <c r="BO54" s="80">
        <v>0</v>
      </c>
      <c r="BP54" s="80">
        <v>0</v>
      </c>
      <c r="BQ54" s="80">
        <v>0</v>
      </c>
      <c r="BR54" s="80">
        <v>0</v>
      </c>
      <c r="BS54" s="80">
        <v>0</v>
      </c>
      <c r="BT54" s="80">
        <v>0</v>
      </c>
      <c r="BU54" s="80">
        <v>0</v>
      </c>
      <c r="BV54" s="80">
        <v>0</v>
      </c>
      <c r="BW54" s="80">
        <v>0</v>
      </c>
      <c r="BX54" s="80">
        <v>0</v>
      </c>
      <c r="BY54" s="80">
        <v>0</v>
      </c>
      <c r="BZ54" s="80">
        <v>0</v>
      </c>
      <c r="CA54" s="80">
        <v>0</v>
      </c>
      <c r="CB54" s="80">
        <v>0</v>
      </c>
      <c r="CC54" s="80">
        <v>0</v>
      </c>
      <c r="CD54" s="80">
        <v>0</v>
      </c>
      <c r="CE54" s="80">
        <v>0</v>
      </c>
      <c r="CF54" s="80">
        <v>0</v>
      </c>
      <c r="CG54" s="80">
        <v>0</v>
      </c>
      <c r="CH54" s="80">
        <v>0</v>
      </c>
      <c r="CI54" s="80">
        <v>0</v>
      </c>
      <c r="CJ54" s="80">
        <v>0</v>
      </c>
      <c r="CK54" s="141">
        <v>0</v>
      </c>
      <c r="CL54" s="133"/>
      <c r="CM54" s="133"/>
      <c r="CN54" s="133"/>
      <c r="CO54" s="133"/>
      <c r="CP54" s="133"/>
      <c r="CQ54" s="133"/>
      <c r="CR54" s="133"/>
      <c r="CS54" s="133"/>
      <c r="CT54" s="133"/>
      <c r="CU54" s="133"/>
      <c r="CV54" s="136"/>
      <c r="CW54" s="136"/>
    </row>
    <row r="55" spans="1:101" ht="12.75">
      <c r="A55" s="65" t="s">
        <v>57</v>
      </c>
      <c r="B55" s="22" t="s">
        <v>161</v>
      </c>
      <c r="C55" s="25" t="s">
        <v>118</v>
      </c>
      <c r="D55" s="39" t="s">
        <v>119</v>
      </c>
      <c r="E55" s="70">
        <v>103577</v>
      </c>
      <c r="F55" s="71">
        <v>109401.52514719815</v>
      </c>
      <c r="G55" s="120">
        <v>8061.990110757065</v>
      </c>
      <c r="H55" s="120">
        <v>12715.706404434983</v>
      </c>
      <c r="I55" s="120">
        <v>4110.831111570761</v>
      </c>
      <c r="J55" s="120">
        <v>20809.63093766894</v>
      </c>
      <c r="K55" s="120">
        <v>7429.107919851398</v>
      </c>
      <c r="L55" s="120">
        <v>1808.6495639184918</v>
      </c>
      <c r="M55" s="120">
        <v>2000.2560987798408</v>
      </c>
      <c r="N55" s="120">
        <v>44023.05294905298</v>
      </c>
      <c r="O55" s="120">
        <v>4189.21560310495</v>
      </c>
      <c r="P55" s="120">
        <v>1454.4677873566043</v>
      </c>
      <c r="Q55" s="120">
        <v>0</v>
      </c>
      <c r="R55" s="120">
        <v>702.5572944916131</v>
      </c>
      <c r="S55" s="120">
        <v>0</v>
      </c>
      <c r="T55" s="120">
        <v>420.95375083175173</v>
      </c>
      <c r="U55" s="120">
        <v>0</v>
      </c>
      <c r="V55" s="120">
        <v>0</v>
      </c>
      <c r="W55" s="120">
        <v>734.4917169685048</v>
      </c>
      <c r="X55" s="120">
        <v>0</v>
      </c>
      <c r="Y55" s="120">
        <v>940.6138984102589</v>
      </c>
      <c r="Z55" s="120">
        <v>0</v>
      </c>
      <c r="AA55" s="120">
        <v>0</v>
      </c>
      <c r="AB55" s="120">
        <v>0</v>
      </c>
      <c r="AC55" s="157">
        <v>0</v>
      </c>
      <c r="AD55" s="153">
        <v>109401.52514719818</v>
      </c>
      <c r="AE55" s="80">
        <v>0</v>
      </c>
      <c r="AF55" s="137">
        <v>0</v>
      </c>
      <c r="AG55" s="80">
        <v>0</v>
      </c>
      <c r="AH55" s="80">
        <v>0</v>
      </c>
      <c r="AI55" s="80">
        <v>0</v>
      </c>
      <c r="AJ55" s="80">
        <v>0</v>
      </c>
      <c r="AK55" s="80">
        <v>0</v>
      </c>
      <c r="AL55" s="80">
        <v>0</v>
      </c>
      <c r="AM55" s="80">
        <v>0</v>
      </c>
      <c r="AN55" s="80">
        <v>0</v>
      </c>
      <c r="AO55" s="80">
        <v>0</v>
      </c>
      <c r="AP55" s="80">
        <v>0</v>
      </c>
      <c r="AQ55" s="80">
        <v>0</v>
      </c>
      <c r="AR55" s="80">
        <v>0</v>
      </c>
      <c r="AS55" s="80">
        <v>0</v>
      </c>
      <c r="AT55" s="80">
        <v>0</v>
      </c>
      <c r="AU55" s="80">
        <v>0</v>
      </c>
      <c r="AV55" s="80">
        <v>0</v>
      </c>
      <c r="AW55" s="80">
        <v>0</v>
      </c>
      <c r="AX55" s="80">
        <v>0</v>
      </c>
      <c r="AY55" s="80">
        <v>0</v>
      </c>
      <c r="AZ55" s="80">
        <v>0</v>
      </c>
      <c r="BA55" s="80">
        <v>0</v>
      </c>
      <c r="BB55" s="80">
        <v>0</v>
      </c>
      <c r="BC55" s="80">
        <v>0</v>
      </c>
      <c r="BD55" s="80">
        <v>0</v>
      </c>
      <c r="BE55" s="80">
        <v>0</v>
      </c>
      <c r="BF55" s="80">
        <v>0</v>
      </c>
      <c r="BG55" s="80">
        <v>0</v>
      </c>
      <c r="BH55" s="80">
        <v>0</v>
      </c>
      <c r="BI55" s="80">
        <v>0</v>
      </c>
      <c r="BJ55" s="80">
        <v>0</v>
      </c>
      <c r="BK55" s="80">
        <v>0</v>
      </c>
      <c r="BL55" s="80">
        <v>0</v>
      </c>
      <c r="BM55" s="80">
        <v>0</v>
      </c>
      <c r="BN55" s="80">
        <v>0</v>
      </c>
      <c r="BO55" s="80">
        <v>0</v>
      </c>
      <c r="BP55" s="80">
        <v>0</v>
      </c>
      <c r="BQ55" s="80">
        <v>0</v>
      </c>
      <c r="BR55" s="80">
        <v>0</v>
      </c>
      <c r="BS55" s="80">
        <v>0</v>
      </c>
      <c r="BT55" s="80">
        <v>0</v>
      </c>
      <c r="BU55" s="80">
        <v>0</v>
      </c>
      <c r="BV55" s="80">
        <v>0</v>
      </c>
      <c r="BW55" s="80">
        <v>0</v>
      </c>
      <c r="BX55" s="80">
        <v>0</v>
      </c>
      <c r="BY55" s="80">
        <v>0</v>
      </c>
      <c r="BZ55" s="80">
        <v>0</v>
      </c>
      <c r="CA55" s="80">
        <v>0</v>
      </c>
      <c r="CB55" s="80">
        <v>0</v>
      </c>
      <c r="CC55" s="80">
        <v>0</v>
      </c>
      <c r="CD55" s="80">
        <v>0</v>
      </c>
      <c r="CE55" s="80">
        <v>0</v>
      </c>
      <c r="CF55" s="80">
        <v>0</v>
      </c>
      <c r="CG55" s="80">
        <v>0</v>
      </c>
      <c r="CH55" s="80">
        <v>0</v>
      </c>
      <c r="CI55" s="80">
        <v>0</v>
      </c>
      <c r="CJ55" s="80">
        <v>0</v>
      </c>
      <c r="CK55" s="141">
        <v>0</v>
      </c>
      <c r="CL55" s="133"/>
      <c r="CM55" s="133"/>
      <c r="CN55" s="133"/>
      <c r="CO55" s="133"/>
      <c r="CP55" s="133"/>
      <c r="CQ55" s="133"/>
      <c r="CR55" s="133"/>
      <c r="CS55" s="133"/>
      <c r="CT55" s="133"/>
      <c r="CU55" s="133"/>
      <c r="CV55" s="136"/>
      <c r="CW55" s="136"/>
    </row>
    <row r="56" spans="1:101" ht="12.75">
      <c r="A56" s="65" t="s">
        <v>58</v>
      </c>
      <c r="B56" s="22" t="s">
        <v>162</v>
      </c>
      <c r="C56" s="25" t="s">
        <v>118</v>
      </c>
      <c r="D56" s="39" t="s">
        <v>119</v>
      </c>
      <c r="E56" s="70">
        <v>1775850</v>
      </c>
      <c r="F56" s="71">
        <v>2006636.1364619401</v>
      </c>
      <c r="G56" s="120">
        <v>147872.5334612782</v>
      </c>
      <c r="H56" s="120">
        <v>233230.71536204484</v>
      </c>
      <c r="I56" s="120">
        <v>75400.6148293734</v>
      </c>
      <c r="J56" s="120">
        <v>381688.9880628168</v>
      </c>
      <c r="K56" s="120">
        <v>136264.24671494812</v>
      </c>
      <c r="L56" s="120">
        <v>33174.14056405341</v>
      </c>
      <c r="M56" s="120">
        <v>36688.576001015725</v>
      </c>
      <c r="N56" s="120">
        <v>807468.1661529789</v>
      </c>
      <c r="O56" s="120">
        <v>76838.33841722162</v>
      </c>
      <c r="P56" s="120">
        <v>26677.759907850337</v>
      </c>
      <c r="Q56" s="120">
        <v>0</v>
      </c>
      <c r="R56" s="120">
        <v>12886.263268861838</v>
      </c>
      <c r="S56" s="120">
        <v>0</v>
      </c>
      <c r="T56" s="120">
        <v>7721.108156962671</v>
      </c>
      <c r="U56" s="120">
        <v>0</v>
      </c>
      <c r="V56" s="120">
        <v>0</v>
      </c>
      <c r="W56" s="120">
        <v>13472.00250835556</v>
      </c>
      <c r="X56" s="120">
        <v>0</v>
      </c>
      <c r="Y56" s="120">
        <v>17252.68305417866</v>
      </c>
      <c r="Z56" s="120">
        <v>0</v>
      </c>
      <c r="AA56" s="120">
        <v>0</v>
      </c>
      <c r="AB56" s="120">
        <v>0</v>
      </c>
      <c r="AC56" s="157">
        <v>0</v>
      </c>
      <c r="AD56" s="153">
        <v>2006636.1364619401</v>
      </c>
      <c r="AE56" s="80">
        <v>0</v>
      </c>
      <c r="AF56" s="137">
        <v>0</v>
      </c>
      <c r="AG56" s="80">
        <v>0</v>
      </c>
      <c r="AH56" s="80">
        <v>0</v>
      </c>
      <c r="AI56" s="80">
        <v>0</v>
      </c>
      <c r="AJ56" s="80">
        <v>0</v>
      </c>
      <c r="AK56" s="80">
        <v>0</v>
      </c>
      <c r="AL56" s="80">
        <v>0</v>
      </c>
      <c r="AM56" s="80">
        <v>0</v>
      </c>
      <c r="AN56" s="80">
        <v>0</v>
      </c>
      <c r="AO56" s="80">
        <v>0</v>
      </c>
      <c r="AP56" s="80">
        <v>0</v>
      </c>
      <c r="AQ56" s="80">
        <v>0</v>
      </c>
      <c r="AR56" s="80">
        <v>0</v>
      </c>
      <c r="AS56" s="80">
        <v>0</v>
      </c>
      <c r="AT56" s="80">
        <v>0</v>
      </c>
      <c r="AU56" s="80">
        <v>0</v>
      </c>
      <c r="AV56" s="80">
        <v>0</v>
      </c>
      <c r="AW56" s="80">
        <v>0</v>
      </c>
      <c r="AX56" s="80">
        <v>0</v>
      </c>
      <c r="AY56" s="80">
        <v>0</v>
      </c>
      <c r="AZ56" s="80">
        <v>0</v>
      </c>
      <c r="BA56" s="80">
        <v>0</v>
      </c>
      <c r="BB56" s="80">
        <v>0</v>
      </c>
      <c r="BC56" s="80">
        <v>0</v>
      </c>
      <c r="BD56" s="80">
        <v>0</v>
      </c>
      <c r="BE56" s="80">
        <v>0</v>
      </c>
      <c r="BF56" s="80">
        <v>0</v>
      </c>
      <c r="BG56" s="80">
        <v>0</v>
      </c>
      <c r="BH56" s="80">
        <v>0</v>
      </c>
      <c r="BI56" s="80">
        <v>0</v>
      </c>
      <c r="BJ56" s="80">
        <v>0</v>
      </c>
      <c r="BK56" s="80">
        <v>0</v>
      </c>
      <c r="BL56" s="80">
        <v>0</v>
      </c>
      <c r="BM56" s="80">
        <v>0</v>
      </c>
      <c r="BN56" s="80">
        <v>0</v>
      </c>
      <c r="BO56" s="80">
        <v>0</v>
      </c>
      <c r="BP56" s="80">
        <v>0</v>
      </c>
      <c r="BQ56" s="80">
        <v>0</v>
      </c>
      <c r="BR56" s="80">
        <v>0</v>
      </c>
      <c r="BS56" s="80">
        <v>0</v>
      </c>
      <c r="BT56" s="80">
        <v>0</v>
      </c>
      <c r="BU56" s="80">
        <v>0</v>
      </c>
      <c r="BV56" s="80">
        <v>0</v>
      </c>
      <c r="BW56" s="80">
        <v>0</v>
      </c>
      <c r="BX56" s="80">
        <v>0</v>
      </c>
      <c r="BY56" s="80">
        <v>0</v>
      </c>
      <c r="BZ56" s="80">
        <v>0</v>
      </c>
      <c r="CA56" s="80">
        <v>0</v>
      </c>
      <c r="CB56" s="80">
        <v>0</v>
      </c>
      <c r="CC56" s="80">
        <v>0</v>
      </c>
      <c r="CD56" s="80">
        <v>0</v>
      </c>
      <c r="CE56" s="80">
        <v>0</v>
      </c>
      <c r="CF56" s="80">
        <v>0</v>
      </c>
      <c r="CG56" s="80">
        <v>0</v>
      </c>
      <c r="CH56" s="80">
        <v>0</v>
      </c>
      <c r="CI56" s="80">
        <v>0</v>
      </c>
      <c r="CJ56" s="80">
        <v>0</v>
      </c>
      <c r="CK56" s="141">
        <v>0</v>
      </c>
      <c r="CL56" s="133"/>
      <c r="CM56" s="133"/>
      <c r="CN56" s="133"/>
      <c r="CO56" s="133"/>
      <c r="CP56" s="133"/>
      <c r="CQ56" s="133"/>
      <c r="CR56" s="133"/>
      <c r="CS56" s="133"/>
      <c r="CT56" s="133"/>
      <c r="CU56" s="133"/>
      <c r="CV56" s="136"/>
      <c r="CW56" s="136"/>
    </row>
    <row r="57" spans="1:101" ht="12.75">
      <c r="A57" s="65" t="s">
        <v>59</v>
      </c>
      <c r="B57" s="22" t="s">
        <v>163</v>
      </c>
      <c r="C57" s="25" t="s">
        <v>118</v>
      </c>
      <c r="D57" s="39" t="s">
        <v>119</v>
      </c>
      <c r="E57" s="70">
        <v>327759</v>
      </c>
      <c r="F57" s="71">
        <v>345448.562055899</v>
      </c>
      <c r="G57" s="120">
        <v>25456.70992541215</v>
      </c>
      <c r="H57" s="120">
        <v>40151.382597517186</v>
      </c>
      <c r="I57" s="120">
        <v>12980.446976731582</v>
      </c>
      <c r="J57" s="120">
        <v>65708.92932853954</v>
      </c>
      <c r="K57" s="120">
        <v>23458.307777864495</v>
      </c>
      <c r="L57" s="120">
        <v>5711.029990468769</v>
      </c>
      <c r="M57" s="120">
        <v>6316.050824129987</v>
      </c>
      <c r="N57" s="120">
        <v>139008.1200248289</v>
      </c>
      <c r="O57" s="120">
        <v>13227.95549959299</v>
      </c>
      <c r="P57" s="120">
        <v>4592.658146428336</v>
      </c>
      <c r="Q57" s="120">
        <v>0</v>
      </c>
      <c r="R57" s="120">
        <v>2218.4097234244655</v>
      </c>
      <c r="S57" s="120">
        <v>0</v>
      </c>
      <c r="T57" s="120">
        <v>1329.2124375890394</v>
      </c>
      <c r="U57" s="120">
        <v>0</v>
      </c>
      <c r="V57" s="120">
        <v>0</v>
      </c>
      <c r="W57" s="120">
        <v>2319.2465290346686</v>
      </c>
      <c r="X57" s="120">
        <v>0</v>
      </c>
      <c r="Y57" s="120">
        <v>2970.1022743368876</v>
      </c>
      <c r="Z57" s="120">
        <v>0</v>
      </c>
      <c r="AA57" s="120">
        <v>0</v>
      </c>
      <c r="AB57" s="120">
        <v>0</v>
      </c>
      <c r="AC57" s="157">
        <v>0</v>
      </c>
      <c r="AD57" s="153">
        <v>345448.56205589906</v>
      </c>
      <c r="AE57" s="80">
        <v>0</v>
      </c>
      <c r="AF57" s="137">
        <v>0</v>
      </c>
      <c r="AG57" s="80">
        <v>0</v>
      </c>
      <c r="AH57" s="80">
        <v>0</v>
      </c>
      <c r="AI57" s="80">
        <v>0</v>
      </c>
      <c r="AJ57" s="80">
        <v>0</v>
      </c>
      <c r="AK57" s="80">
        <v>0</v>
      </c>
      <c r="AL57" s="80">
        <v>0</v>
      </c>
      <c r="AM57" s="80">
        <v>0</v>
      </c>
      <c r="AN57" s="80">
        <v>0</v>
      </c>
      <c r="AO57" s="80">
        <v>0</v>
      </c>
      <c r="AP57" s="80">
        <v>0</v>
      </c>
      <c r="AQ57" s="80">
        <v>0</v>
      </c>
      <c r="AR57" s="80">
        <v>0</v>
      </c>
      <c r="AS57" s="80">
        <v>0</v>
      </c>
      <c r="AT57" s="80">
        <v>0</v>
      </c>
      <c r="AU57" s="80">
        <v>0</v>
      </c>
      <c r="AV57" s="80">
        <v>0</v>
      </c>
      <c r="AW57" s="80">
        <v>0</v>
      </c>
      <c r="AX57" s="80">
        <v>0</v>
      </c>
      <c r="AY57" s="80">
        <v>0</v>
      </c>
      <c r="AZ57" s="80">
        <v>0</v>
      </c>
      <c r="BA57" s="80">
        <v>0</v>
      </c>
      <c r="BB57" s="80">
        <v>0</v>
      </c>
      <c r="BC57" s="80">
        <v>0</v>
      </c>
      <c r="BD57" s="80">
        <v>0</v>
      </c>
      <c r="BE57" s="80">
        <v>0</v>
      </c>
      <c r="BF57" s="80">
        <v>0</v>
      </c>
      <c r="BG57" s="80">
        <v>0</v>
      </c>
      <c r="BH57" s="80">
        <v>0</v>
      </c>
      <c r="BI57" s="80">
        <v>0</v>
      </c>
      <c r="BJ57" s="80">
        <v>0</v>
      </c>
      <c r="BK57" s="80">
        <v>0</v>
      </c>
      <c r="BL57" s="80">
        <v>0</v>
      </c>
      <c r="BM57" s="80">
        <v>0</v>
      </c>
      <c r="BN57" s="80">
        <v>0</v>
      </c>
      <c r="BO57" s="80">
        <v>0</v>
      </c>
      <c r="BP57" s="80">
        <v>0</v>
      </c>
      <c r="BQ57" s="80">
        <v>0</v>
      </c>
      <c r="BR57" s="80">
        <v>0</v>
      </c>
      <c r="BS57" s="80">
        <v>0</v>
      </c>
      <c r="BT57" s="80">
        <v>0</v>
      </c>
      <c r="BU57" s="80">
        <v>0</v>
      </c>
      <c r="BV57" s="80">
        <v>0</v>
      </c>
      <c r="BW57" s="80">
        <v>0</v>
      </c>
      <c r="BX57" s="80">
        <v>0</v>
      </c>
      <c r="BY57" s="80">
        <v>0</v>
      </c>
      <c r="BZ57" s="80">
        <v>0</v>
      </c>
      <c r="CA57" s="80">
        <v>0</v>
      </c>
      <c r="CB57" s="80">
        <v>0</v>
      </c>
      <c r="CC57" s="80">
        <v>0</v>
      </c>
      <c r="CD57" s="80">
        <v>0</v>
      </c>
      <c r="CE57" s="80">
        <v>0</v>
      </c>
      <c r="CF57" s="80">
        <v>0</v>
      </c>
      <c r="CG57" s="80">
        <v>0</v>
      </c>
      <c r="CH57" s="80">
        <v>0</v>
      </c>
      <c r="CI57" s="80">
        <v>0</v>
      </c>
      <c r="CJ57" s="80">
        <v>0</v>
      </c>
      <c r="CK57" s="141">
        <v>0</v>
      </c>
      <c r="CL57" s="133"/>
      <c r="CM57" s="133"/>
      <c r="CN57" s="133"/>
      <c r="CO57" s="133"/>
      <c r="CP57" s="133"/>
      <c r="CQ57" s="133"/>
      <c r="CR57" s="133"/>
      <c r="CS57" s="133"/>
      <c r="CT57" s="133"/>
      <c r="CU57" s="133"/>
      <c r="CV57" s="136"/>
      <c r="CW57" s="136"/>
    </row>
    <row r="58" spans="1:101" ht="12.75">
      <c r="A58" s="65" t="s">
        <v>60</v>
      </c>
      <c r="B58" s="22" t="s">
        <v>164</v>
      </c>
      <c r="C58" s="25" t="s">
        <v>92</v>
      </c>
      <c r="D58" s="39" t="s">
        <v>93</v>
      </c>
      <c r="E58" s="70">
        <v>162649</v>
      </c>
      <c r="F58" s="71">
        <v>208700.19387447496</v>
      </c>
      <c r="G58" s="120">
        <v>36448.845894213264</v>
      </c>
      <c r="H58" s="120">
        <v>6654.644263403904</v>
      </c>
      <c r="I58" s="120">
        <v>5369.558812658201</v>
      </c>
      <c r="J58" s="120">
        <v>22250.533960588662</v>
      </c>
      <c r="K58" s="120">
        <v>9683.694698356247</v>
      </c>
      <c r="L58" s="120">
        <v>3071.374275417186</v>
      </c>
      <c r="M58" s="120">
        <v>2213.314099256249</v>
      </c>
      <c r="N58" s="120">
        <v>34556.079197214436</v>
      </c>
      <c r="O58" s="120">
        <v>2939.279341755858</v>
      </c>
      <c r="P58" s="120">
        <v>8890.234068167965</v>
      </c>
      <c r="Q58" s="120">
        <v>122.51638029296869</v>
      </c>
      <c r="R58" s="120">
        <v>1362.60490591289</v>
      </c>
      <c r="S58" s="120">
        <v>846.4768092968745</v>
      </c>
      <c r="T58" s="120">
        <v>776.3083369472653</v>
      </c>
      <c r="U58" s="120">
        <v>2878.9121798296865</v>
      </c>
      <c r="V58" s="120">
        <v>229.43976673046865</v>
      </c>
      <c r="W58" s="120">
        <v>1487.7943708667965</v>
      </c>
      <c r="X58" s="120">
        <v>1580.6840628343741</v>
      </c>
      <c r="Y58" s="120">
        <v>1330.7506470367182</v>
      </c>
      <c r="Z58" s="120">
        <v>683.8641590898435</v>
      </c>
      <c r="AA58" s="120">
        <v>7733.233924092185</v>
      </c>
      <c r="AB58" s="120">
        <v>5016.488880359372</v>
      </c>
      <c r="AC58" s="157">
        <v>906.6212141679684</v>
      </c>
      <c r="AD58" s="153">
        <v>157033.25424848936</v>
      </c>
      <c r="AE58" s="80">
        <v>462.2208892871092</v>
      </c>
      <c r="AF58" s="137">
        <v>178.2056440624999</v>
      </c>
      <c r="AG58" s="80">
        <v>458.2112622957029</v>
      </c>
      <c r="AH58" s="80">
        <v>783.4365627097653</v>
      </c>
      <c r="AI58" s="80">
        <v>83.53389565429683</v>
      </c>
      <c r="AJ58" s="80">
        <v>0</v>
      </c>
      <c r="AK58" s="80">
        <v>398.2896144796873</v>
      </c>
      <c r="AL58" s="80">
        <v>100.2406747851562</v>
      </c>
      <c r="AM58" s="80">
        <v>129.42184900039055</v>
      </c>
      <c r="AN58" s="80">
        <v>2396.986201450366</v>
      </c>
      <c r="AO58" s="80">
        <v>1126.0725545487337</v>
      </c>
      <c r="AP58" s="80">
        <v>1791.479064054804</v>
      </c>
      <c r="AQ58" s="80">
        <v>271.095336030078</v>
      </c>
      <c r="AR58" s="80">
        <v>222.97981213320304</v>
      </c>
      <c r="AS58" s="80">
        <v>133.65423304687494</v>
      </c>
      <c r="AT58" s="80">
        <v>122.51638029296869</v>
      </c>
      <c r="AU58" s="80">
        <v>2542.771783716796</v>
      </c>
      <c r="AV58" s="80">
        <v>1083.2675588449215</v>
      </c>
      <c r="AW58" s="80">
        <v>158.60302321562492</v>
      </c>
      <c r="AX58" s="80">
        <v>400.9626991406248</v>
      </c>
      <c r="AY58" s="80">
        <v>0</v>
      </c>
      <c r="AZ58" s="80">
        <v>0</v>
      </c>
      <c r="BA58" s="80">
        <v>126.30325022929681</v>
      </c>
      <c r="BB58" s="80">
        <v>316.31501821093735</v>
      </c>
      <c r="BC58" s="80">
        <v>22.27570550781249</v>
      </c>
      <c r="BD58" s="80">
        <v>94.67174840820307</v>
      </c>
      <c r="BE58" s="80">
        <v>791.0103025824214</v>
      </c>
      <c r="BF58" s="80">
        <v>296.26688325390614</v>
      </c>
      <c r="BG58" s="80">
        <v>13.365423304687495</v>
      </c>
      <c r="BH58" s="80">
        <v>66.82711652343747</v>
      </c>
      <c r="BI58" s="80">
        <v>383.1421347343748</v>
      </c>
      <c r="BJ58" s="80">
        <v>0</v>
      </c>
      <c r="BK58" s="80">
        <v>0</v>
      </c>
      <c r="BL58" s="80">
        <v>0</v>
      </c>
      <c r="BM58" s="80">
        <v>172.41396063046867</v>
      </c>
      <c r="BN58" s="80">
        <v>513.4550119550779</v>
      </c>
      <c r="BO58" s="80">
        <v>623.7197542187497</v>
      </c>
      <c r="BP58" s="80">
        <v>0</v>
      </c>
      <c r="BQ58" s="80">
        <v>2327.8112255664055</v>
      </c>
      <c r="BR58" s="80">
        <v>22.27570550781249</v>
      </c>
      <c r="BS58" s="80">
        <v>1488.908156142187</v>
      </c>
      <c r="BT58" s="80">
        <v>66.82711652343747</v>
      </c>
      <c r="BU58" s="80">
        <v>24497.484375161708</v>
      </c>
      <c r="BV58" s="80">
        <v>0</v>
      </c>
      <c r="BW58" s="80">
        <v>473.35874204101543</v>
      </c>
      <c r="BX58" s="80">
        <v>528.8252487554685</v>
      </c>
      <c r="BY58" s="80">
        <v>467.78981566406225</v>
      </c>
      <c r="BZ58" s="80">
        <v>0</v>
      </c>
      <c r="CA58" s="80">
        <v>61.7037042566406</v>
      </c>
      <c r="CB58" s="80">
        <v>784.1048338749997</v>
      </c>
      <c r="CC58" s="80">
        <v>200.4813495703124</v>
      </c>
      <c r="CD58" s="80">
        <v>3616.4607891933574</v>
      </c>
      <c r="CE58" s="80">
        <v>867.1932154191403</v>
      </c>
      <c r="CF58" s="80">
        <v>0</v>
      </c>
      <c r="CG58" s="80">
        <v>0</v>
      </c>
      <c r="CH58" s="80">
        <v>0</v>
      </c>
      <c r="CI58" s="80">
        <v>0</v>
      </c>
      <c r="CJ58" s="80">
        <v>0</v>
      </c>
      <c r="CK58" s="141">
        <v>0</v>
      </c>
      <c r="CL58" s="133"/>
      <c r="CM58" s="133"/>
      <c r="CN58" s="133"/>
      <c r="CO58" s="133"/>
      <c r="CP58" s="133"/>
      <c r="CQ58" s="133"/>
      <c r="CR58" s="133"/>
      <c r="CS58" s="133"/>
      <c r="CT58" s="133"/>
      <c r="CU58" s="133"/>
      <c r="CV58" s="136"/>
      <c r="CW58" s="136"/>
    </row>
    <row r="59" spans="1:101" ht="12.75">
      <c r="A59" s="128" t="s">
        <v>195</v>
      </c>
      <c r="B59" s="23" t="s">
        <v>165</v>
      </c>
      <c r="C59" s="24" t="s">
        <v>118</v>
      </c>
      <c r="D59" s="106" t="s">
        <v>119</v>
      </c>
      <c r="E59" s="72">
        <v>249566</v>
      </c>
      <c r="F59" s="119">
        <v>517293.590467509</v>
      </c>
      <c r="G59" s="158">
        <v>38120.27122195819</v>
      </c>
      <c r="H59" s="158">
        <v>60124.878628799735</v>
      </c>
      <c r="I59" s="158">
        <v>19437.631995064025</v>
      </c>
      <c r="J59" s="158">
        <v>98396.1484043919</v>
      </c>
      <c r="K59" s="158">
        <v>35127.75443175766</v>
      </c>
      <c r="L59" s="158">
        <v>8552.008992178593</v>
      </c>
      <c r="M59" s="158">
        <v>9458.000313982424</v>
      </c>
      <c r="N59" s="158">
        <v>208158.36975505005</v>
      </c>
      <c r="O59" s="158">
        <v>19808.264808529228</v>
      </c>
      <c r="P59" s="158">
        <v>6877.29776096545</v>
      </c>
      <c r="Q59" s="158">
        <v>0</v>
      </c>
      <c r="R59" s="158">
        <v>3321.968179947383</v>
      </c>
      <c r="S59" s="158">
        <v>0</v>
      </c>
      <c r="T59" s="158">
        <v>1990.4354797205394</v>
      </c>
      <c r="U59" s="158">
        <v>0</v>
      </c>
      <c r="V59" s="158">
        <v>0</v>
      </c>
      <c r="W59" s="158">
        <v>3472.966733581355</v>
      </c>
      <c r="X59" s="158">
        <v>0</v>
      </c>
      <c r="Y59" s="158">
        <v>4447.593761582446</v>
      </c>
      <c r="Z59" s="158">
        <v>0</v>
      </c>
      <c r="AA59" s="158">
        <v>0</v>
      </c>
      <c r="AB59" s="158">
        <v>0</v>
      </c>
      <c r="AC59" s="159">
        <v>0</v>
      </c>
      <c r="AD59" s="154">
        <v>517293.590467509</v>
      </c>
      <c r="AE59" s="138">
        <v>0</v>
      </c>
      <c r="AF59" s="139">
        <v>0</v>
      </c>
      <c r="AG59" s="138">
        <v>0</v>
      </c>
      <c r="AH59" s="138">
        <v>0</v>
      </c>
      <c r="AI59" s="138">
        <v>0</v>
      </c>
      <c r="AJ59" s="138">
        <v>0</v>
      </c>
      <c r="AK59" s="138">
        <v>0</v>
      </c>
      <c r="AL59" s="138">
        <v>0</v>
      </c>
      <c r="AM59" s="138">
        <v>0</v>
      </c>
      <c r="AN59" s="138">
        <v>0</v>
      </c>
      <c r="AO59" s="138">
        <v>0</v>
      </c>
      <c r="AP59" s="138">
        <v>0</v>
      </c>
      <c r="AQ59" s="138">
        <v>0</v>
      </c>
      <c r="AR59" s="138">
        <v>0</v>
      </c>
      <c r="AS59" s="138">
        <v>0</v>
      </c>
      <c r="AT59" s="138">
        <v>0</v>
      </c>
      <c r="AU59" s="138">
        <v>0</v>
      </c>
      <c r="AV59" s="138">
        <v>0</v>
      </c>
      <c r="AW59" s="138">
        <v>0</v>
      </c>
      <c r="AX59" s="138">
        <v>0</v>
      </c>
      <c r="AY59" s="138">
        <v>0</v>
      </c>
      <c r="AZ59" s="138">
        <v>0</v>
      </c>
      <c r="BA59" s="138">
        <v>0</v>
      </c>
      <c r="BB59" s="138">
        <v>0</v>
      </c>
      <c r="BC59" s="138">
        <v>0</v>
      </c>
      <c r="BD59" s="138">
        <v>0</v>
      </c>
      <c r="BE59" s="138">
        <v>0</v>
      </c>
      <c r="BF59" s="138">
        <v>0</v>
      </c>
      <c r="BG59" s="138">
        <v>0</v>
      </c>
      <c r="BH59" s="138">
        <v>0</v>
      </c>
      <c r="BI59" s="138">
        <v>0</v>
      </c>
      <c r="BJ59" s="138">
        <v>0</v>
      </c>
      <c r="BK59" s="138">
        <v>0</v>
      </c>
      <c r="BL59" s="138">
        <v>0</v>
      </c>
      <c r="BM59" s="138">
        <v>0</v>
      </c>
      <c r="BN59" s="138">
        <v>0</v>
      </c>
      <c r="BO59" s="138">
        <v>0</v>
      </c>
      <c r="BP59" s="138">
        <v>0</v>
      </c>
      <c r="BQ59" s="138">
        <v>0</v>
      </c>
      <c r="BR59" s="138">
        <v>0</v>
      </c>
      <c r="BS59" s="138">
        <v>0</v>
      </c>
      <c r="BT59" s="138">
        <v>0</v>
      </c>
      <c r="BU59" s="138">
        <v>0</v>
      </c>
      <c r="BV59" s="138">
        <v>0</v>
      </c>
      <c r="BW59" s="138">
        <v>0</v>
      </c>
      <c r="BX59" s="138">
        <v>0</v>
      </c>
      <c r="BY59" s="138">
        <v>0</v>
      </c>
      <c r="BZ59" s="138">
        <v>0</v>
      </c>
      <c r="CA59" s="138">
        <v>0</v>
      </c>
      <c r="CB59" s="138">
        <v>0</v>
      </c>
      <c r="CC59" s="138">
        <v>0</v>
      </c>
      <c r="CD59" s="138">
        <v>0</v>
      </c>
      <c r="CE59" s="138">
        <v>0</v>
      </c>
      <c r="CF59" s="138">
        <v>0</v>
      </c>
      <c r="CG59" s="138">
        <v>0</v>
      </c>
      <c r="CH59" s="138">
        <v>0</v>
      </c>
      <c r="CI59" s="138">
        <v>0</v>
      </c>
      <c r="CJ59" s="138">
        <v>0</v>
      </c>
      <c r="CK59" s="142">
        <v>0</v>
      </c>
      <c r="CL59" s="133"/>
      <c r="CM59" s="133"/>
      <c r="CN59" s="133"/>
      <c r="CO59" s="133"/>
      <c r="CP59" s="133"/>
      <c r="CQ59" s="133"/>
      <c r="CR59" s="133"/>
      <c r="CS59" s="133"/>
      <c r="CT59" s="133"/>
      <c r="CU59" s="133"/>
      <c r="CV59" s="136"/>
      <c r="CW59" s="136"/>
    </row>
    <row r="60" spans="1:101" ht="12.75">
      <c r="A60" s="127" t="s">
        <v>241</v>
      </c>
      <c r="B60" s="42" t="s">
        <v>244</v>
      </c>
      <c r="C60" s="43" t="s">
        <v>103</v>
      </c>
      <c r="D60" s="125" t="s">
        <v>104</v>
      </c>
      <c r="E60" s="69">
        <v>950000</v>
      </c>
      <c r="F60" s="118">
        <v>950000</v>
      </c>
      <c r="G60" s="155">
        <v>87410.8416547789</v>
      </c>
      <c r="H60" s="155">
        <v>94186.87589158345</v>
      </c>
      <c r="I60" s="155">
        <v>21683.30955777461</v>
      </c>
      <c r="J60" s="155">
        <v>172382.31098430813</v>
      </c>
      <c r="K60" s="155">
        <v>60984.30813124109</v>
      </c>
      <c r="L60" s="155">
        <v>0</v>
      </c>
      <c r="M60" s="155">
        <v>0</v>
      </c>
      <c r="N60" s="155">
        <v>471340.94151212554</v>
      </c>
      <c r="O60" s="155">
        <v>29814.550641940084</v>
      </c>
      <c r="P60" s="155">
        <v>0</v>
      </c>
      <c r="Q60" s="155">
        <v>0</v>
      </c>
      <c r="R60" s="155">
        <v>12196.861626248216</v>
      </c>
      <c r="S60" s="155">
        <v>0</v>
      </c>
      <c r="T60" s="155">
        <v>0</v>
      </c>
      <c r="U60" s="155">
        <v>0</v>
      </c>
      <c r="V60" s="155">
        <v>0</v>
      </c>
      <c r="W60" s="155">
        <v>0</v>
      </c>
      <c r="X60" s="155">
        <v>0</v>
      </c>
      <c r="Y60" s="155">
        <v>0</v>
      </c>
      <c r="Z60" s="155">
        <v>0</v>
      </c>
      <c r="AA60" s="155">
        <v>0</v>
      </c>
      <c r="AB60" s="155">
        <v>0</v>
      </c>
      <c r="AC60" s="156">
        <v>0</v>
      </c>
      <c r="AD60" s="141">
        <v>950000</v>
      </c>
      <c r="AE60" s="134">
        <v>0</v>
      </c>
      <c r="AF60" s="135">
        <v>0</v>
      </c>
      <c r="AG60" s="134">
        <v>0</v>
      </c>
      <c r="AH60" s="134">
        <v>0</v>
      </c>
      <c r="AI60" s="134">
        <v>0</v>
      </c>
      <c r="AJ60" s="134">
        <v>0</v>
      </c>
      <c r="AK60" s="134">
        <v>0</v>
      </c>
      <c r="AL60" s="134">
        <v>0</v>
      </c>
      <c r="AM60" s="134">
        <v>0</v>
      </c>
      <c r="AN60" s="134">
        <v>0</v>
      </c>
      <c r="AO60" s="134">
        <v>0</v>
      </c>
      <c r="AP60" s="134">
        <v>0</v>
      </c>
      <c r="AQ60" s="134">
        <v>0</v>
      </c>
      <c r="AR60" s="134">
        <v>0</v>
      </c>
      <c r="AS60" s="134">
        <v>0</v>
      </c>
      <c r="AT60" s="134">
        <v>0</v>
      </c>
      <c r="AU60" s="134">
        <v>0</v>
      </c>
      <c r="AV60" s="134">
        <v>0</v>
      </c>
      <c r="AW60" s="134">
        <v>0</v>
      </c>
      <c r="AX60" s="134">
        <v>0</v>
      </c>
      <c r="AY60" s="134">
        <v>0</v>
      </c>
      <c r="AZ60" s="134">
        <v>0</v>
      </c>
      <c r="BA60" s="134">
        <v>0</v>
      </c>
      <c r="BB60" s="134">
        <v>0</v>
      </c>
      <c r="BC60" s="134">
        <v>0</v>
      </c>
      <c r="BD60" s="134">
        <v>0</v>
      </c>
      <c r="BE60" s="134">
        <v>0</v>
      </c>
      <c r="BF60" s="134">
        <v>0</v>
      </c>
      <c r="BG60" s="134">
        <v>0</v>
      </c>
      <c r="BH60" s="134">
        <v>0</v>
      </c>
      <c r="BI60" s="134">
        <v>0</v>
      </c>
      <c r="BJ60" s="134">
        <v>0</v>
      </c>
      <c r="BK60" s="134">
        <v>0</v>
      </c>
      <c r="BL60" s="134">
        <v>0</v>
      </c>
      <c r="BM60" s="134">
        <v>0</v>
      </c>
      <c r="BN60" s="134">
        <v>0</v>
      </c>
      <c r="BO60" s="134">
        <v>0</v>
      </c>
      <c r="BP60" s="134">
        <v>0</v>
      </c>
      <c r="BQ60" s="134">
        <v>0</v>
      </c>
      <c r="BR60" s="134">
        <v>0</v>
      </c>
      <c r="BS60" s="134">
        <v>0</v>
      </c>
      <c r="BT60" s="134">
        <v>0</v>
      </c>
      <c r="BU60" s="134">
        <v>0</v>
      </c>
      <c r="BV60" s="134">
        <v>0</v>
      </c>
      <c r="BW60" s="134">
        <v>0</v>
      </c>
      <c r="BX60" s="134">
        <v>0</v>
      </c>
      <c r="BY60" s="134">
        <v>0</v>
      </c>
      <c r="BZ60" s="134">
        <v>0</v>
      </c>
      <c r="CA60" s="134">
        <v>0</v>
      </c>
      <c r="CB60" s="134">
        <v>0</v>
      </c>
      <c r="CC60" s="134">
        <v>0</v>
      </c>
      <c r="CD60" s="134">
        <v>0</v>
      </c>
      <c r="CE60" s="134">
        <v>0</v>
      </c>
      <c r="CF60" s="134">
        <v>0</v>
      </c>
      <c r="CG60" s="134">
        <v>0</v>
      </c>
      <c r="CH60" s="134">
        <v>0</v>
      </c>
      <c r="CI60" s="134">
        <v>0</v>
      </c>
      <c r="CJ60" s="134">
        <v>0</v>
      </c>
      <c r="CK60" s="140">
        <v>0</v>
      </c>
      <c r="CL60" s="133"/>
      <c r="CM60" s="133"/>
      <c r="CN60" s="133"/>
      <c r="CO60" s="133"/>
      <c r="CP60" s="133"/>
      <c r="CQ60" s="133"/>
      <c r="CR60" s="133"/>
      <c r="CS60" s="133"/>
      <c r="CT60" s="133"/>
      <c r="CU60" s="133"/>
      <c r="CV60" s="136"/>
      <c r="CW60" s="136"/>
    </row>
    <row r="61" spans="1:101" ht="12.75">
      <c r="A61" s="67" t="s">
        <v>242</v>
      </c>
      <c r="B61" s="22" t="s">
        <v>245</v>
      </c>
      <c r="C61" s="25" t="s">
        <v>105</v>
      </c>
      <c r="D61" s="39" t="s">
        <v>106</v>
      </c>
      <c r="E61" s="70">
        <v>406245</v>
      </c>
      <c r="F61" s="71">
        <v>406245</v>
      </c>
      <c r="G61" s="120">
        <v>32541.215764387853</v>
      </c>
      <c r="H61" s="120">
        <v>47641.38027317351</v>
      </c>
      <c r="I61" s="120">
        <v>9464.696414597709</v>
      </c>
      <c r="J61" s="120">
        <v>72856.48751511703</v>
      </c>
      <c r="K61" s="120">
        <v>26544.499715444264</v>
      </c>
      <c r="L61" s="120">
        <v>7759.606068151099</v>
      </c>
      <c r="M61" s="120">
        <v>0</v>
      </c>
      <c r="N61" s="120">
        <v>188253.53418225795</v>
      </c>
      <c r="O61" s="120">
        <v>17686.699864836024</v>
      </c>
      <c r="P61" s="120">
        <v>0</v>
      </c>
      <c r="Q61" s="120">
        <v>0</v>
      </c>
      <c r="R61" s="120">
        <v>3496.8802020345734</v>
      </c>
      <c r="S61" s="120">
        <v>0</v>
      </c>
      <c r="T61" s="120">
        <v>0</v>
      </c>
      <c r="U61" s="120">
        <v>0</v>
      </c>
      <c r="V61" s="120">
        <v>0</v>
      </c>
      <c r="W61" s="120">
        <v>0</v>
      </c>
      <c r="X61" s="120">
        <v>0</v>
      </c>
      <c r="Y61" s="120">
        <v>0</v>
      </c>
      <c r="Z61" s="120">
        <v>0</v>
      </c>
      <c r="AA61" s="120">
        <v>0</v>
      </c>
      <c r="AB61" s="120">
        <v>0</v>
      </c>
      <c r="AC61" s="157">
        <v>0</v>
      </c>
      <c r="AD61" s="141">
        <v>406245</v>
      </c>
      <c r="AE61" s="80">
        <v>0</v>
      </c>
      <c r="AF61" s="137">
        <v>0</v>
      </c>
      <c r="AG61" s="80">
        <v>0</v>
      </c>
      <c r="AH61" s="80">
        <v>0</v>
      </c>
      <c r="AI61" s="80">
        <v>0</v>
      </c>
      <c r="AJ61" s="80">
        <v>0</v>
      </c>
      <c r="AK61" s="80">
        <v>0</v>
      </c>
      <c r="AL61" s="80">
        <v>0</v>
      </c>
      <c r="AM61" s="80">
        <v>0</v>
      </c>
      <c r="AN61" s="80">
        <v>0</v>
      </c>
      <c r="AO61" s="80">
        <v>0</v>
      </c>
      <c r="AP61" s="80">
        <v>0</v>
      </c>
      <c r="AQ61" s="80">
        <v>0</v>
      </c>
      <c r="AR61" s="80">
        <v>0</v>
      </c>
      <c r="AS61" s="80">
        <v>0</v>
      </c>
      <c r="AT61" s="80">
        <v>0</v>
      </c>
      <c r="AU61" s="80">
        <v>0</v>
      </c>
      <c r="AV61" s="80">
        <v>0</v>
      </c>
      <c r="AW61" s="80">
        <v>0</v>
      </c>
      <c r="AX61" s="80">
        <v>0</v>
      </c>
      <c r="AY61" s="80">
        <v>0</v>
      </c>
      <c r="AZ61" s="80">
        <v>0</v>
      </c>
      <c r="BA61" s="80">
        <v>0</v>
      </c>
      <c r="BB61" s="80">
        <v>0</v>
      </c>
      <c r="BC61" s="80">
        <v>0</v>
      </c>
      <c r="BD61" s="80">
        <v>0</v>
      </c>
      <c r="BE61" s="80">
        <v>0</v>
      </c>
      <c r="BF61" s="80">
        <v>0</v>
      </c>
      <c r="BG61" s="80">
        <v>0</v>
      </c>
      <c r="BH61" s="80">
        <v>0</v>
      </c>
      <c r="BI61" s="80">
        <v>0</v>
      </c>
      <c r="BJ61" s="80">
        <v>0</v>
      </c>
      <c r="BK61" s="80">
        <v>0</v>
      </c>
      <c r="BL61" s="80">
        <v>0</v>
      </c>
      <c r="BM61" s="80">
        <v>0</v>
      </c>
      <c r="BN61" s="80">
        <v>0</v>
      </c>
      <c r="BO61" s="80">
        <v>0</v>
      </c>
      <c r="BP61" s="80">
        <v>0</v>
      </c>
      <c r="BQ61" s="80">
        <v>0</v>
      </c>
      <c r="BR61" s="80">
        <v>0</v>
      </c>
      <c r="BS61" s="80">
        <v>0</v>
      </c>
      <c r="BT61" s="80">
        <v>0</v>
      </c>
      <c r="BU61" s="80">
        <v>0</v>
      </c>
      <c r="BV61" s="80">
        <v>0</v>
      </c>
      <c r="BW61" s="80">
        <v>0</v>
      </c>
      <c r="BX61" s="80">
        <v>0</v>
      </c>
      <c r="BY61" s="80">
        <v>0</v>
      </c>
      <c r="BZ61" s="80">
        <v>0</v>
      </c>
      <c r="CA61" s="80">
        <v>0</v>
      </c>
      <c r="CB61" s="80">
        <v>0</v>
      </c>
      <c r="CC61" s="80">
        <v>0</v>
      </c>
      <c r="CD61" s="80">
        <v>0</v>
      </c>
      <c r="CE61" s="80">
        <v>0</v>
      </c>
      <c r="CF61" s="80">
        <v>0</v>
      </c>
      <c r="CG61" s="80">
        <v>0</v>
      </c>
      <c r="CH61" s="80">
        <v>0</v>
      </c>
      <c r="CI61" s="80">
        <v>0</v>
      </c>
      <c r="CJ61" s="80">
        <v>0</v>
      </c>
      <c r="CK61" s="141">
        <v>0</v>
      </c>
      <c r="CL61" s="133"/>
      <c r="CM61" s="133"/>
      <c r="CN61" s="133"/>
      <c r="CO61" s="133"/>
      <c r="CP61" s="133"/>
      <c r="CQ61" s="133"/>
      <c r="CR61" s="133"/>
      <c r="CS61" s="133"/>
      <c r="CT61" s="133"/>
      <c r="CU61" s="133"/>
      <c r="CV61" s="136"/>
      <c r="CW61" s="136"/>
    </row>
    <row r="62" spans="1:101" ht="12.75">
      <c r="A62" s="67" t="s">
        <v>243</v>
      </c>
      <c r="B62" s="22" t="s">
        <v>246</v>
      </c>
      <c r="C62" s="25" t="s">
        <v>107</v>
      </c>
      <c r="D62" s="39" t="s">
        <v>108</v>
      </c>
      <c r="E62" s="70">
        <v>0</v>
      </c>
      <c r="F62" s="71">
        <v>0</v>
      </c>
      <c r="G62" s="120">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c r="Y62" s="120">
        <v>0</v>
      </c>
      <c r="Z62" s="120">
        <v>0</v>
      </c>
      <c r="AA62" s="120">
        <v>0</v>
      </c>
      <c r="AB62" s="120">
        <v>0</v>
      </c>
      <c r="AC62" s="157">
        <v>0</v>
      </c>
      <c r="AD62" s="141">
        <v>0</v>
      </c>
      <c r="AE62" s="80">
        <v>0</v>
      </c>
      <c r="AF62" s="137">
        <v>0</v>
      </c>
      <c r="AG62" s="80">
        <v>0</v>
      </c>
      <c r="AH62" s="80">
        <v>0</v>
      </c>
      <c r="AI62" s="80">
        <v>0</v>
      </c>
      <c r="AJ62" s="80">
        <v>0</v>
      </c>
      <c r="AK62" s="80">
        <v>0</v>
      </c>
      <c r="AL62" s="80">
        <v>0</v>
      </c>
      <c r="AM62" s="80">
        <v>0</v>
      </c>
      <c r="AN62" s="80">
        <v>0</v>
      </c>
      <c r="AO62" s="80">
        <v>0</v>
      </c>
      <c r="AP62" s="80">
        <v>0</v>
      </c>
      <c r="AQ62" s="80">
        <v>0</v>
      </c>
      <c r="AR62" s="80">
        <v>0</v>
      </c>
      <c r="AS62" s="80">
        <v>0</v>
      </c>
      <c r="AT62" s="80">
        <v>0</v>
      </c>
      <c r="AU62" s="80">
        <v>0</v>
      </c>
      <c r="AV62" s="80">
        <v>0</v>
      </c>
      <c r="AW62" s="80">
        <v>0</v>
      </c>
      <c r="AX62" s="80">
        <v>0</v>
      </c>
      <c r="AY62" s="80">
        <v>0</v>
      </c>
      <c r="AZ62" s="80">
        <v>0</v>
      </c>
      <c r="BA62" s="80">
        <v>0</v>
      </c>
      <c r="BB62" s="80">
        <v>0</v>
      </c>
      <c r="BC62" s="80">
        <v>0</v>
      </c>
      <c r="BD62" s="80">
        <v>0</v>
      </c>
      <c r="BE62" s="80">
        <v>0</v>
      </c>
      <c r="BF62" s="80">
        <v>0</v>
      </c>
      <c r="BG62" s="80">
        <v>0</v>
      </c>
      <c r="BH62" s="80">
        <v>0</v>
      </c>
      <c r="BI62" s="80">
        <v>0</v>
      </c>
      <c r="BJ62" s="80">
        <v>0</v>
      </c>
      <c r="BK62" s="80">
        <v>0</v>
      </c>
      <c r="BL62" s="80">
        <v>0</v>
      </c>
      <c r="BM62" s="80">
        <v>0</v>
      </c>
      <c r="BN62" s="80">
        <v>0</v>
      </c>
      <c r="BO62" s="80">
        <v>0</v>
      </c>
      <c r="BP62" s="80">
        <v>0</v>
      </c>
      <c r="BQ62" s="80">
        <v>0</v>
      </c>
      <c r="BR62" s="80">
        <v>0</v>
      </c>
      <c r="BS62" s="80">
        <v>0</v>
      </c>
      <c r="BT62" s="80">
        <v>0</v>
      </c>
      <c r="BU62" s="80">
        <v>0</v>
      </c>
      <c r="BV62" s="80">
        <v>0</v>
      </c>
      <c r="BW62" s="80">
        <v>0</v>
      </c>
      <c r="BX62" s="80">
        <v>0</v>
      </c>
      <c r="BY62" s="80">
        <v>0</v>
      </c>
      <c r="BZ62" s="80">
        <v>0</v>
      </c>
      <c r="CA62" s="80">
        <v>0</v>
      </c>
      <c r="CB62" s="80">
        <v>0</v>
      </c>
      <c r="CC62" s="80">
        <v>0</v>
      </c>
      <c r="CD62" s="80">
        <v>0</v>
      </c>
      <c r="CE62" s="80">
        <v>0</v>
      </c>
      <c r="CF62" s="80">
        <v>0</v>
      </c>
      <c r="CG62" s="80">
        <v>0</v>
      </c>
      <c r="CH62" s="80">
        <v>0</v>
      </c>
      <c r="CI62" s="80">
        <v>0</v>
      </c>
      <c r="CJ62" s="80">
        <v>0</v>
      </c>
      <c r="CK62" s="141">
        <v>0</v>
      </c>
      <c r="CL62" s="133"/>
      <c r="CM62" s="133"/>
      <c r="CN62" s="133"/>
      <c r="CO62" s="133"/>
      <c r="CP62" s="133"/>
      <c r="CQ62" s="133"/>
      <c r="CR62" s="133"/>
      <c r="CS62" s="133"/>
      <c r="CT62" s="133"/>
      <c r="CU62" s="133"/>
      <c r="CV62" s="136"/>
      <c r="CW62" s="136"/>
    </row>
    <row r="63" spans="1:101" ht="12.75">
      <c r="A63" s="65" t="s">
        <v>61</v>
      </c>
      <c r="B63" s="22" t="s">
        <v>166</v>
      </c>
      <c r="C63" s="25" t="s">
        <v>90</v>
      </c>
      <c r="D63" s="39" t="s">
        <v>91</v>
      </c>
      <c r="E63" s="70">
        <v>114540</v>
      </c>
      <c r="F63" s="71">
        <v>166098.7528490334</v>
      </c>
      <c r="G63" s="120">
        <v>27206.722466736803</v>
      </c>
      <c r="H63" s="120">
        <v>7129.940856923778</v>
      </c>
      <c r="I63" s="120">
        <v>4445.1722284000025</v>
      </c>
      <c r="J63" s="120">
        <v>29620.386174502895</v>
      </c>
      <c r="K63" s="120">
        <v>6716.367533931192</v>
      </c>
      <c r="L63" s="120">
        <v>2127.343714925072</v>
      </c>
      <c r="M63" s="120">
        <v>2093.35680066099</v>
      </c>
      <c r="N63" s="120">
        <v>28849.950251737446</v>
      </c>
      <c r="O63" s="120">
        <v>2267.8361337725296</v>
      </c>
      <c r="P63" s="120">
        <v>6754.899209986401</v>
      </c>
      <c r="Q63" s="120">
        <v>35.17250429655052</v>
      </c>
      <c r="R63" s="120">
        <v>1247.0431158175859</v>
      </c>
      <c r="S63" s="120">
        <v>1243.8815423976714</v>
      </c>
      <c r="T63" s="120">
        <v>730.1258616615402</v>
      </c>
      <c r="U63" s="120">
        <v>3722.15990693327</v>
      </c>
      <c r="V63" s="120">
        <v>221.11254105528104</v>
      </c>
      <c r="W63" s="120">
        <v>1161.285436802401</v>
      </c>
      <c r="X63" s="120">
        <v>1362.6776636509644</v>
      </c>
      <c r="Y63" s="120">
        <v>1125.5201374896167</v>
      </c>
      <c r="Z63" s="120">
        <v>1071.970987689812</v>
      </c>
      <c r="AA63" s="120">
        <v>5993.552810803204</v>
      </c>
      <c r="AB63" s="120">
        <v>8820.394644884393</v>
      </c>
      <c r="AC63" s="157">
        <v>408.0405695077349</v>
      </c>
      <c r="AD63" s="141">
        <v>144354.91309456713</v>
      </c>
      <c r="AE63" s="80">
        <v>468.90085784109203</v>
      </c>
      <c r="AF63" s="137">
        <v>94.2544075812056</v>
      </c>
      <c r="AG63" s="80">
        <v>290.8647546321481</v>
      </c>
      <c r="AH63" s="80">
        <v>329.98922570359196</v>
      </c>
      <c r="AI63" s="80">
        <v>64.61465676950573</v>
      </c>
      <c r="AJ63" s="80">
        <v>244.62674336589626</v>
      </c>
      <c r="AK63" s="80">
        <v>739.6105819212843</v>
      </c>
      <c r="AL63" s="80">
        <v>43.47163452382648</v>
      </c>
      <c r="AM63" s="80">
        <v>106.3079062446302</v>
      </c>
      <c r="AN63" s="80">
        <v>792.1539561768782</v>
      </c>
      <c r="AO63" s="80">
        <v>310.2570555965496</v>
      </c>
      <c r="AP63" s="80">
        <v>493.590770267238</v>
      </c>
      <c r="AQ63" s="80">
        <v>423.0580432523295</v>
      </c>
      <c r="AR63" s="80">
        <v>238.3826358615649</v>
      </c>
      <c r="AS63" s="80">
        <v>151.360327478414</v>
      </c>
      <c r="AT63" s="80">
        <v>89.31444911258896</v>
      </c>
      <c r="AU63" s="80">
        <v>990.5604721270098</v>
      </c>
      <c r="AV63" s="80">
        <v>702.2644958985424</v>
      </c>
      <c r="AW63" s="80">
        <v>76.865753771675</v>
      </c>
      <c r="AX63" s="80">
        <v>414.36371634756426</v>
      </c>
      <c r="AY63" s="80">
        <v>0</v>
      </c>
      <c r="AZ63" s="80">
        <v>0.5927950162339974</v>
      </c>
      <c r="BA63" s="80">
        <v>156.69548262452</v>
      </c>
      <c r="BB63" s="80">
        <v>127.45092849030945</v>
      </c>
      <c r="BC63" s="80">
        <v>9.879916937233292</v>
      </c>
      <c r="BD63" s="80">
        <v>20.155030551955914</v>
      </c>
      <c r="BE63" s="80">
        <v>388.28073563326836</v>
      </c>
      <c r="BF63" s="80">
        <v>468.308062824858</v>
      </c>
      <c r="BG63" s="80">
        <v>8.694326904765296</v>
      </c>
      <c r="BH63" s="80">
        <v>50.98037139612378</v>
      </c>
      <c r="BI63" s="80">
        <v>219.7293526840684</v>
      </c>
      <c r="BJ63" s="80">
        <v>0</v>
      </c>
      <c r="BK63" s="80">
        <v>124.09175673165014</v>
      </c>
      <c r="BL63" s="80">
        <v>0</v>
      </c>
      <c r="BM63" s="80">
        <v>429.3811900921589</v>
      </c>
      <c r="BN63" s="80">
        <v>953.5305434462596</v>
      </c>
      <c r="BO63" s="80">
        <v>464.94889106619866</v>
      </c>
      <c r="BP63" s="80">
        <v>12.251097002169281</v>
      </c>
      <c r="BQ63" s="80">
        <v>152.34831917213737</v>
      </c>
      <c r="BR63" s="80">
        <v>13.436687034637275</v>
      </c>
      <c r="BS63" s="80">
        <v>730.7186566777742</v>
      </c>
      <c r="BT63" s="80">
        <v>26.47817739178522</v>
      </c>
      <c r="BU63" s="80">
        <v>6737.589595512369</v>
      </c>
      <c r="BV63" s="80">
        <v>46.633207943741134</v>
      </c>
      <c r="BW63" s="80">
        <v>389.46632566573635</v>
      </c>
      <c r="BX63" s="80">
        <v>266.36256062780956</v>
      </c>
      <c r="BY63" s="80">
        <v>348.36587120684584</v>
      </c>
      <c r="BZ63" s="80">
        <v>0</v>
      </c>
      <c r="CA63" s="80">
        <v>26.47817739178522</v>
      </c>
      <c r="CB63" s="80">
        <v>588.0921757718745</v>
      </c>
      <c r="CC63" s="80">
        <v>76.865753771675</v>
      </c>
      <c r="CD63" s="80">
        <v>38.136479377720505</v>
      </c>
      <c r="CE63" s="80">
        <v>61.8482800270804</v>
      </c>
      <c r="CF63" s="80">
        <v>0</v>
      </c>
      <c r="CG63" s="80">
        <v>0</v>
      </c>
      <c r="CH63" s="80">
        <v>0</v>
      </c>
      <c r="CI63" s="80">
        <v>370.6944834849931</v>
      </c>
      <c r="CJ63" s="80">
        <v>177.83850487019924</v>
      </c>
      <c r="CK63" s="141">
        <v>1192.7035726628028</v>
      </c>
      <c r="CL63" s="133"/>
      <c r="CM63" s="133"/>
      <c r="CN63" s="133"/>
      <c r="CO63" s="133"/>
      <c r="CP63" s="133"/>
      <c r="CQ63" s="133"/>
      <c r="CR63" s="133"/>
      <c r="CS63" s="133"/>
      <c r="CT63" s="133"/>
      <c r="CU63" s="133"/>
      <c r="CV63" s="136"/>
      <c r="CW63" s="136"/>
    </row>
    <row r="64" spans="1:101" ht="12.75">
      <c r="A64" s="65" t="s">
        <v>62</v>
      </c>
      <c r="B64" s="22" t="s">
        <v>167</v>
      </c>
      <c r="C64" s="25" t="s">
        <v>95</v>
      </c>
      <c r="D64" s="39" t="s">
        <v>96</v>
      </c>
      <c r="E64" s="70">
        <v>750000</v>
      </c>
      <c r="F64" s="117">
        <v>774735.0093625425</v>
      </c>
      <c r="G64" s="120">
        <v>213062.24311798345</v>
      </c>
      <c r="H64" s="120">
        <v>55837.79892891265</v>
      </c>
      <c r="I64" s="120">
        <v>5780.310448127603</v>
      </c>
      <c r="J64" s="120">
        <v>175938.1992648839</v>
      </c>
      <c r="K64" s="120">
        <v>38887.03853977845</v>
      </c>
      <c r="L64" s="120">
        <v>43308.97603259607</v>
      </c>
      <c r="M64" s="120">
        <v>11979.693403744457</v>
      </c>
      <c r="N64" s="120">
        <v>78467.7143333322</v>
      </c>
      <c r="O64" s="120">
        <v>6589.5539108654675</v>
      </c>
      <c r="P64" s="120">
        <v>12471.019791835304</v>
      </c>
      <c r="Q64" s="120">
        <v>158.9585373235091</v>
      </c>
      <c r="R64" s="120">
        <v>462.42483585020824</v>
      </c>
      <c r="S64" s="120">
        <v>708.0880298956314</v>
      </c>
      <c r="T64" s="120">
        <v>7528.854358686203</v>
      </c>
      <c r="U64" s="120">
        <v>27008.500568876225</v>
      </c>
      <c r="V64" s="120">
        <v>14.450776120319007</v>
      </c>
      <c r="W64" s="120">
        <v>592.4818209330793</v>
      </c>
      <c r="X64" s="120">
        <v>8440.698331878331</v>
      </c>
      <c r="Y64" s="120">
        <v>7861.22220945354</v>
      </c>
      <c r="Z64" s="120">
        <v>1156.0620896255207</v>
      </c>
      <c r="AA64" s="120">
        <v>20635.708299815542</v>
      </c>
      <c r="AB64" s="120">
        <v>16864.055732412282</v>
      </c>
      <c r="AC64" s="157">
        <v>8945.030418477467</v>
      </c>
      <c r="AD64" s="141">
        <v>742699.0837814076</v>
      </c>
      <c r="AE64" s="80">
        <v>10693.574329036066</v>
      </c>
      <c r="AF64" s="80">
        <v>14.450776120319007</v>
      </c>
      <c r="AG64" s="80">
        <v>303.4662985266992</v>
      </c>
      <c r="AH64" s="80">
        <v>317.9170746470182</v>
      </c>
      <c r="AI64" s="80">
        <v>780.3419104972264</v>
      </c>
      <c r="AJ64" s="80">
        <v>0</v>
      </c>
      <c r="AK64" s="80">
        <v>2413.2796120932744</v>
      </c>
      <c r="AL64" s="80">
        <v>0</v>
      </c>
      <c r="AM64" s="80">
        <v>14.450776120319007</v>
      </c>
      <c r="AN64" s="80">
        <v>287.2814292719419</v>
      </c>
      <c r="AO64" s="80">
        <v>50.86673194352291</v>
      </c>
      <c r="AP64" s="80">
        <v>80.92434627378644</v>
      </c>
      <c r="AQ64" s="80">
        <v>0</v>
      </c>
      <c r="AR64" s="80">
        <v>0</v>
      </c>
      <c r="AS64" s="80">
        <v>1300.5698508287107</v>
      </c>
      <c r="AT64" s="80">
        <v>0</v>
      </c>
      <c r="AU64" s="80">
        <v>101.15543284223304</v>
      </c>
      <c r="AV64" s="80">
        <v>289.01552240638017</v>
      </c>
      <c r="AW64" s="80">
        <v>0</v>
      </c>
      <c r="AX64" s="80">
        <v>1502.8807165131768</v>
      </c>
      <c r="AY64" s="80">
        <v>0</v>
      </c>
      <c r="AZ64" s="80">
        <v>43.35232836095702</v>
      </c>
      <c r="BA64" s="80">
        <v>2095.362537446256</v>
      </c>
      <c r="BB64" s="80">
        <v>0</v>
      </c>
      <c r="BC64" s="80">
        <v>0</v>
      </c>
      <c r="BD64" s="80">
        <v>0</v>
      </c>
      <c r="BE64" s="80">
        <v>621.3833731737174</v>
      </c>
      <c r="BF64" s="80">
        <v>0</v>
      </c>
      <c r="BG64" s="80">
        <v>14.450776120319007</v>
      </c>
      <c r="BH64" s="80">
        <v>0</v>
      </c>
      <c r="BI64" s="80">
        <v>968.2020000613735</v>
      </c>
      <c r="BJ64" s="80">
        <v>0</v>
      </c>
      <c r="BK64" s="80">
        <v>0</v>
      </c>
      <c r="BL64" s="80">
        <v>648.8398478023231</v>
      </c>
      <c r="BM64" s="80">
        <v>43.35232836095702</v>
      </c>
      <c r="BN64" s="80">
        <v>14.450776120319007</v>
      </c>
      <c r="BO64" s="80">
        <v>0</v>
      </c>
      <c r="BP64" s="80">
        <v>0</v>
      </c>
      <c r="BQ64" s="80">
        <v>0</v>
      </c>
      <c r="BR64" s="80">
        <v>57.80310448127603</v>
      </c>
      <c r="BS64" s="80">
        <v>0</v>
      </c>
      <c r="BT64" s="80">
        <v>0</v>
      </c>
      <c r="BU64" s="80">
        <v>245.66319404542313</v>
      </c>
      <c r="BV64" s="80">
        <v>0</v>
      </c>
      <c r="BW64" s="80">
        <v>7890.123761694178</v>
      </c>
      <c r="BX64" s="80">
        <v>187.8600895641471</v>
      </c>
      <c r="BY64" s="80">
        <v>997.1035523020116</v>
      </c>
      <c r="BZ64" s="80">
        <v>0</v>
      </c>
      <c r="CA64" s="80">
        <v>-14.450776120319007</v>
      </c>
      <c r="CB64" s="80">
        <v>0</v>
      </c>
      <c r="CC64" s="80">
        <v>72.25388060159504</v>
      </c>
      <c r="CD64" s="80">
        <v>0</v>
      </c>
      <c r="CE64" s="80">
        <v>0</v>
      </c>
      <c r="CF64" s="80">
        <v>0</v>
      </c>
      <c r="CG64" s="80">
        <v>0</v>
      </c>
      <c r="CH64" s="80">
        <v>0</v>
      </c>
      <c r="CI64" s="80">
        <v>0</v>
      </c>
      <c r="CJ64" s="80">
        <v>0</v>
      </c>
      <c r="CK64" s="141">
        <v>0</v>
      </c>
      <c r="CL64" s="133"/>
      <c r="CM64" s="133"/>
      <c r="CN64" s="133"/>
      <c r="CO64" s="133"/>
      <c r="CP64" s="133"/>
      <c r="CQ64" s="133"/>
      <c r="CR64" s="133"/>
      <c r="CS64" s="133"/>
      <c r="CT64" s="133"/>
      <c r="CU64" s="133"/>
      <c r="CV64" s="136"/>
      <c r="CW64" s="136"/>
    </row>
    <row r="65" spans="1:101" ht="12.75">
      <c r="A65" s="65" t="s">
        <v>63</v>
      </c>
      <c r="B65" s="22" t="s">
        <v>168</v>
      </c>
      <c r="C65" s="25" t="s">
        <v>169</v>
      </c>
      <c r="D65" s="39" t="s">
        <v>170</v>
      </c>
      <c r="E65" s="164">
        <v>4707000</v>
      </c>
      <c r="F65" s="117">
        <v>4913607.015178702</v>
      </c>
      <c r="G65" s="120">
        <v>561898.7680920182</v>
      </c>
      <c r="H65" s="120">
        <v>296483.3381789797</v>
      </c>
      <c r="I65" s="120">
        <v>151592.68764776576</v>
      </c>
      <c r="J65" s="120">
        <v>721770.1054812823</v>
      </c>
      <c r="K65" s="120">
        <v>287575.03256618464</v>
      </c>
      <c r="L65" s="120">
        <v>63385.442566548474</v>
      </c>
      <c r="M65" s="120">
        <v>89040.22808526318</v>
      </c>
      <c r="N65" s="120">
        <v>1082210.3793613918</v>
      </c>
      <c r="O65" s="120">
        <v>96338.47568115704</v>
      </c>
      <c r="P65" s="120">
        <v>192823.61892203105</v>
      </c>
      <c r="Q65" s="120">
        <v>1781.830834587786</v>
      </c>
      <c r="R65" s="120">
        <v>24272.33557696396</v>
      </c>
      <c r="S65" s="120">
        <v>25609.714852789624</v>
      </c>
      <c r="T65" s="120">
        <v>27253.254628508814</v>
      </c>
      <c r="U65" s="120">
        <v>30564.796956665006</v>
      </c>
      <c r="V65" s="120">
        <v>7528.146783432683</v>
      </c>
      <c r="W65" s="120">
        <v>25632.674465824086</v>
      </c>
      <c r="X65" s="120">
        <v>32398.520880734268</v>
      </c>
      <c r="Y65" s="120">
        <v>35022.3318813501</v>
      </c>
      <c r="Z65" s="120">
        <v>11074.412969659761</v>
      </c>
      <c r="AA65" s="120">
        <v>199327.7718130419</v>
      </c>
      <c r="AB65" s="120">
        <v>90904.80565616208</v>
      </c>
      <c r="AC65" s="157">
        <v>1116.6687824157286</v>
      </c>
      <c r="AD65" s="141">
        <v>4055605.342664757</v>
      </c>
      <c r="AE65" s="139">
        <v>16950.54649822273</v>
      </c>
      <c r="AF65" s="138">
        <v>5594.278215646269</v>
      </c>
      <c r="AG65" s="138">
        <v>18976.84751024767</v>
      </c>
      <c r="AH65" s="138">
        <v>17370.074633331817</v>
      </c>
      <c r="AI65" s="138">
        <v>5318.387068311905</v>
      </c>
      <c r="AJ65" s="138">
        <v>0</v>
      </c>
      <c r="AK65" s="138">
        <v>19248.556468301733</v>
      </c>
      <c r="AL65" s="138">
        <v>3203.411521256832</v>
      </c>
      <c r="AM65" s="138">
        <v>4734.929235702816</v>
      </c>
      <c r="AN65" s="138">
        <v>28714.995363550614</v>
      </c>
      <c r="AO65" s="138">
        <v>11965.960443037928</v>
      </c>
      <c r="AP65" s="138">
        <v>19036.75525028761</v>
      </c>
      <c r="AQ65" s="138">
        <v>0</v>
      </c>
      <c r="AR65" s="138">
        <v>4041.6313536189405</v>
      </c>
      <c r="AS65" s="138">
        <v>3721.68781253208</v>
      </c>
      <c r="AT65" s="138">
        <v>7800.789157644958</v>
      </c>
      <c r="AU65" s="138">
        <v>50736.91416322251</v>
      </c>
      <c r="AV65" s="138">
        <v>21848.193202648657</v>
      </c>
      <c r="AW65" s="138">
        <v>4427.568629320163</v>
      </c>
      <c r="AX65" s="138">
        <v>14739.683654914976</v>
      </c>
      <c r="AY65" s="138">
        <v>0</v>
      </c>
      <c r="AZ65" s="138">
        <v>9660.869359781553</v>
      </c>
      <c r="BA65" s="138">
        <v>5202.631342405853</v>
      </c>
      <c r="BB65" s="138">
        <v>7813.68727183116</v>
      </c>
      <c r="BC65" s="138">
        <v>523.04035036846</v>
      </c>
      <c r="BD65" s="138">
        <v>0</v>
      </c>
      <c r="BE65" s="138">
        <v>10040.16362178537</v>
      </c>
      <c r="BF65" s="138">
        <v>-30.851222372070616</v>
      </c>
      <c r="BG65" s="138">
        <v>321.1436475759901</v>
      </c>
      <c r="BH65" s="138">
        <v>0</v>
      </c>
      <c r="BI65" s="138">
        <v>11018.55346762027</v>
      </c>
      <c r="BJ65" s="138">
        <v>0</v>
      </c>
      <c r="BK65" s="138">
        <v>0</v>
      </c>
      <c r="BL65" s="138">
        <v>0</v>
      </c>
      <c r="BM65" s="138">
        <v>25931.96162855259</v>
      </c>
      <c r="BN65" s="138">
        <v>22091.89967595636</v>
      </c>
      <c r="BO65" s="138">
        <v>19578.44028535916</v>
      </c>
      <c r="BP65" s="138">
        <v>740.0171791455493</v>
      </c>
      <c r="BQ65" s="138">
        <v>8260.684511024767</v>
      </c>
      <c r="BR65" s="138">
        <v>561.8559158047548</v>
      </c>
      <c r="BS65" s="138">
        <v>41295.31274460639</v>
      </c>
      <c r="BT65" s="138">
        <v>1880.8578033726367</v>
      </c>
      <c r="BU65" s="138">
        <v>332311.51126206096</v>
      </c>
      <c r="BV65" s="138">
        <v>2271.81370621022</v>
      </c>
      <c r="BW65" s="138">
        <v>7686.039581623732</v>
      </c>
      <c r="BX65" s="138">
        <v>13035.423339760935</v>
      </c>
      <c r="BY65" s="138">
        <v>10739.777215796888</v>
      </c>
      <c r="BZ65" s="138">
        <v>0.8849270071360138</v>
      </c>
      <c r="CA65" s="138">
        <v>1166.5762411606458</v>
      </c>
      <c r="CB65" s="138">
        <v>18638.00532252896</v>
      </c>
      <c r="CC65" s="138">
        <v>3884.902295053714</v>
      </c>
      <c r="CD65" s="138">
        <v>1226.8240113725087</v>
      </c>
      <c r="CE65" s="138">
        <v>3000.8844595003748</v>
      </c>
      <c r="CF65" s="138">
        <v>0</v>
      </c>
      <c r="CG65" s="138">
        <v>0</v>
      </c>
      <c r="CH65" s="138">
        <v>0</v>
      </c>
      <c r="CI65" s="138">
        <v>0</v>
      </c>
      <c r="CJ65" s="138">
        <v>0</v>
      </c>
      <c r="CK65" s="142">
        <v>40717.55238724872</v>
      </c>
      <c r="CL65" s="133"/>
      <c r="CM65" s="133"/>
      <c r="CN65" s="133"/>
      <c r="CO65" s="133"/>
      <c r="CP65" s="133"/>
      <c r="CQ65" s="133"/>
      <c r="CR65" s="133"/>
      <c r="CS65" s="133"/>
      <c r="CT65" s="133"/>
      <c r="CU65" s="133"/>
      <c r="CV65" s="136"/>
      <c r="CW65" s="136"/>
    </row>
    <row r="66" spans="1:101" ht="12.75">
      <c r="A66" s="160"/>
      <c r="B66" s="92" t="s">
        <v>171</v>
      </c>
      <c r="C66" s="93"/>
      <c r="D66" s="160"/>
      <c r="E66" s="161">
        <f>SUM(E7:E65)</f>
        <v>112781034</v>
      </c>
      <c r="F66" s="163">
        <v>125893395.8785624</v>
      </c>
      <c r="G66" s="161">
        <f aca="true" t="shared" si="0" ref="G66:BR66">SUM(G7:G65)</f>
        <v>16271964.5311471</v>
      </c>
      <c r="H66" s="161">
        <f t="shared" si="0"/>
        <v>5319759.23709416</v>
      </c>
      <c r="I66" s="161">
        <f t="shared" si="0"/>
        <v>3044771.483141397</v>
      </c>
      <c r="J66" s="161">
        <f t="shared" si="0"/>
        <v>22492422.795530967</v>
      </c>
      <c r="K66" s="161">
        <f t="shared" si="0"/>
        <v>8930029.423175227</v>
      </c>
      <c r="L66" s="161">
        <f t="shared" si="0"/>
        <v>1499015.4798704353</v>
      </c>
      <c r="M66" s="161">
        <f t="shared" si="0"/>
        <v>1636718.7907007285</v>
      </c>
      <c r="N66" s="161">
        <f t="shared" si="0"/>
        <v>28881742.79134622</v>
      </c>
      <c r="O66" s="161">
        <f t="shared" si="0"/>
        <v>2757980.242364855</v>
      </c>
      <c r="P66" s="161">
        <f t="shared" si="0"/>
        <v>3751091.7546993257</v>
      </c>
      <c r="Q66" s="161">
        <f t="shared" si="0"/>
        <v>199918.06182376278</v>
      </c>
      <c r="R66" s="161">
        <f t="shared" si="0"/>
        <v>371353.15910848504</v>
      </c>
      <c r="S66" s="161">
        <f t="shared" si="0"/>
        <v>573641.0588982542</v>
      </c>
      <c r="T66" s="161">
        <f t="shared" si="0"/>
        <v>415847.69782635546</v>
      </c>
      <c r="U66" s="161">
        <f t="shared" si="0"/>
        <v>2569586.343208557</v>
      </c>
      <c r="V66" s="161">
        <f t="shared" si="0"/>
        <v>221902.14402684226</v>
      </c>
      <c r="W66" s="161">
        <f t="shared" si="0"/>
        <v>682183.6503202937</v>
      </c>
      <c r="X66" s="161">
        <f t="shared" si="0"/>
        <v>285479.4479089448</v>
      </c>
      <c r="Y66" s="161">
        <f t="shared" si="0"/>
        <v>676277.4609576633</v>
      </c>
      <c r="Z66" s="161">
        <f t="shared" si="0"/>
        <v>266117.15086896444</v>
      </c>
      <c r="AA66" s="161">
        <f t="shared" si="0"/>
        <v>8745302.313345378</v>
      </c>
      <c r="AB66" s="161">
        <f t="shared" si="0"/>
        <v>2684451.8228596617</v>
      </c>
      <c r="AC66" s="161">
        <f t="shared" si="0"/>
        <v>503477.1597764153</v>
      </c>
      <c r="AD66" s="161">
        <f t="shared" si="0"/>
        <v>113168409.68752277</v>
      </c>
      <c r="AE66" s="161">
        <f t="shared" si="0"/>
        <v>184365.6091291727</v>
      </c>
      <c r="AF66" s="161">
        <f t="shared" si="0"/>
        <v>37410.16690109912</v>
      </c>
      <c r="AG66" s="161">
        <f t="shared" si="0"/>
        <v>84921.2373294555</v>
      </c>
      <c r="AH66" s="161">
        <f t="shared" si="0"/>
        <v>141607.805107276</v>
      </c>
      <c r="AI66" s="161">
        <f t="shared" si="0"/>
        <v>17528.32675739218</v>
      </c>
      <c r="AJ66" s="161">
        <f t="shared" si="0"/>
        <v>34024.37954536421</v>
      </c>
      <c r="AK66" s="161">
        <f t="shared" si="0"/>
        <v>167973.54350345756</v>
      </c>
      <c r="AL66" s="161">
        <f t="shared" si="0"/>
        <v>17462.44581304591</v>
      </c>
      <c r="AM66" s="161">
        <f t="shared" si="0"/>
        <v>20743.475704854045</v>
      </c>
      <c r="AN66" s="161">
        <f t="shared" si="0"/>
        <v>311596.1562688896</v>
      </c>
      <c r="AO66" s="161">
        <f t="shared" si="0"/>
        <v>153827.43698987496</v>
      </c>
      <c r="AP66" s="161">
        <f t="shared" si="0"/>
        <v>243297.58382629312</v>
      </c>
      <c r="AQ66" s="161">
        <f t="shared" si="0"/>
        <v>82784.14931724382</v>
      </c>
      <c r="AR66" s="161">
        <f t="shared" si="0"/>
        <v>67352.61770553788</v>
      </c>
      <c r="AS66" s="161">
        <f t="shared" si="0"/>
        <v>33449.233029044786</v>
      </c>
      <c r="AT66" s="161">
        <f t="shared" si="0"/>
        <v>21889.06601022175</v>
      </c>
      <c r="AU66" s="161">
        <f t="shared" si="0"/>
        <v>426874.7360788946</v>
      </c>
      <c r="AV66" s="161">
        <f t="shared" si="0"/>
        <v>298065.4631341519</v>
      </c>
      <c r="AW66" s="161">
        <f t="shared" si="0"/>
        <v>43276.94465236267</v>
      </c>
      <c r="AX66" s="161">
        <f t="shared" si="0"/>
        <v>340763.6124549217</v>
      </c>
      <c r="AY66" s="161">
        <f t="shared" si="0"/>
        <v>0</v>
      </c>
      <c r="AZ66" s="161">
        <f t="shared" si="0"/>
        <v>9866.910037488498</v>
      </c>
      <c r="BA66" s="161">
        <f t="shared" si="0"/>
        <v>83202.04868508413</v>
      </c>
      <c r="BB66" s="161">
        <f t="shared" si="0"/>
        <v>55321.61042783971</v>
      </c>
      <c r="BC66" s="161">
        <f t="shared" si="0"/>
        <v>2101.347650118787</v>
      </c>
      <c r="BD66" s="161">
        <f t="shared" si="0"/>
        <v>103881.86129763915</v>
      </c>
      <c r="BE66" s="161">
        <f t="shared" si="0"/>
        <v>157600.49199696415</v>
      </c>
      <c r="BF66" s="161">
        <f t="shared" si="0"/>
        <v>69417.81095882732</v>
      </c>
      <c r="BG66" s="161">
        <f t="shared" si="0"/>
        <v>1851.557280069621</v>
      </c>
      <c r="BH66" s="161">
        <f t="shared" si="0"/>
        <v>8013.428658556065</v>
      </c>
      <c r="BI66" s="161">
        <f t="shared" si="0"/>
        <v>83413.57055132488</v>
      </c>
      <c r="BJ66" s="161">
        <f t="shared" si="0"/>
        <v>0</v>
      </c>
      <c r="BK66" s="161">
        <f t="shared" si="0"/>
        <v>17345.37168954896</v>
      </c>
      <c r="BL66" s="161">
        <f t="shared" si="0"/>
        <v>1849.7400092604394</v>
      </c>
      <c r="BM66" s="161">
        <f t="shared" si="0"/>
        <v>106782.56425780556</v>
      </c>
      <c r="BN66" s="161">
        <f t="shared" si="0"/>
        <v>226561.98823588295</v>
      </c>
      <c r="BO66" s="161">
        <f t="shared" si="0"/>
        <v>300774.48882030754</v>
      </c>
      <c r="BP66" s="161">
        <f t="shared" si="0"/>
        <v>59224.11381561466</v>
      </c>
      <c r="BQ66" s="161">
        <f t="shared" si="0"/>
        <v>855258.3083546511</v>
      </c>
      <c r="BR66" s="161">
        <f t="shared" si="0"/>
        <v>192076.64293034593</v>
      </c>
      <c r="BS66" s="161">
        <f aca="true" t="shared" si="1" ref="BS66:CK66">SUM(BS7:BS65)</f>
        <v>255155.00389421312</v>
      </c>
      <c r="BT66" s="161">
        <f t="shared" si="1"/>
        <v>10533.099864130676</v>
      </c>
      <c r="BU66" s="161">
        <f t="shared" si="1"/>
        <v>3955273.0398714333</v>
      </c>
      <c r="BV66" s="161">
        <f t="shared" si="1"/>
        <v>8757.882827943626</v>
      </c>
      <c r="BW66" s="161">
        <f t="shared" si="1"/>
        <v>158754.38436399956</v>
      </c>
      <c r="BX66" s="161">
        <f t="shared" si="1"/>
        <v>213343.5743593353</v>
      </c>
      <c r="BY66" s="161">
        <f t="shared" si="1"/>
        <v>212175.06126536703</v>
      </c>
      <c r="BZ66" s="161">
        <f t="shared" si="1"/>
        <v>0.8849270071360138</v>
      </c>
      <c r="CA66" s="161">
        <f t="shared" si="1"/>
        <v>5824.525147198153</v>
      </c>
      <c r="CB66" s="161">
        <f t="shared" si="1"/>
        <v>230786.1364619399</v>
      </c>
      <c r="CC66" s="161">
        <f t="shared" si="1"/>
        <v>17689.56205589899</v>
      </c>
      <c r="CD66" s="161">
        <f t="shared" si="1"/>
        <v>46051.19387447495</v>
      </c>
      <c r="CE66" s="161">
        <f t="shared" si="1"/>
        <v>267727.590467509</v>
      </c>
      <c r="CF66" s="161">
        <f t="shared" si="1"/>
        <v>0</v>
      </c>
      <c r="CG66" s="161">
        <f t="shared" si="1"/>
        <v>0</v>
      </c>
      <c r="CH66" s="161">
        <f t="shared" si="1"/>
        <v>0</v>
      </c>
      <c r="CI66" s="161">
        <f t="shared" si="1"/>
        <v>51558.75284903334</v>
      </c>
      <c r="CJ66" s="161">
        <f t="shared" si="1"/>
        <v>24735.00936254265</v>
      </c>
      <c r="CK66" s="161">
        <f t="shared" si="1"/>
        <v>206607.0151787014</v>
      </c>
      <c r="CL66" s="20"/>
      <c r="CM66" s="20"/>
      <c r="CN66" s="20"/>
      <c r="CO66" s="20"/>
      <c r="CP66" s="20"/>
      <c r="CQ66" s="20"/>
      <c r="CR66" s="20"/>
      <c r="CS66" s="20"/>
      <c r="CT66" s="20"/>
      <c r="CU66" s="20"/>
      <c r="CV66" s="20"/>
      <c r="CW66" s="20"/>
    </row>
    <row r="67" spans="1:101" ht="12.75">
      <c r="A67" s="20"/>
      <c r="B67" s="20"/>
      <c r="C67" s="20"/>
      <c r="D67" s="20"/>
      <c r="E67" s="26"/>
      <c r="F67" s="26"/>
      <c r="G67" s="20"/>
      <c r="H67" s="20"/>
      <c r="I67" s="20"/>
      <c r="J67" s="20"/>
      <c r="K67" s="20"/>
      <c r="L67" s="20"/>
      <c r="M67" s="20"/>
      <c r="N67" s="20"/>
      <c r="O67" s="20"/>
      <c r="P67" s="20"/>
      <c r="Q67" s="20"/>
      <c r="R67" s="20"/>
      <c r="S67" s="20"/>
      <c r="T67" s="20"/>
      <c r="U67" s="20"/>
      <c r="V67" s="20"/>
      <c r="W67" s="20"/>
      <c r="X67" s="20"/>
      <c r="Y67" s="20"/>
      <c r="Z67" s="20"/>
      <c r="AA67" s="20"/>
      <c r="AB67" s="20"/>
      <c r="AC67" s="20"/>
      <c r="AD67" s="20"/>
      <c r="AE67" s="27"/>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row>
    <row r="68" spans="1:101" ht="12.75">
      <c r="A68" s="29"/>
      <c r="B68" s="30"/>
      <c r="C68" s="30"/>
      <c r="D68" s="31"/>
      <c r="E68" s="143"/>
      <c r="F68" s="31"/>
      <c r="G68" s="31"/>
      <c r="H68" s="30"/>
      <c r="I68" s="30"/>
      <c r="J68" s="31"/>
      <c r="K68" s="31"/>
      <c r="L68" s="31"/>
      <c r="M68" s="31"/>
      <c r="N68" s="31"/>
      <c r="O68" s="31"/>
      <c r="P68" s="31"/>
      <c r="Q68" s="30"/>
      <c r="R68" s="20"/>
      <c r="S68" s="20"/>
      <c r="T68" s="20"/>
      <c r="U68" s="20"/>
      <c r="V68" s="20"/>
      <c r="W68" s="20"/>
      <c r="X68" s="20"/>
      <c r="Y68" s="20"/>
      <c r="Z68" s="20"/>
      <c r="AA68" s="20"/>
      <c r="AB68" s="20"/>
      <c r="AC68" s="20"/>
      <c r="AD68" s="20"/>
      <c r="AE68" s="27"/>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row>
    <row r="69" spans="1:101" ht="12.75">
      <c r="A69" s="60"/>
      <c r="B69" s="31"/>
      <c r="C69" s="31"/>
      <c r="D69" s="31"/>
      <c r="E69" s="31"/>
      <c r="F69" s="31"/>
      <c r="G69" s="31"/>
      <c r="H69" s="30"/>
      <c r="I69" s="31"/>
      <c r="J69" s="31"/>
      <c r="K69" s="31"/>
      <c r="L69" s="31"/>
      <c r="M69" s="31"/>
      <c r="N69" s="31"/>
      <c r="O69" s="31"/>
      <c r="P69" s="31"/>
      <c r="Q69" s="30"/>
      <c r="R69" s="20"/>
      <c r="S69" s="20"/>
      <c r="T69" s="20"/>
      <c r="U69" s="20"/>
      <c r="V69" s="20"/>
      <c r="W69" s="20"/>
      <c r="X69" s="20"/>
      <c r="Y69" s="20"/>
      <c r="Z69" s="20"/>
      <c r="AA69" s="20"/>
      <c r="AB69" s="20"/>
      <c r="AC69" s="20"/>
      <c r="AD69" s="20"/>
      <c r="AE69" s="27"/>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row>
    <row r="70" spans="1:101" ht="12.75">
      <c r="A70" s="29"/>
      <c r="B70" s="186"/>
      <c r="C70" s="186"/>
      <c r="D70" s="186"/>
      <c r="E70" s="31"/>
      <c r="F70" s="31"/>
      <c r="G70" s="31"/>
      <c r="H70" s="30"/>
      <c r="I70" s="31"/>
      <c r="J70" s="31"/>
      <c r="K70" s="31"/>
      <c r="L70" s="31"/>
      <c r="M70" s="31"/>
      <c r="N70" s="31"/>
      <c r="O70" s="31"/>
      <c r="P70" s="31"/>
      <c r="Q70" s="30"/>
      <c r="R70" s="20"/>
      <c r="S70" s="20"/>
      <c r="T70" s="20"/>
      <c r="U70" s="20"/>
      <c r="V70" s="20"/>
      <c r="W70" s="20"/>
      <c r="X70" s="20"/>
      <c r="Y70" s="20"/>
      <c r="Z70" s="20"/>
      <c r="AA70" s="20"/>
      <c r="AB70" s="20"/>
      <c r="AC70" s="20"/>
      <c r="AD70" s="20"/>
      <c r="AE70" s="27"/>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row>
    <row r="71" spans="1:101" ht="12.75">
      <c r="A71" s="29"/>
      <c r="B71" s="186"/>
      <c r="C71" s="186"/>
      <c r="D71" s="186"/>
      <c r="E71" s="31"/>
      <c r="F71" s="31"/>
      <c r="G71" s="31"/>
      <c r="H71" s="31"/>
      <c r="I71" s="31"/>
      <c r="J71" s="31"/>
      <c r="K71" s="31"/>
      <c r="L71" s="31"/>
      <c r="M71" s="30"/>
      <c r="N71" s="31"/>
      <c r="O71" s="31"/>
      <c r="P71" s="31"/>
      <c r="Q71" s="30"/>
      <c r="R71" s="20"/>
      <c r="S71" s="20"/>
      <c r="T71" s="20"/>
      <c r="U71" s="20"/>
      <c r="V71" s="20"/>
      <c r="W71" s="20"/>
      <c r="X71" s="20"/>
      <c r="Y71" s="20"/>
      <c r="Z71" s="20"/>
      <c r="AA71" s="20"/>
      <c r="AB71" s="20"/>
      <c r="AC71" s="20"/>
      <c r="AD71" s="20"/>
      <c r="AE71" s="27"/>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row>
    <row r="72" spans="1:101" ht="12.75">
      <c r="A72" s="32"/>
      <c r="B72" s="61"/>
      <c r="C72" s="61"/>
      <c r="D72" s="61"/>
      <c r="E72" s="32"/>
      <c r="F72" s="32"/>
      <c r="G72" s="32"/>
      <c r="H72" s="32"/>
      <c r="I72" s="32"/>
      <c r="J72" s="32"/>
      <c r="K72" s="32"/>
      <c r="L72" s="32"/>
      <c r="M72" s="32"/>
      <c r="N72" s="32"/>
      <c r="O72" s="32"/>
      <c r="P72" s="32"/>
      <c r="Q72" s="33"/>
      <c r="R72" s="20"/>
      <c r="S72" s="20"/>
      <c r="T72" s="20"/>
      <c r="U72" s="20"/>
      <c r="V72" s="20"/>
      <c r="W72" s="20"/>
      <c r="X72" s="20"/>
      <c r="Y72" s="20"/>
      <c r="Z72" s="20"/>
      <c r="AA72" s="20"/>
      <c r="AB72" s="20"/>
      <c r="AC72" s="20"/>
      <c r="AD72" s="20"/>
      <c r="AE72" s="27"/>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row>
    <row r="73" spans="1:101" ht="12.75">
      <c r="A73" s="32"/>
      <c r="B73" s="61"/>
      <c r="C73" s="61"/>
      <c r="D73" s="61"/>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7"/>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row>
  </sheetData>
  <mergeCells count="22">
    <mergeCell ref="T5:T6"/>
    <mergeCell ref="B70:D70"/>
    <mergeCell ref="B71:D71"/>
    <mergeCell ref="O5:O6"/>
    <mergeCell ref="P5:P6"/>
    <mergeCell ref="Q5:Q6"/>
    <mergeCell ref="R5:R6"/>
    <mergeCell ref="F4:F6"/>
    <mergeCell ref="AD4:AD5"/>
    <mergeCell ref="G5:G6"/>
    <mergeCell ref="H5:H6"/>
    <mergeCell ref="I5:I6"/>
    <mergeCell ref="J5:J6"/>
    <mergeCell ref="K5:K6"/>
    <mergeCell ref="L5:L6"/>
    <mergeCell ref="M5:M6"/>
    <mergeCell ref="N5:N6"/>
    <mergeCell ref="S5:S6"/>
    <mergeCell ref="A4:A6"/>
    <mergeCell ref="B4:B6"/>
    <mergeCell ref="D4:D6"/>
    <mergeCell ref="E4:E6"/>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P78"/>
  <sheetViews>
    <sheetView workbookViewId="0" topLeftCell="A1">
      <pane xSplit="3" ySplit="6" topLeftCell="E7"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2.75"/>
  <cols>
    <col min="1" max="1" width="5.125" style="49" customWidth="1"/>
    <col min="2" max="2" width="25.125" style="49" customWidth="1"/>
    <col min="3" max="3" width="3.125" style="44" hidden="1" customWidth="1"/>
    <col min="4" max="4" width="22.875" style="44" hidden="1" customWidth="1"/>
    <col min="5" max="6" width="10.25390625" style="44" customWidth="1"/>
    <col min="7" max="7" width="7.50390625" style="44" customWidth="1"/>
    <col min="8" max="8" width="6.875" style="44" customWidth="1"/>
    <col min="9" max="9" width="7.625" style="44" customWidth="1"/>
    <col min="10" max="12" width="6.875" style="44" customWidth="1"/>
    <col min="13" max="13" width="7.625" style="44" customWidth="1"/>
    <col min="14" max="15" width="6.875" style="44" customWidth="1"/>
    <col min="16" max="17" width="5.75390625" style="44" customWidth="1"/>
    <col min="18" max="18" width="7.375" style="2" customWidth="1"/>
    <col min="19" max="28" width="7.625" style="44" customWidth="1"/>
    <col min="29" max="16384" width="9.00390625" style="44" customWidth="1"/>
  </cols>
  <sheetData>
    <row r="1" spans="1:28" ht="12">
      <c r="A1" s="94" t="s">
        <v>302</v>
      </c>
      <c r="B1" s="94"/>
      <c r="C1" s="14"/>
      <c r="D1" s="56"/>
      <c r="E1" s="14"/>
      <c r="F1" s="2"/>
      <c r="G1" s="2"/>
      <c r="H1" s="2"/>
      <c r="I1" s="2"/>
      <c r="J1" s="2"/>
      <c r="K1" s="2"/>
      <c r="L1" s="2"/>
      <c r="M1" s="2"/>
      <c r="N1" s="2"/>
      <c r="O1" s="2"/>
      <c r="P1" s="40"/>
      <c r="Q1" s="2"/>
      <c r="S1" s="2"/>
      <c r="T1" s="2"/>
      <c r="U1" s="2"/>
      <c r="V1" s="2"/>
      <c r="W1" s="2"/>
      <c r="X1" s="2"/>
      <c r="Y1" s="2"/>
      <c r="Z1" s="2"/>
      <c r="AA1" s="2"/>
      <c r="AB1" s="2"/>
    </row>
    <row r="2" spans="1:28" ht="12">
      <c r="A2" s="94"/>
      <c r="B2" s="94"/>
      <c r="C2" s="14"/>
      <c r="D2" s="56"/>
      <c r="E2" s="14"/>
      <c r="F2" s="2"/>
      <c r="G2" s="2"/>
      <c r="H2" s="2"/>
      <c r="I2" s="2"/>
      <c r="J2" s="2"/>
      <c r="K2" s="2"/>
      <c r="L2" s="2"/>
      <c r="M2" s="2"/>
      <c r="N2" s="2"/>
      <c r="O2" s="2"/>
      <c r="P2" s="40"/>
      <c r="Q2" s="2"/>
      <c r="S2" s="2"/>
      <c r="T2" s="2"/>
      <c r="U2" s="2"/>
      <c r="V2" s="2"/>
      <c r="W2" s="2"/>
      <c r="X2" s="2"/>
      <c r="Y2" s="2"/>
      <c r="Z2" s="2"/>
      <c r="AA2" s="2"/>
      <c r="AB2" s="2"/>
    </row>
    <row r="3" spans="1:28" ht="11.25">
      <c r="A3" s="55"/>
      <c r="B3" s="53"/>
      <c r="C3" s="14"/>
      <c r="D3" s="56"/>
      <c r="E3" s="14"/>
      <c r="F3" s="2"/>
      <c r="G3" s="2"/>
      <c r="H3" s="2"/>
      <c r="I3" s="2"/>
      <c r="J3" s="2"/>
      <c r="K3" s="2"/>
      <c r="L3" s="2"/>
      <c r="M3" s="2"/>
      <c r="N3" s="2"/>
      <c r="O3" s="2"/>
      <c r="P3" s="40"/>
      <c r="Q3" s="2"/>
      <c r="S3" s="2"/>
      <c r="T3" s="2"/>
      <c r="U3" s="2"/>
      <c r="V3" s="2"/>
      <c r="W3" s="2"/>
      <c r="X3" s="2"/>
      <c r="Y3" s="2"/>
      <c r="Z3" s="2"/>
      <c r="AA3" s="2"/>
      <c r="AB3" s="2"/>
    </row>
    <row r="4" spans="1:94" ht="12">
      <c r="A4" s="202">
        <f ca="1">TODAY()</f>
        <v>37438</v>
      </c>
      <c r="B4" s="202"/>
      <c r="C4" s="53"/>
      <c r="D4" s="53"/>
      <c r="E4" s="53"/>
      <c r="AE4" s="102"/>
      <c r="AF4" s="102"/>
      <c r="AG4" s="122"/>
      <c r="AH4" s="122"/>
      <c r="AI4" s="91"/>
      <c r="AJ4" s="91"/>
      <c r="AK4" s="91"/>
      <c r="AL4" s="122"/>
      <c r="AM4" s="102"/>
      <c r="AN4" s="102"/>
      <c r="AO4" s="102"/>
      <c r="AP4" s="102"/>
      <c r="AQ4" s="102"/>
      <c r="AR4" s="102"/>
      <c r="AS4" s="102"/>
      <c r="AT4" s="122"/>
      <c r="AU4" s="122"/>
      <c r="AV4" s="102"/>
      <c r="AW4" s="102"/>
      <c r="AX4" s="102"/>
      <c r="AY4" s="91"/>
      <c r="AZ4" s="122"/>
      <c r="BA4" s="123"/>
      <c r="BB4" s="102"/>
      <c r="BC4" s="102"/>
      <c r="BD4" s="102"/>
      <c r="BE4" s="102"/>
      <c r="BF4" s="102"/>
      <c r="BG4" s="102"/>
      <c r="BH4" s="102"/>
      <c r="BI4" s="102"/>
      <c r="BJ4" s="102"/>
      <c r="BK4" s="102"/>
      <c r="BL4" s="102"/>
      <c r="BM4" s="102"/>
      <c r="BN4" s="102"/>
      <c r="BO4" s="102"/>
      <c r="BP4" s="122"/>
      <c r="BQ4" s="102"/>
      <c r="BR4" s="102"/>
      <c r="BS4" s="102"/>
      <c r="BT4" s="102"/>
      <c r="BU4" s="102"/>
      <c r="BV4" s="102"/>
      <c r="BW4" s="102"/>
      <c r="BX4" s="102"/>
      <c r="BY4" s="122"/>
      <c r="BZ4" s="122"/>
      <c r="CA4" s="122"/>
      <c r="CB4" s="122"/>
      <c r="CC4" s="102"/>
      <c r="CD4" s="102"/>
      <c r="CE4" s="102"/>
      <c r="CF4" s="121"/>
      <c r="CG4" s="121"/>
      <c r="CH4" s="121"/>
      <c r="CI4" s="121"/>
      <c r="CJ4" s="121"/>
      <c r="CK4" s="121"/>
      <c r="CL4" s="121"/>
      <c r="CM4" s="121"/>
      <c r="CN4" s="121"/>
      <c r="CO4" s="121"/>
      <c r="CP4" s="121"/>
    </row>
    <row r="5" spans="1:94" ht="12.75" customHeight="1">
      <c r="A5" s="48"/>
      <c r="B5" s="54"/>
      <c r="C5" s="13"/>
      <c r="D5" s="16"/>
      <c r="E5" s="203" t="s">
        <v>291</v>
      </c>
      <c r="F5" s="77" t="s">
        <v>0</v>
      </c>
      <c r="G5" s="77" t="s">
        <v>1</v>
      </c>
      <c r="H5" s="77" t="s">
        <v>2</v>
      </c>
      <c r="I5" s="77" t="s">
        <v>3</v>
      </c>
      <c r="J5" s="77" t="s">
        <v>4</v>
      </c>
      <c r="K5" s="77" t="s">
        <v>5</v>
      </c>
      <c r="L5" s="77" t="s">
        <v>6</v>
      </c>
      <c r="M5" s="129" t="s">
        <v>7</v>
      </c>
      <c r="N5" s="132" t="s">
        <v>8</v>
      </c>
      <c r="O5" s="77" t="s">
        <v>9</v>
      </c>
      <c r="P5" s="77" t="s">
        <v>10</v>
      </c>
      <c r="Q5" s="77" t="s">
        <v>11</v>
      </c>
      <c r="R5" s="77">
        <v>54</v>
      </c>
      <c r="S5" s="77" t="s">
        <v>12</v>
      </c>
      <c r="T5" s="77" t="s">
        <v>13</v>
      </c>
      <c r="U5" s="77">
        <v>66</v>
      </c>
      <c r="V5" s="77" t="s">
        <v>14</v>
      </c>
      <c r="W5" s="129" t="s">
        <v>15</v>
      </c>
      <c r="X5" s="132" t="s">
        <v>16</v>
      </c>
      <c r="Y5" s="77" t="s">
        <v>17</v>
      </c>
      <c r="Z5" s="77" t="s">
        <v>18</v>
      </c>
      <c r="AA5" s="77" t="s">
        <v>19</v>
      </c>
      <c r="AB5" s="129" t="s">
        <v>20</v>
      </c>
      <c r="AC5" s="102"/>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121"/>
      <c r="CG5" s="121"/>
      <c r="CH5" s="121"/>
      <c r="CI5" s="121"/>
      <c r="CJ5" s="121"/>
      <c r="CK5" s="121"/>
      <c r="CL5" s="121"/>
      <c r="CM5" s="121"/>
      <c r="CN5" s="121"/>
      <c r="CO5" s="121"/>
      <c r="CP5" s="121"/>
    </row>
    <row r="6" spans="1:94" ht="21.75" customHeight="1">
      <c r="A6" s="130" t="s">
        <v>64</v>
      </c>
      <c r="B6" s="131" t="s">
        <v>174</v>
      </c>
      <c r="C6" s="15"/>
      <c r="D6" s="52" t="s">
        <v>175</v>
      </c>
      <c r="E6" s="204"/>
      <c r="F6" s="147" t="s">
        <v>66</v>
      </c>
      <c r="G6" s="101" t="s">
        <v>67</v>
      </c>
      <c r="H6" s="101" t="s">
        <v>68</v>
      </c>
      <c r="I6" s="101" t="s">
        <v>69</v>
      </c>
      <c r="J6" s="101" t="s">
        <v>70</v>
      </c>
      <c r="K6" s="101" t="s">
        <v>71</v>
      </c>
      <c r="L6" s="101" t="s">
        <v>72</v>
      </c>
      <c r="M6" s="148" t="s">
        <v>73</v>
      </c>
      <c r="N6" s="147" t="s">
        <v>74</v>
      </c>
      <c r="O6" s="101" t="s">
        <v>75</v>
      </c>
      <c r="P6" s="101" t="s">
        <v>76</v>
      </c>
      <c r="Q6" s="101" t="s">
        <v>77</v>
      </c>
      <c r="R6" s="101" t="s">
        <v>293</v>
      </c>
      <c r="S6" s="101" t="s">
        <v>78</v>
      </c>
      <c r="T6" s="101" t="s">
        <v>79</v>
      </c>
      <c r="U6" s="101" t="s">
        <v>80</v>
      </c>
      <c r="V6" s="101" t="s">
        <v>81</v>
      </c>
      <c r="W6" s="148" t="s">
        <v>82</v>
      </c>
      <c r="X6" s="147" t="s">
        <v>83</v>
      </c>
      <c r="Y6" s="101" t="s">
        <v>84</v>
      </c>
      <c r="Z6" s="101" t="s">
        <v>85</v>
      </c>
      <c r="AA6" s="101" t="s">
        <v>86</v>
      </c>
      <c r="AB6" s="148" t="s">
        <v>87</v>
      </c>
      <c r="AC6" s="91"/>
      <c r="AD6" s="91"/>
      <c r="AE6" s="102"/>
      <c r="AF6" s="108"/>
      <c r="AG6" s="91"/>
      <c r="AH6" s="91"/>
      <c r="AI6" s="91"/>
      <c r="AJ6" s="91"/>
      <c r="AK6" s="91"/>
      <c r="AL6" s="108"/>
      <c r="AM6" s="108"/>
      <c r="AN6" s="108"/>
      <c r="AO6" s="108"/>
      <c r="AP6" s="108"/>
      <c r="AQ6" s="108"/>
      <c r="AR6" s="108"/>
      <c r="AS6" s="91"/>
      <c r="AT6" s="91"/>
      <c r="AU6" s="108"/>
      <c r="AV6" s="108"/>
      <c r="AW6" s="108"/>
      <c r="AX6" s="108"/>
      <c r="AY6" s="108"/>
      <c r="AZ6" s="108"/>
      <c r="BA6" s="108"/>
      <c r="BB6" s="108"/>
      <c r="BC6" s="108"/>
      <c r="BD6" s="91"/>
      <c r="BE6" s="91"/>
      <c r="BF6" s="108"/>
      <c r="BG6" s="102"/>
      <c r="BH6" s="108"/>
      <c r="BI6" s="108"/>
      <c r="BJ6" s="108"/>
      <c r="BK6" s="109"/>
      <c r="BL6" s="108"/>
      <c r="BM6" s="108"/>
      <c r="BN6" s="108"/>
      <c r="BO6" s="109"/>
      <c r="BP6" s="108"/>
      <c r="BQ6" s="102"/>
      <c r="BR6" s="108"/>
      <c r="BS6" s="108"/>
      <c r="BT6" s="108"/>
      <c r="BU6" s="108"/>
      <c r="BV6" s="108"/>
      <c r="BW6" s="108"/>
      <c r="BX6" s="108"/>
      <c r="BY6" s="108"/>
      <c r="BZ6" s="108"/>
      <c r="CA6" s="108"/>
      <c r="CB6" s="108"/>
      <c r="CC6" s="109"/>
      <c r="CD6" s="124"/>
      <c r="CE6" s="124"/>
      <c r="CF6" s="121"/>
      <c r="CG6" s="121"/>
      <c r="CH6" s="121"/>
      <c r="CI6" s="121"/>
      <c r="CJ6" s="121"/>
      <c r="CK6" s="121"/>
      <c r="CL6" s="121"/>
      <c r="CM6" s="121"/>
      <c r="CN6" s="121"/>
      <c r="CO6" s="121"/>
      <c r="CP6" s="121"/>
    </row>
    <row r="7" spans="1:94" ht="12">
      <c r="A7" s="64" t="s">
        <v>21</v>
      </c>
      <c r="B7" s="59" t="s">
        <v>89</v>
      </c>
      <c r="C7" s="43" t="s">
        <v>90</v>
      </c>
      <c r="D7" s="125" t="s">
        <v>91</v>
      </c>
      <c r="E7" s="165">
        <f>'step 3 results'!E7-'step 2 results'!E7</f>
        <v>114418</v>
      </c>
      <c r="F7" s="165">
        <f>'step 3 results'!G7-'step 2 results'!G7</f>
        <v>19024.15326136371</v>
      </c>
      <c r="G7" s="165">
        <f>'step 3 results'!H7-'step 2 results'!H7</f>
        <v>4985.572509603575</v>
      </c>
      <c r="H7" s="165">
        <f>'step 3 results'!I7-'step 2 results'!I7</f>
        <v>3108.2625939096542</v>
      </c>
      <c r="I7" s="165">
        <f>'step 3 results'!J7-'step 2 results'!J7</f>
        <v>20711.894530238525</v>
      </c>
      <c r="J7" s="165">
        <f>'step 3 results'!K7-'step 2 results'!K7</f>
        <v>4696.383604506984</v>
      </c>
      <c r="K7" s="165">
        <f>'step 3 results'!L7-'step 2 results'!L7</f>
        <v>1487.5335653463444</v>
      </c>
      <c r="L7" s="165">
        <f>'step 3 results'!M7-'step 2 results'!M7</f>
        <v>1463.768399710123</v>
      </c>
      <c r="M7" s="165">
        <f>'step 3 results'!N7-'step 2 results'!N7</f>
        <v>20173.171385961585</v>
      </c>
      <c r="N7" s="165">
        <f>'step 3 results'!O7-'step 2 results'!O7</f>
        <v>1585.772127947239</v>
      </c>
      <c r="O7" s="165">
        <f>'step 3 results'!P7-'step 2 results'!P7</f>
        <v>4723.326670199211</v>
      </c>
      <c r="P7" s="165">
        <f>'step 3 results'!Q7-'step 2 results'!Q7</f>
        <v>24.594183042137217</v>
      </c>
      <c r="Q7" s="165">
        <f>'step 3 results'!R7-'step 2 results'!R7</f>
        <v>871.9881414546508</v>
      </c>
      <c r="R7" s="165">
        <f>'step 3 results'!S7-'step 2 results'!S7</f>
        <v>869.777428372212</v>
      </c>
      <c r="S7" s="165">
        <f>'step 3 results'!T7-'step 2 results'!T7</f>
        <v>510.5365524758254</v>
      </c>
      <c r="T7" s="165">
        <f>'step 3 results'!U7-'step 2 results'!U7</f>
        <v>2602.7001458693194</v>
      </c>
      <c r="U7" s="165">
        <f>'step 3 results'!V7-'step 2 results'!V7</f>
        <v>154.6117462030984</v>
      </c>
      <c r="V7" s="165">
        <f>'step 3 results'!W7-'step 2 results'!W7</f>
        <v>812.0225490934845</v>
      </c>
      <c r="W7" s="165">
        <f>'step 3 results'!X7-'step 2 results'!X7</f>
        <v>952.8449724448674</v>
      </c>
      <c r="X7" s="165">
        <f>'step 3 results'!Y7-'step 2 results'!Y7</f>
        <v>787.013857348391</v>
      </c>
      <c r="Y7" s="165">
        <f>'step 3 results'!Z7-'step 2 results'!Z7</f>
        <v>749.5699045145757</v>
      </c>
      <c r="Z7" s="165">
        <f>'step 3 results'!AA7-'step 2 results'!AA7</f>
        <v>4190.959326034303</v>
      </c>
      <c r="AA7" s="165">
        <f>'step 3 results'!AB7-'step 2 results'!AB7</f>
        <v>6167.613160870344</v>
      </c>
      <c r="AB7" s="165">
        <f>'step 3 results'!AC7-'step 2 results'!AC7</f>
        <v>285.32015720232175</v>
      </c>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row>
    <row r="8" spans="1:28" ht="12">
      <c r="A8" s="65" t="s">
        <v>22</v>
      </c>
      <c r="B8" s="98" t="s">
        <v>235</v>
      </c>
      <c r="C8" s="25" t="s">
        <v>92</v>
      </c>
      <c r="D8" s="39" t="s">
        <v>93</v>
      </c>
      <c r="E8" s="165">
        <f>'step 3 results'!E8-'step 2 results'!E8</f>
        <v>17052</v>
      </c>
      <c r="F8" s="165">
        <f>'step 3 results'!G8-'step 2 results'!G8</f>
        <v>2860.6269079067133</v>
      </c>
      <c r="G8" s="165">
        <f>'step 3 results'!H8-'step 2 results'!H8</f>
        <v>522.2786613790286</v>
      </c>
      <c r="H8" s="165">
        <f>'step 3 results'!I8-'step 2 results'!I8</f>
        <v>421.4208720807892</v>
      </c>
      <c r="I8" s="165">
        <f>'step 3 results'!J8-'step 2 results'!J8</f>
        <v>1746.2960651123722</v>
      </c>
      <c r="J8" s="165">
        <f>'step 3 results'!K8-'step 2 results'!K8</f>
        <v>760.008635183407</v>
      </c>
      <c r="K8" s="165">
        <f>'step 3 results'!L8-'step 2 results'!L8</f>
        <v>241.05168986724402</v>
      </c>
      <c r="L8" s="165">
        <f>'step 3 results'!M8-'step 2 results'!M8</f>
        <v>173.7082673716959</v>
      </c>
      <c r="M8" s="165">
        <f>'step 3 results'!N8-'step 2 results'!N8</f>
        <v>2712.0762690321862</v>
      </c>
      <c r="N8" s="165">
        <f>'step 3 results'!O8-'step 2 results'!O8</f>
        <v>230.68443920788286</v>
      </c>
      <c r="O8" s="165">
        <f>'step 3 results'!P8-'step 2 results'!P8</f>
        <v>697.7352003627566</v>
      </c>
      <c r="P8" s="165">
        <f>'step 3 results'!Q8-'step 2 results'!Q8</f>
        <v>9.615493866186853</v>
      </c>
      <c r="Q8" s="165">
        <f>'step 3 results'!R8-'step 2 results'!R8</f>
        <v>106.94177450811821</v>
      </c>
      <c r="R8" s="165">
        <f>'step 3 results'!S8-'step 2 results'!S8</f>
        <v>66.434321257291</v>
      </c>
      <c r="S8" s="165">
        <f>'step 3 results'!T8-'step 2 results'!T8</f>
        <v>60.927265679383936</v>
      </c>
      <c r="T8" s="165">
        <f>'step 3 results'!U8-'step 2 results'!U8</f>
        <v>225.94662313927074</v>
      </c>
      <c r="U8" s="165">
        <f>'step 3 results'!V8-'step 2 results'!V8</f>
        <v>18.007197603949862</v>
      </c>
      <c r="V8" s="165">
        <f>'step 3 results'!W8-'step 2 results'!W8</f>
        <v>116.76706096774933</v>
      </c>
      <c r="W8" s="165">
        <f>'step 3 results'!X8-'step 2 results'!X8</f>
        <v>124.0573535899307</v>
      </c>
      <c r="X8" s="165">
        <f>'step 3 results'!Y8-'step 2 results'!Y8</f>
        <v>104.44174610290975</v>
      </c>
      <c r="Y8" s="165">
        <f>'step 3 results'!Z8-'step 2 results'!Z8</f>
        <v>53.67193848944294</v>
      </c>
      <c r="Z8" s="165">
        <f>'step 3 results'!AA8-'step 2 results'!AA8</f>
        <v>606.9299728337137</v>
      </c>
      <c r="AA8" s="165">
        <f>'step 3 results'!AB8-'step 2 results'!AB8</f>
        <v>393.710767030052</v>
      </c>
      <c r="AB8" s="165">
        <f>'step 3 results'!AC8-'step 2 results'!AC8</f>
        <v>71.15465460978294</v>
      </c>
    </row>
    <row r="9" spans="1:28" ht="12">
      <c r="A9" s="65" t="s">
        <v>23</v>
      </c>
      <c r="B9" s="22" t="s">
        <v>94</v>
      </c>
      <c r="C9" s="25" t="s">
        <v>95</v>
      </c>
      <c r="D9" s="39" t="s">
        <v>96</v>
      </c>
      <c r="E9" s="165">
        <f>'step 3 results'!E9-'step 2 results'!E9</f>
        <v>146960</v>
      </c>
      <c r="F9" s="165">
        <f>'step 3 results'!G9-'step 2 results'!G9</f>
        <v>39693.13061900943</v>
      </c>
      <c r="G9" s="165">
        <f>'step 3 results'!H9-'step 2 results'!H9</f>
        <v>10402.486212144096</v>
      </c>
      <c r="H9" s="165">
        <f>'step 3 results'!I9-'step 2 results'!I9</f>
        <v>1076.8619267229915</v>
      </c>
      <c r="I9" s="165">
        <f>'step 3 results'!J9-'step 2 results'!J9</f>
        <v>32776.98489463108</v>
      </c>
      <c r="J9" s="165">
        <f>'step 3 results'!K9-'step 2 results'!K9</f>
        <v>7244.5886120289215</v>
      </c>
      <c r="K9" s="165">
        <f>'step 3 results'!L9-'step 2 results'!L9</f>
        <v>8068.387985972018</v>
      </c>
      <c r="L9" s="165">
        <f>'step 3 results'!M9-'step 2 results'!M9</f>
        <v>2231.796343133399</v>
      </c>
      <c r="M9" s="165">
        <f>'step 3 results'!N9-'step 2 results'!N9</f>
        <v>14618.400655264588</v>
      </c>
      <c r="N9" s="165">
        <f>'step 3 results'!O9-'step 2 results'!O9</f>
        <v>1227.6225964642108</v>
      </c>
      <c r="O9" s="165">
        <f>'step 3 results'!P9-'step 2 results'!P9</f>
        <v>2323.329606904852</v>
      </c>
      <c r="P9" s="165">
        <f>'step 3 results'!Q9-'step 2 results'!Q9</f>
        <v>29.613702984882252</v>
      </c>
      <c r="Q9" s="165">
        <f>'step 3 results'!R9-'step 2 results'!R9</f>
        <v>86.14895413783927</v>
      </c>
      <c r="R9" s="165">
        <f>'step 3 results'!S9-'step 2 results'!S9</f>
        <v>131.91558602356645</v>
      </c>
      <c r="S9" s="165">
        <f>'step 3 results'!T9-'step 2 results'!T9</f>
        <v>1402.6126595566966</v>
      </c>
      <c r="T9" s="165">
        <f>'step 3 results'!U9-'step 2 results'!U9</f>
        <v>5031.637352613172</v>
      </c>
      <c r="U9" s="165">
        <f>'step 3 results'!V9-'step 2 results'!V9</f>
        <v>2.692154816807477</v>
      </c>
      <c r="V9" s="165">
        <f>'step 3 results'!W9-'step 2 results'!W9</f>
        <v>110.37834748910655</v>
      </c>
      <c r="W9" s="165">
        <f>'step 3 results'!X9-'step 2 results'!X9</f>
        <v>1572.4876284972488</v>
      </c>
      <c r="X9" s="165">
        <f>'step 3 results'!Y9-'step 2 results'!Y9</f>
        <v>1464.532220343268</v>
      </c>
      <c r="Y9" s="165">
        <f>'step 3 results'!Z9-'step 2 results'!Z9</f>
        <v>215.37238534459857</v>
      </c>
      <c r="Z9" s="165">
        <f>'step 3 results'!AA9-'step 2 results'!AA9</f>
        <v>3844.3970784010817</v>
      </c>
      <c r="AA9" s="165">
        <f>'step 3 results'!AB9-'step 2 results'!AB9</f>
        <v>3141.7446712143283</v>
      </c>
      <c r="AB9" s="165">
        <f>'step 3 results'!AC9-'step 2 results'!AC9</f>
        <v>1666.4438316038286</v>
      </c>
    </row>
    <row r="10" spans="1:28" ht="12">
      <c r="A10" s="65" t="s">
        <v>24</v>
      </c>
      <c r="B10" s="22" t="s">
        <v>97</v>
      </c>
      <c r="C10" s="25" t="s">
        <v>90</v>
      </c>
      <c r="D10" s="39" t="s">
        <v>91</v>
      </c>
      <c r="E10" s="165">
        <f>'step 3 results'!E10-'step 2 results'!E10</f>
        <v>48360</v>
      </c>
      <c r="F10" s="165">
        <f>'step 3 results'!G10-'step 2 results'!G10</f>
        <v>7560.892118749733</v>
      </c>
      <c r="G10" s="165">
        <f>'step 3 results'!H10-'step 2 results'!H10</f>
        <v>1981.448287208288</v>
      </c>
      <c r="H10" s="165">
        <f>'step 3 results'!I10-'step 2 results'!I10</f>
        <v>1235.3368807759252</v>
      </c>
      <c r="I10" s="165">
        <f>'step 3 results'!J10-'step 2 results'!J10</f>
        <v>8231.662033342524</v>
      </c>
      <c r="J10" s="165">
        <f>'step 3 results'!K10-'step 2 results'!K10</f>
        <v>1866.5140726161771</v>
      </c>
      <c r="K10" s="165">
        <f>'step 3 results'!L10-'step 2 results'!L10</f>
        <v>591.2000737212657</v>
      </c>
      <c r="L10" s="165">
        <f>'step 3 results'!M10-'step 2 results'!M10</f>
        <v>581.7549304294153</v>
      </c>
      <c r="M10" s="165">
        <f>'step 3 results'!N10-'step 2 results'!N10</f>
        <v>8017.553814185958</v>
      </c>
      <c r="N10" s="165">
        <f>'step 3 results'!O10-'step 2 results'!O10</f>
        <v>630.2436602358321</v>
      </c>
      <c r="O10" s="165">
        <f>'step 3 results'!P10-'step 2 results'!P10</f>
        <v>1877.2222292552033</v>
      </c>
      <c r="P10" s="165">
        <f>'step 3 results'!Q10-'step 2 results'!Q10</f>
        <v>9.774625034589008</v>
      </c>
      <c r="Q10" s="165">
        <f>'step 3 results'!R10-'step 2 results'!R10</f>
        <v>346.5598797375915</v>
      </c>
      <c r="R10" s="165">
        <f>'step 3 results'!S10-'step 2 results'!S10</f>
        <v>345.681261756954</v>
      </c>
      <c r="S10" s="165">
        <f>'step 3 results'!T10-'step 2 results'!T10</f>
        <v>202.90583990340656</v>
      </c>
      <c r="T10" s="165">
        <f>'step 3 results'!U10-'step 2 results'!U10</f>
        <v>1034.4079313289476</v>
      </c>
      <c r="U10" s="165">
        <f>'step 3 results'!V10-'step 2 results'!V10</f>
        <v>61.448345020815395</v>
      </c>
      <c r="V10" s="165">
        <f>'step 3 results'!W10-'step 2 results'!W10</f>
        <v>322.7273670128052</v>
      </c>
      <c r="W10" s="165">
        <f>'step 3 results'!X10-'step 2 results'!X10</f>
        <v>378.69533237939686</v>
      </c>
      <c r="X10" s="165">
        <f>'step 3 results'!Y10-'step 2 results'!Y10</f>
        <v>312.78800110684824</v>
      </c>
      <c r="Y10" s="165">
        <f>'step 3 results'!Z10-'step 2 results'!Z10</f>
        <v>297.9064090598058</v>
      </c>
      <c r="Z10" s="165">
        <f>'step 3 results'!AA10-'step 2 results'!AA10</f>
        <v>1665.6400367929964</v>
      </c>
      <c r="AA10" s="165">
        <f>'step 3 results'!AB10-'step 2 results'!AB10</f>
        <v>2451.2343387302535</v>
      </c>
      <c r="AB10" s="165">
        <f>'step 3 results'!AC10-'step 2 results'!AC10</f>
        <v>113.39663312598987</v>
      </c>
    </row>
    <row r="11" spans="1:28" ht="12">
      <c r="A11" s="17" t="s">
        <v>25</v>
      </c>
      <c r="B11" s="22" t="s">
        <v>98</v>
      </c>
      <c r="C11" s="25" t="s">
        <v>90</v>
      </c>
      <c r="D11" s="39" t="s">
        <v>91</v>
      </c>
      <c r="E11" s="165">
        <f>'step 3 results'!E11-'step 2 results'!E11</f>
        <v>32300</v>
      </c>
      <c r="F11" s="165">
        <f>'step 3 results'!G11-'step 2 results'!G11</f>
        <v>5248.410933049177</v>
      </c>
      <c r="G11" s="165">
        <f>'step 3 results'!H11-'step 2 results'!H11</f>
        <v>1375.426958951928</v>
      </c>
      <c r="H11" s="165">
        <f>'step 3 results'!I11-'step 2 results'!I11</f>
        <v>857.5119826118262</v>
      </c>
      <c r="I11" s="165">
        <f>'step 3 results'!J11-'step 2 results'!J11</f>
        <v>5714.027436765551</v>
      </c>
      <c r="J11" s="165">
        <f>'step 3 results'!K11-'step 2 results'!K11</f>
        <v>1295.645105306543</v>
      </c>
      <c r="K11" s="165">
        <f>'step 3 results'!L11-'step 2 results'!L11</f>
        <v>410.3829127311046</v>
      </c>
      <c r="L11" s="165">
        <f>'step 3 results'!M11-'step 2 results'!M11</f>
        <v>403.82654444299806</v>
      </c>
      <c r="M11" s="165">
        <f>'step 3 results'!N11-'step 2 results'!N11</f>
        <v>5565.403716095054</v>
      </c>
      <c r="N11" s="165">
        <f>'step 3 results'!O11-'step 2 results'!O11</f>
        <v>437.48510954996163</v>
      </c>
      <c r="O11" s="165">
        <f>'step 3 results'!P11-'step 2 results'!P11</f>
        <v>1303.0781972610785</v>
      </c>
      <c r="P11" s="165">
        <f>'step 3 results'!Q11-'step 2 results'!Q11</f>
        <v>6.785078809784181</v>
      </c>
      <c r="Q11" s="165">
        <f>'step 3 results'!R11-'step 2 results'!R11</f>
        <v>240.56535038510174</v>
      </c>
      <c r="R11" s="165">
        <f>'step 3 results'!S11-'step 2 results'!S11</f>
        <v>239.95545566062538</v>
      </c>
      <c r="S11" s="165">
        <f>'step 3 results'!T11-'step 2 results'!T11</f>
        <v>140.84756293344117</v>
      </c>
      <c r="T11" s="165">
        <f>'step 3 results'!U11-'step 2 results'!U11</f>
        <v>718.0366828084534</v>
      </c>
      <c r="U11" s="165">
        <f>'step 3 results'!V11-'step 2 results'!V11</f>
        <v>42.654512292969116</v>
      </c>
      <c r="V11" s="165">
        <f>'step 3 results'!W11-'step 2 results'!W11</f>
        <v>224.0219559837169</v>
      </c>
      <c r="W11" s="165">
        <f>'step 3 results'!X11-'step 2 results'!X11</f>
        <v>262.87224993277323</v>
      </c>
      <c r="X11" s="165">
        <f>'step 3 results'!Y11-'step 2 results'!Y11</f>
        <v>217.1225219130938</v>
      </c>
      <c r="Y11" s="165">
        <f>'step 3 results'!Z11-'step 2 results'!Z11</f>
        <v>206.792430017299</v>
      </c>
      <c r="Z11" s="165">
        <f>'step 3 results'!AA11-'step 2 results'!AA11</f>
        <v>1156.207923923448</v>
      </c>
      <c r="AA11" s="165">
        <f>'step 3 results'!AB11-'step 2 results'!AB11</f>
        <v>1701.5300444446439</v>
      </c>
      <c r="AB11" s="165">
        <f>'step 3 results'!AC11-'step 2 results'!AC11</f>
        <v>78.71453787755263</v>
      </c>
    </row>
    <row r="12" spans="1:28" ht="12">
      <c r="A12" s="66" t="s">
        <v>26</v>
      </c>
      <c r="B12" s="23" t="s">
        <v>99</v>
      </c>
      <c r="C12" s="24" t="s">
        <v>100</v>
      </c>
      <c r="D12" s="106" t="s">
        <v>101</v>
      </c>
      <c r="E12" s="165">
        <f>'step 3 results'!E12-'step 2 results'!E12</f>
        <v>-259541</v>
      </c>
      <c r="F12" s="165">
        <f>'step 3 results'!G12-'step 2 results'!G12</f>
        <v>-34120.76869088785</v>
      </c>
      <c r="G12" s="165">
        <f>'step 3 results'!H12-'step 2 results'!H12</f>
        <v>-3335.010692926525</v>
      </c>
      <c r="H12" s="165">
        <f>'step 3 results'!I12-'step 2 results'!I12</f>
        <v>-3990.469755109223</v>
      </c>
      <c r="I12" s="165">
        <f>'step 3 results'!J12-'step 2 results'!J12</f>
        <v>-49250.67189746101</v>
      </c>
      <c r="J12" s="165">
        <f>'step 3 results'!K12-'step 2 results'!K12</f>
        <v>-24823.581680791045</v>
      </c>
      <c r="K12" s="165">
        <f>'step 3 results'!L12-'step 2 results'!L12</f>
        <v>-2415.6187788231537</v>
      </c>
      <c r="L12" s="165">
        <f>'step 3 results'!M12-'step 2 results'!M12</f>
        <v>-2328.3851903819905</v>
      </c>
      <c r="M12" s="165">
        <f>'step 3 results'!N12-'step 2 results'!N12</f>
        <v>-51973.90865160695</v>
      </c>
      <c r="N12" s="165">
        <f>'step 3 results'!O12-'step 2 results'!O12</f>
        <v>-5983.631980823588</v>
      </c>
      <c r="O12" s="165">
        <f>'step 3 results'!P12-'step 2 results'!P12</f>
        <v>-7540.079630879776</v>
      </c>
      <c r="P12" s="165">
        <f>'step 3 results'!Q12-'step 2 results'!Q12</f>
        <v>-861.5854265149469</v>
      </c>
      <c r="Q12" s="165">
        <f>'step 3 results'!R12-'step 2 results'!R12</f>
        <v>-3.5986702281210095</v>
      </c>
      <c r="R12" s="165">
        <f>'step 3 results'!S12-'step 2 results'!S12</f>
        <v>-1579.3151494804492</v>
      </c>
      <c r="S12" s="165">
        <f>'step 3 results'!T12-'step 2 results'!T12</f>
        <v>-448.9682755488694</v>
      </c>
      <c r="T12" s="165">
        <f>'step 3 results'!U12-'step 2 results'!U12</f>
        <v>-7556.296423300166</v>
      </c>
      <c r="U12" s="165">
        <f>'step 3 results'!V12-'step 2 results'!V12</f>
        <v>-810.2929875672983</v>
      </c>
      <c r="V12" s="165">
        <f>'step 3 results'!W12-'step 2 results'!W12</f>
        <v>-804.8722058312678</v>
      </c>
      <c r="W12" s="165">
        <f>'step 3 results'!X12-'step 2 results'!X12</f>
        <v>-90.51338915539807</v>
      </c>
      <c r="X12" s="165">
        <f>'step 3 results'!Y12-'step 2 results'!Y12</f>
        <v>-490.55797071690085</v>
      </c>
      <c r="Y12" s="165">
        <f>'step 3 results'!Z12-'step 2 results'!Z12</f>
        <v>-411.9338591506114</v>
      </c>
      <c r="Z12" s="165">
        <f>'step 3 results'!AA12-'step 2 results'!AA12</f>
        <v>-30421.96860222226</v>
      </c>
      <c r="AA12" s="165">
        <f>'step 3 results'!AB12-'step 2 results'!AB12</f>
        <v>-4046.727447915924</v>
      </c>
      <c r="AB12" s="165">
        <f>'step 3 results'!AC12-'step 2 results'!AC12</f>
        <v>-1808.855646689332</v>
      </c>
    </row>
    <row r="13" spans="1:28" ht="12">
      <c r="A13" s="64" t="s">
        <v>27</v>
      </c>
      <c r="B13" s="59" t="s">
        <v>102</v>
      </c>
      <c r="C13" s="25" t="s">
        <v>90</v>
      </c>
      <c r="D13" s="125" t="s">
        <v>91</v>
      </c>
      <c r="E13" s="165">
        <f>'step 3 results'!E13-'step 2 results'!E13</f>
        <v>333405</v>
      </c>
      <c r="F13" s="165">
        <f>'step 3 results'!G13-'step 2 results'!G13</f>
        <v>53609.02436694203</v>
      </c>
      <c r="G13" s="165">
        <f>'step 3 results'!H13-'step 2 results'!H13</f>
        <v>14049.07090889023</v>
      </c>
      <c r="H13" s="165">
        <f>'step 3 results'!I13-'step 2 results'!I13</f>
        <v>8758.914147005366</v>
      </c>
      <c r="I13" s="165">
        <f>'step 3 results'!J13-'step 2 results'!J13</f>
        <v>58364.98704055828</v>
      </c>
      <c r="J13" s="165">
        <f>'step 3 results'!K13-'step 2 results'!K13</f>
        <v>13234.152376276339</v>
      </c>
      <c r="K13" s="165">
        <f>'step 3 results'!L13-'step 2 results'!L13</f>
        <v>4191.788304883528</v>
      </c>
      <c r="L13" s="165">
        <f>'step 3 results'!M13-'step 2 results'!M13</f>
        <v>4124.819366704076</v>
      </c>
      <c r="M13" s="165">
        <f>'step 3 results'!N13-'step 2 results'!N13</f>
        <v>56846.894657060126</v>
      </c>
      <c r="N13" s="165">
        <f>'step 3 results'!O13-'step 2 results'!O13</f>
        <v>4468.61920631137</v>
      </c>
      <c r="O13" s="165">
        <f>'step 3 results'!P13-'step 2 results'!P13</f>
        <v>13310.076463165831</v>
      </c>
      <c r="P13" s="165">
        <f>'step 3 results'!Q13-'step 2 results'!Q13</f>
        <v>69.30506392989668</v>
      </c>
      <c r="Q13" s="165">
        <f>'step 3 results'!R13-'step 2 results'!R13</f>
        <v>2457.214935177404</v>
      </c>
      <c r="R13" s="165">
        <f>'step 3 results'!S13-'step 2 results'!S13</f>
        <v>2450.9852665095495</v>
      </c>
      <c r="S13" s="165">
        <f>'step 3 results'!T13-'step 2 results'!T13</f>
        <v>1438.6641079829678</v>
      </c>
      <c r="T13" s="165">
        <f>'step 3 results'!U13-'step 2 results'!U13</f>
        <v>7334.266793525079</v>
      </c>
      <c r="U13" s="165">
        <f>'step 3 results'!V13-'step 2 results'!V13</f>
        <v>435.6874524581708</v>
      </c>
      <c r="V13" s="165">
        <f>'step 3 results'!W13-'step 2 results'!W13</f>
        <v>2288.2351725618137</v>
      </c>
      <c r="W13" s="165">
        <f>'step 3 results'!X13-'step 2 results'!X13</f>
        <v>2685.0650667042337</v>
      </c>
      <c r="X13" s="165">
        <f>'step 3 results'!Y13-'step 2 results'!Y13</f>
        <v>2217.7620457566936</v>
      </c>
      <c r="Y13" s="165">
        <f>'step 3 results'!Z13-'step 2 results'!Z13</f>
        <v>2112.247032694884</v>
      </c>
      <c r="Z13" s="165">
        <f>'step 3 results'!AA13-'step 2 results'!AA13</f>
        <v>11809.894377087789</v>
      </c>
      <c r="AA13" s="165">
        <f>'step 3 results'!AB13-'step 2 results'!AB13</f>
        <v>17379.996874734425</v>
      </c>
      <c r="AB13" s="165">
        <f>'step 3 results'!AC13-'step 2 results'!AC13</f>
        <v>804.0166124451503</v>
      </c>
    </row>
    <row r="14" spans="1:28" ht="12">
      <c r="A14" s="67" t="s">
        <v>28</v>
      </c>
      <c r="B14" s="22" t="s">
        <v>109</v>
      </c>
      <c r="C14" s="25" t="s">
        <v>110</v>
      </c>
      <c r="D14" s="39" t="s">
        <v>111</v>
      </c>
      <c r="E14" s="165">
        <f>'step 3 results'!E14-'step 2 results'!E14</f>
        <v>18650</v>
      </c>
      <c r="F14" s="165">
        <f>'step 3 results'!G14-'step 2 results'!G14</f>
        <v>3353.064770611847</v>
      </c>
      <c r="G14" s="165">
        <f>'step 3 results'!H14-'step 2 results'!H14</f>
        <v>782.0571063869575</v>
      </c>
      <c r="H14" s="165">
        <f>'step 3 results'!I14-'step 2 results'!I14</f>
        <v>599.9356084673154</v>
      </c>
      <c r="I14" s="165">
        <f>'step 3 results'!J14-'step 2 results'!J14</f>
        <v>2552.575683469797</v>
      </c>
      <c r="J14" s="165">
        <f>'step 3 results'!K14-'step 2 results'!K14</f>
        <v>1040.7135996254729</v>
      </c>
      <c r="K14" s="165">
        <f>'step 3 results'!L14-'step 2 results'!L14</f>
        <v>345.7771949360076</v>
      </c>
      <c r="L14" s="165">
        <f>'step 3 results'!M14-'step 2 results'!M14</f>
        <v>220.20298476411836</v>
      </c>
      <c r="M14" s="165">
        <f>'step 3 results'!N14-'step 2 results'!N14</f>
        <v>4160.622268722371</v>
      </c>
      <c r="N14" s="165">
        <f>'step 3 results'!O14-'step 2 results'!O14</f>
        <v>314.5611981709508</v>
      </c>
      <c r="O14" s="165">
        <f>'step 3 results'!P14-'step 2 results'!P14</f>
        <v>787.0963084649557</v>
      </c>
      <c r="P14" s="165">
        <f>'step 3 results'!Q14-'step 2 results'!Q14</f>
        <v>0</v>
      </c>
      <c r="Q14" s="165">
        <f>'step 3 results'!R14-'step 2 results'!R14</f>
        <v>140.48889551684033</v>
      </c>
      <c r="R14" s="165">
        <f>'step 3 results'!S14-'step 2 results'!S14</f>
        <v>71.02231116643338</v>
      </c>
      <c r="S14" s="165">
        <f>'step 3 results'!T14-'step 2 results'!T14</f>
        <v>83.94160776908961</v>
      </c>
      <c r="T14" s="165">
        <f>'step 3 results'!U14-'step 2 results'!U14</f>
        <v>282.46587755335804</v>
      </c>
      <c r="U14" s="165">
        <f>'step 3 results'!V14-'step 2 results'!V14</f>
        <v>28.07072298482848</v>
      </c>
      <c r="V14" s="165">
        <f>'step 3 results'!W14-'step 2 results'!W14</f>
        <v>190.81327600048462</v>
      </c>
      <c r="W14" s="165">
        <f>'step 3 results'!X14-'step 2 results'!X14</f>
        <v>89.04845014343778</v>
      </c>
      <c r="X14" s="165">
        <f>'step 3 results'!Y14-'step 2 results'!Y14</f>
        <v>172.27983480086277</v>
      </c>
      <c r="Y14" s="165">
        <f>'step 3 results'!Z14-'step 2 results'!Z14</f>
        <v>59.86166226885098</v>
      </c>
      <c r="Z14" s="165">
        <f>'step 3 results'!AA14-'step 2 results'!AA14</f>
        <v>425.322183442413</v>
      </c>
      <c r="AA14" s="165">
        <f>'step 3 results'!AB14-'step 2 results'!AB14</f>
        <v>579.0009367473049</v>
      </c>
      <c r="AB14" s="165">
        <f>'step 3 results'!AC14-'step 2 results'!AC14</f>
        <v>120.73792898293686</v>
      </c>
    </row>
    <row r="15" spans="1:28" ht="12">
      <c r="A15" s="67" t="s">
        <v>29</v>
      </c>
      <c r="B15" s="22" t="s">
        <v>252</v>
      </c>
      <c r="C15" s="25" t="s">
        <v>90</v>
      </c>
      <c r="D15" s="39" t="s">
        <v>91</v>
      </c>
      <c r="E15" s="165">
        <f>'step 3 results'!E15-'step 2 results'!E15</f>
        <v>949315</v>
      </c>
      <c r="F15" s="165">
        <f>'step 3 results'!G15-'step 2 results'!G15</f>
        <v>155313.7511119101</v>
      </c>
      <c r="G15" s="165">
        <f>'step 3 results'!H15-'step 2 results'!H15</f>
        <v>40702.361743454734</v>
      </c>
      <c r="H15" s="165">
        <f>'step 3 results'!I15-'step 2 results'!I15</f>
        <v>25375.947947253768</v>
      </c>
      <c r="I15" s="165">
        <f>'step 3 results'!J15-'step 2 results'!J15</f>
        <v>169092.5208565627</v>
      </c>
      <c r="J15" s="165">
        <f>'step 3 results'!K15-'step 2 results'!K15</f>
        <v>38341.41495053146</v>
      </c>
      <c r="K15" s="165">
        <f>'step 3 results'!L15-'step 2 results'!L15</f>
        <v>12144.268118782633</v>
      </c>
      <c r="L15" s="165">
        <f>'step 3 results'!M15-'step 2 results'!M15</f>
        <v>11950.24860211622</v>
      </c>
      <c r="M15" s="165">
        <f>'step 3 results'!N15-'step 2 results'!N15</f>
        <v>164694.3691386421</v>
      </c>
      <c r="N15" s="165">
        <f>'step 3 results'!O15-'step 2 results'!O15</f>
        <v>12946.290655700192</v>
      </c>
      <c r="O15" s="165">
        <f>'step 3 results'!P15-'step 2 results'!P15</f>
        <v>38561.37893744978</v>
      </c>
      <c r="P15" s="165">
        <f>'step 3 results'!Q15-'step 2 results'!Q15</f>
        <v>200.78763934082377</v>
      </c>
      <c r="Q15" s="165">
        <f>'step 3 results'!R15-'step 2 results'!R15</f>
        <v>7118.937033033363</v>
      </c>
      <c r="R15" s="165">
        <f>'step 3 results'!S15-'step 2 results'!S15</f>
        <v>7100.888705901604</v>
      </c>
      <c r="S15" s="165">
        <f>'step 3 results'!T15-'step 2 results'!T15</f>
        <v>4168.035546990695</v>
      </c>
      <c r="T15" s="165">
        <f>'step 3 results'!U15-'step 2 results'!U15</f>
        <v>21248.52113630953</v>
      </c>
      <c r="U15" s="165">
        <f>'step 3 results'!V15-'step 2 results'!V15</f>
        <v>1262.2548787774253</v>
      </c>
      <c r="V15" s="165">
        <f>'step 3 results'!W15-'step 2 results'!W15</f>
        <v>6629.376159584389</v>
      </c>
      <c r="W15" s="165">
        <f>'step 3 results'!X15-'step 2 results'!X15</f>
        <v>7779.054597877464</v>
      </c>
      <c r="X15" s="165">
        <f>'step 3 results'!Y15-'step 2 results'!Y15</f>
        <v>6425.204458906361</v>
      </c>
      <c r="Y15" s="165">
        <f>'step 3 results'!Z15-'step 2 results'!Z15</f>
        <v>6119.510918112185</v>
      </c>
      <c r="Z15" s="165">
        <f>'step 3 results'!AA15-'step 2 results'!AA15</f>
        <v>34215.11616003296</v>
      </c>
      <c r="AA15" s="165">
        <f>'step 3 results'!AB15-'step 2 results'!AB15</f>
        <v>50352.57665671736</v>
      </c>
      <c r="AB15" s="165">
        <f>'step 3 results'!AC15-'step 2 results'!AC15</f>
        <v>2329.362220442703</v>
      </c>
    </row>
    <row r="16" spans="1:28" ht="12">
      <c r="A16" s="17" t="s">
        <v>199</v>
      </c>
      <c r="B16" s="22" t="s">
        <v>266</v>
      </c>
      <c r="C16" s="25" t="s">
        <v>118</v>
      </c>
      <c r="D16" s="39" t="s">
        <v>119</v>
      </c>
      <c r="E16" s="165">
        <f>'step 3 results'!E16-'step 2 results'!E16</f>
        <v>403720.02</v>
      </c>
      <c r="F16" s="165">
        <f>'step 3 results'!G16-'step 2 results'!G16</f>
        <v>29290.765656464646</v>
      </c>
      <c r="G16" s="165">
        <f>'step 3 results'!H16-'step 2 results'!H16</f>
        <v>46198.61489928531</v>
      </c>
      <c r="H16" s="165">
        <f>'step 3 results'!I16-'step 2 results'!I16</f>
        <v>14935.442624974428</v>
      </c>
      <c r="I16" s="165">
        <f>'step 3 results'!J16-'step 2 results'!J16</f>
        <v>75605.40447444678</v>
      </c>
      <c r="J16" s="165">
        <f>'step 3 results'!K16-'step 2 results'!K16</f>
        <v>26991.38254047284</v>
      </c>
      <c r="K16" s="165">
        <f>'step 3 results'!L16-'step 2 results'!L16</f>
        <v>6571.172849829847</v>
      </c>
      <c r="L16" s="165">
        <f>'step 3 results'!M16-'step 2 results'!M16</f>
        <v>7267.316362010861</v>
      </c>
      <c r="M16" s="165">
        <f>'step 3 results'!N16-'step 2 results'!N16</f>
        <v>159944.24573807348</v>
      </c>
      <c r="N16" s="165">
        <f>'step 3 results'!O16-'step 2 results'!O16</f>
        <v>15220.228607230296</v>
      </c>
      <c r="O16" s="165">
        <f>'step 3 results'!P16-'step 2 results'!P16</f>
        <v>5284.36211519222</v>
      </c>
      <c r="P16" s="165">
        <f>'step 3 results'!Q16-'step 2 results'!Q16</f>
        <v>0</v>
      </c>
      <c r="Q16" s="165">
        <f>'step 3 results'!R16-'step 2 results'!R16</f>
        <v>2552.5262113303725</v>
      </c>
      <c r="R16" s="165">
        <f>'step 3 results'!S16-'step 2 results'!S16</f>
        <v>0</v>
      </c>
      <c r="S16" s="165">
        <f>'step 3 results'!T16-'step 2 results'!T16</f>
        <v>1529.406201003736</v>
      </c>
      <c r="T16" s="165">
        <f>'step 3 results'!U16-'step 2 results'!U16</f>
        <v>0</v>
      </c>
      <c r="U16" s="165">
        <f>'step 3 results'!V16-'step 2 results'!V16</f>
        <v>0</v>
      </c>
      <c r="V16" s="165">
        <f>'step 3 results'!W16-'step 2 results'!W16</f>
        <v>2668.550130027208</v>
      </c>
      <c r="W16" s="165">
        <f>'step 3 results'!X16-'step 2 results'!X16</f>
        <v>0</v>
      </c>
      <c r="X16" s="165">
        <f>'step 3 results'!Y16-'step 2 results'!Y16</f>
        <v>3417.431787070418</v>
      </c>
      <c r="Y16" s="165">
        <f>'step 3 results'!Z16-'step 2 results'!Z16</f>
        <v>0</v>
      </c>
      <c r="Z16" s="165">
        <f>'step 3 results'!AA16-'step 2 results'!AA16</f>
        <v>0</v>
      </c>
      <c r="AA16" s="165">
        <f>'step 3 results'!AB16-'step 2 results'!AB16</f>
        <v>0</v>
      </c>
      <c r="AB16" s="165">
        <f>'step 3 results'!AC16-'step 2 results'!AC16</f>
        <v>0</v>
      </c>
    </row>
    <row r="17" spans="1:28" ht="12">
      <c r="A17" s="17" t="s">
        <v>200</v>
      </c>
      <c r="B17" s="22" t="s">
        <v>267</v>
      </c>
      <c r="C17" s="25" t="s">
        <v>123</v>
      </c>
      <c r="D17" s="39" t="s">
        <v>124</v>
      </c>
      <c r="E17" s="165">
        <f>'step 3 results'!E17-'step 2 results'!E17</f>
        <v>-46992.049999999814</v>
      </c>
      <c r="F17" s="165">
        <f>'step 3 results'!G17-'step 2 results'!G17</f>
        <v>-4373.234730293247</v>
      </c>
      <c r="G17" s="165">
        <f>'step 3 results'!H17-'step 2 results'!H17</f>
        <v>-4265.824173506859</v>
      </c>
      <c r="H17" s="165">
        <f>'step 3 results'!I17-'step 2 results'!I17</f>
        <v>-3099.3110720526165</v>
      </c>
      <c r="I17" s="165">
        <f>'step 3 results'!J17-'step 2 results'!J17</f>
        <v>-10017.202551121649</v>
      </c>
      <c r="J17" s="165">
        <f>'step 3 results'!K17-'step 2 results'!K17</f>
        <v>-4098.74930247321</v>
      </c>
      <c r="K17" s="165">
        <f>'step 3 results'!L17-'step 2 results'!L17</f>
        <v>-642.0422046120548</v>
      </c>
      <c r="L17" s="165">
        <f>'step 3 results'!M17-'step 2 results'!M17</f>
        <v>-2213.0856335619974</v>
      </c>
      <c r="M17" s="165">
        <f>'step 3 results'!N17-'step 2 results'!N17</f>
        <v>-13180.12738322257</v>
      </c>
      <c r="N17" s="165">
        <f>'step 3 results'!O17-'step 2 results'!O17</f>
        <v>-1117.3295528944218</v>
      </c>
      <c r="O17" s="165">
        <f>'step 3 results'!P17-'step 2 results'!P17</f>
        <v>-2275.1587444342877</v>
      </c>
      <c r="P17" s="165">
        <f>'step 3 results'!Q17-'step 2 results'!Q17</f>
        <v>0</v>
      </c>
      <c r="Q17" s="165">
        <f>'step 3 results'!R17-'step 2 results'!R17</f>
        <v>-47.39091418822886</v>
      </c>
      <c r="R17" s="165">
        <f>'step 3 results'!S17-'step 2 results'!S17</f>
        <v>-25.896674419797137</v>
      </c>
      <c r="S17" s="165">
        <f>'step 3 results'!T17-'step 2 results'!T17</f>
        <v>-531.187877212622</v>
      </c>
      <c r="T17" s="165">
        <f>'step 3 results'!U17-'step 2 results'!U17</f>
        <v>0</v>
      </c>
      <c r="U17" s="165">
        <f>'step 3 results'!V17-'step 2 results'!V17</f>
        <v>0</v>
      </c>
      <c r="V17" s="165">
        <f>'step 3 results'!W17-'step 2 results'!W17</f>
        <v>-827.5076923428351</v>
      </c>
      <c r="W17" s="165">
        <f>'step 3 results'!X17-'step 2 results'!X17</f>
        <v>0</v>
      </c>
      <c r="X17" s="165">
        <f>'step 3 results'!Y17-'step 2 results'!Y17</f>
        <v>-1037.9948066765792</v>
      </c>
      <c r="Y17" s="165">
        <f>'step 3 results'!Z17-'step 2 results'!Z17</f>
        <v>0</v>
      </c>
      <c r="Z17" s="165">
        <f>'step 3 results'!AA17-'step 2 results'!AA17</f>
        <v>-1132.9795058661293</v>
      </c>
      <c r="AA17" s="165">
        <f>'step 3 results'!AB17-'step 2 results'!AB17</f>
        <v>0</v>
      </c>
      <c r="AB17" s="165">
        <f>'step 3 results'!AC17-'step 2 results'!AC17</f>
        <v>0</v>
      </c>
    </row>
    <row r="18" spans="1:28" ht="12">
      <c r="A18" s="17" t="s">
        <v>201</v>
      </c>
      <c r="B18" s="22" t="s">
        <v>268</v>
      </c>
      <c r="C18" s="25" t="s">
        <v>125</v>
      </c>
      <c r="D18" s="39" t="s">
        <v>126</v>
      </c>
      <c r="E18" s="165">
        <f>'step 3 results'!E18-'step 2 results'!E18</f>
        <v>-22992.970000000205</v>
      </c>
      <c r="F18" s="165">
        <f>'step 3 results'!G18-'step 2 results'!G18</f>
        <v>-3233.5836933344253</v>
      </c>
      <c r="G18" s="165">
        <f>'step 3 results'!H18-'step 2 results'!H18</f>
        <v>-1928.5960207657772</v>
      </c>
      <c r="H18" s="165">
        <f>'step 3 results'!I18-'step 2 results'!I18</f>
        <v>-824.2753477389633</v>
      </c>
      <c r="I18" s="165">
        <f>'step 3 results'!J18-'step 2 results'!J18</f>
        <v>-3864.95884646551</v>
      </c>
      <c r="J18" s="165">
        <f>'step 3 results'!K18-'step 2 results'!K18</f>
        <v>-1488.3735310955963</v>
      </c>
      <c r="K18" s="165">
        <f>'step 3 results'!L18-'step 2 results'!L18</f>
        <v>-406.8875871420969</v>
      </c>
      <c r="L18" s="165">
        <f>'step 3 results'!M18-'step 2 results'!M18</f>
        <v>-376.1577991109989</v>
      </c>
      <c r="M18" s="165">
        <f>'step 3 results'!N18-'step 2 results'!N18</f>
        <v>-7395.54397346708</v>
      </c>
      <c r="N18" s="165">
        <f>'step 3 results'!O18-'step 2 results'!O18</f>
        <v>-681.9787887536804</v>
      </c>
      <c r="O18" s="165">
        <f>'step 3 results'!P18-'step 2 results'!P18</f>
        <v>-727.7734811865739</v>
      </c>
      <c r="P18" s="165">
        <f>'step 3 results'!Q18-'step 2 results'!Q18</f>
        <v>-7.6438306564725735</v>
      </c>
      <c r="Q18" s="165">
        <f>'step 3 results'!R18-'step 2 results'!R18</f>
        <v>-168.63097658473635</v>
      </c>
      <c r="R18" s="165">
        <f>'step 3 results'!S18-'step 2 results'!S18</f>
        <v>-52.811920899264805</v>
      </c>
      <c r="S18" s="165">
        <f>'step 3 results'!T18-'step 2 results'!T18</f>
        <v>-98.53559417854012</v>
      </c>
      <c r="T18" s="165">
        <f>'step 3 results'!U18-'step 2 results'!U18</f>
        <v>-179.61612255318505</v>
      </c>
      <c r="U18" s="165">
        <f>'step 3 results'!V18-'step 2 results'!V18</f>
        <v>-14.314810138484972</v>
      </c>
      <c r="V18" s="165">
        <f>'step 3 results'!W18-'step 2 results'!W18</f>
        <v>-180.24238544693253</v>
      </c>
      <c r="W18" s="165">
        <f>'step 3 results'!X18-'step 2 results'!X18</f>
        <v>-98.61931334241672</v>
      </c>
      <c r="X18" s="165">
        <f>'step 3 results'!Y18-'step 2 results'!Y18</f>
        <v>-194.9768446987182</v>
      </c>
      <c r="Y18" s="165">
        <f>'step 3 results'!Z18-'step 2 results'!Z18</f>
        <v>-42.666472937037724</v>
      </c>
      <c r="Z18" s="165">
        <f>'step 3 results'!AA18-'step 2 results'!AA18</f>
        <v>-482.47859103655355</v>
      </c>
      <c r="AA18" s="165">
        <f>'step 3 results'!AB18-'step 2 results'!AB18</f>
        <v>-312.98012069774995</v>
      </c>
      <c r="AB18" s="165">
        <f>'step 3 results'!AC18-'step 2 results'!AC18</f>
        <v>-56.56434685789736</v>
      </c>
    </row>
    <row r="19" spans="1:28" ht="12">
      <c r="A19" s="65" t="s">
        <v>30</v>
      </c>
      <c r="B19" s="22" t="s">
        <v>112</v>
      </c>
      <c r="C19" s="25" t="s">
        <v>113</v>
      </c>
      <c r="D19" s="39" t="s">
        <v>114</v>
      </c>
      <c r="E19" s="165">
        <f>'step 3 results'!E19-'step 2 results'!E19</f>
        <v>0</v>
      </c>
      <c r="F19" s="165">
        <f>'step 3 results'!G19-'step 2 results'!G19</f>
        <v>-1310.2443528062431</v>
      </c>
      <c r="G19" s="165">
        <f>'step 3 results'!H19-'step 2 results'!H19</f>
        <v>-343.3697225032688</v>
      </c>
      <c r="H19" s="165">
        <f>'step 3 results'!I19-'step 2 results'!I19</f>
        <v>-214.07436403385373</v>
      </c>
      <c r="I19" s="165">
        <f>'step 3 results'!J19-'step 2 results'!J19</f>
        <v>-1426.4836111932236</v>
      </c>
      <c r="J19" s="165">
        <f>'step 3 results'!K19-'step 2 results'!K19</f>
        <v>-323.4525086020044</v>
      </c>
      <c r="K19" s="165">
        <f>'step 3 results'!L19-'step 2 results'!L19</f>
        <v>-102.4504179937976</v>
      </c>
      <c r="L19" s="165">
        <f>'step 3 results'!M19-'step 2 results'!M19</f>
        <v>-100.81364742952724</v>
      </c>
      <c r="M19" s="165">
        <f>'step 3 results'!N19-'step 2 results'!N19</f>
        <v>-1389.3803063671203</v>
      </c>
      <c r="N19" s="165">
        <f>'step 3 results'!O19-'step 2 results'!O19</f>
        <v>-109.21637073330976</v>
      </c>
      <c r="O19" s="165">
        <f>'step 3 results'!P19-'step 2 results'!P19</f>
        <v>-325.30814964870615</v>
      </c>
      <c r="P19" s="165">
        <f>'step 3 results'!Q19-'step 2 results'!Q19</f>
        <v>-1.6938672118610398</v>
      </c>
      <c r="Q19" s="165">
        <f>'step 3 results'!R19-'step 2 results'!R19</f>
        <v>-60.05615715761246</v>
      </c>
      <c r="R19" s="165">
        <f>'step 3 results'!S19-'step 2 results'!S19</f>
        <v>-59.90389943070363</v>
      </c>
      <c r="S19" s="165">
        <f>'step 3 results'!T19-'step 2 results'!T19</f>
        <v>-35.162018808014295</v>
      </c>
      <c r="T19" s="165">
        <f>'step 3 results'!U19-'step 2 results'!U19</f>
        <v>-179.25492511138464</v>
      </c>
      <c r="U19" s="165">
        <f>'step 3 results'!V19-'step 2 results'!V19</f>
        <v>-10.648524775688216</v>
      </c>
      <c r="V19" s="165">
        <f>'step 3 results'!W19-'step 2 results'!W19</f>
        <v>-55.926166315209684</v>
      </c>
      <c r="W19" s="165">
        <f>'step 3 results'!X19-'step 2 results'!X19</f>
        <v>0</v>
      </c>
      <c r="X19" s="165">
        <f>'step 3 results'!Y19-'step 2 results'!Y19</f>
        <v>-54.203750779553275</v>
      </c>
      <c r="Y19" s="165">
        <f>'step 3 results'!Z19-'step 2 results'!Z19</f>
        <v>0</v>
      </c>
      <c r="Z19" s="165">
        <f>'step 3 results'!AA19-'step 2 results'!AA19</f>
        <v>0</v>
      </c>
      <c r="AA19" s="165">
        <f>'step 3 results'!AB19-'step 2 results'!AB19</f>
        <v>-424.78002585984905</v>
      </c>
      <c r="AB19" s="165">
        <f>'step 3 results'!AC19-'step 2 results'!AC19</f>
        <v>0</v>
      </c>
    </row>
    <row r="20" spans="1:28" ht="12">
      <c r="A20" s="67" t="s">
        <v>255</v>
      </c>
      <c r="B20" s="22" t="s">
        <v>256</v>
      </c>
      <c r="C20" s="25"/>
      <c r="D20" s="39" t="s">
        <v>101</v>
      </c>
      <c r="E20" s="165">
        <f>'step 3 results'!E20-'step 2 results'!E20</f>
        <v>31841.810000000027</v>
      </c>
      <c r="F20" s="165">
        <f>'step 3 results'!G20-'step 2 results'!G20</f>
        <v>4110.10389205737</v>
      </c>
      <c r="G20" s="165">
        <f>'step 3 results'!H20-'step 2 results'!H20</f>
        <v>341.6926848871394</v>
      </c>
      <c r="H20" s="165">
        <f>'step 3 results'!I20-'step 2 results'!I20</f>
        <v>408.84856155819216</v>
      </c>
      <c r="I20" s="165">
        <f>'step 3 results'!J20-'step 2 results'!J20</f>
        <v>5046.039087320489</v>
      </c>
      <c r="J20" s="165">
        <f>'step 3 results'!K20-'step 2 results'!K20</f>
        <v>2543.331057682928</v>
      </c>
      <c r="K20" s="165">
        <f>'step 3 results'!L20-'step 2 results'!L20</f>
        <v>247.4952383062905</v>
      </c>
      <c r="L20" s="165">
        <f>'step 3 results'!M20-'step 2 results'!M20</f>
        <v>238.5576120761798</v>
      </c>
      <c r="M20" s="165">
        <f>'step 3 results'!N20-'step 2 results'!N20</f>
        <v>5325.0517094032475</v>
      </c>
      <c r="N20" s="165">
        <f>'step 3 results'!O20-'step 2 results'!O20</f>
        <v>613.0604862049277</v>
      </c>
      <c r="O20" s="165">
        <f>'step 3 results'!P20-'step 2 results'!P20</f>
        <v>772.5282736881782</v>
      </c>
      <c r="P20" s="165">
        <f>'step 3 results'!Q20-'step 2 results'!Q20</f>
        <v>88.27481071348075</v>
      </c>
      <c r="Q20" s="165">
        <f>'step 3 results'!R20-'step 2 results'!R20</f>
        <v>0.36870625179047245</v>
      </c>
      <c r="R20" s="165">
        <f>'step 3 results'!S20-'step 2 results'!S20</f>
        <v>161.81070569083113</v>
      </c>
      <c r="S20" s="165">
        <f>'step 3 results'!T20-'step 2 results'!T20</f>
        <v>45.999605286669635</v>
      </c>
      <c r="T20" s="165">
        <f>'step 3 results'!U20-'step 2 results'!U20</f>
        <v>774.1897854051094</v>
      </c>
      <c r="U20" s="165">
        <f>'step 3 results'!V20-'step 2 results'!V20</f>
        <v>83.01957983353054</v>
      </c>
      <c r="V20" s="165">
        <f>'step 3 results'!W20-'step 2 results'!W20</f>
        <v>82.46418687197274</v>
      </c>
      <c r="W20" s="165">
        <f>'step 3 results'!X20-'step 2 results'!X20</f>
        <v>9.273662307692007</v>
      </c>
      <c r="X20" s="165">
        <f>'step 3 results'!Y20-'step 2 results'!Y20</f>
        <v>50.26072943710881</v>
      </c>
      <c r="Y20" s="165">
        <f>'step 3 results'!Z20-'step 2 results'!Z20</f>
        <v>42.205197910648565</v>
      </c>
      <c r="Z20" s="165">
        <f>'step 3 results'!AA20-'step 2 results'!AA20</f>
        <v>5450.145577833609</v>
      </c>
      <c r="AA20" s="165">
        <f>'step 3 results'!AB20-'step 2 results'!AB20</f>
        <v>414.612513722258</v>
      </c>
      <c r="AB20" s="165">
        <f>'step 3 results'!AC20-'step 2 results'!AC20</f>
        <v>185.3285639537703</v>
      </c>
    </row>
    <row r="21" spans="1:28" ht="12">
      <c r="A21" s="65" t="s">
        <v>31</v>
      </c>
      <c r="B21" s="22" t="s">
        <v>115</v>
      </c>
      <c r="C21" s="25" t="s">
        <v>105</v>
      </c>
      <c r="D21" s="39" t="s">
        <v>106</v>
      </c>
      <c r="E21" s="165">
        <f>'step 3 results'!E21-'step 2 results'!E21</f>
        <v>11569</v>
      </c>
      <c r="F21" s="165">
        <f>'step 3 results'!G21-'step 2 results'!G21</f>
        <v>823.2203520994808</v>
      </c>
      <c r="G21" s="165">
        <f>'step 3 results'!H21-'step 2 results'!H21</f>
        <v>1205.2209151296556</v>
      </c>
      <c r="H21" s="165">
        <f>'step 3 results'!I21-'step 2 results'!I21</f>
        <v>239.4357596026457</v>
      </c>
      <c r="I21" s="165">
        <f>'step 3 results'!J21-'step 2 results'!J21</f>
        <v>1843.1070227733435</v>
      </c>
      <c r="J21" s="165">
        <f>'step 3 results'!K21-'step 2 results'!K21</f>
        <v>671.516779221467</v>
      </c>
      <c r="K21" s="165">
        <f>'step 3 results'!L21-'step 2 results'!L21</f>
        <v>196.30076779636784</v>
      </c>
      <c r="L21" s="165">
        <f>'step 3 results'!M21-'step 2 results'!M21</f>
        <v>0</v>
      </c>
      <c r="M21" s="165">
        <f>'step 3 results'!N21-'step 2 results'!N21</f>
        <v>4762.395536035532</v>
      </c>
      <c r="N21" s="165">
        <f>'step 3 results'!O21-'step 2 results'!O21</f>
        <v>447.43415229563107</v>
      </c>
      <c r="O21" s="165">
        <f>'step 3 results'!P21-'step 2 results'!P21</f>
        <v>0</v>
      </c>
      <c r="P21" s="165">
        <f>'step 3 results'!Q21-'step 2 results'!Q21</f>
        <v>0</v>
      </c>
      <c r="Q21" s="165">
        <f>'step 3 results'!R21-'step 2 results'!R21</f>
        <v>88.46328828067226</v>
      </c>
      <c r="R21" s="165">
        <f>'step 3 results'!S21-'step 2 results'!S21</f>
        <v>0</v>
      </c>
      <c r="S21" s="165">
        <f>'step 3 results'!T21-'step 2 results'!T21</f>
        <v>0</v>
      </c>
      <c r="T21" s="165">
        <f>'step 3 results'!U21-'step 2 results'!U21</f>
        <v>0</v>
      </c>
      <c r="U21" s="165">
        <f>'step 3 results'!V21-'step 2 results'!V21</f>
        <v>0</v>
      </c>
      <c r="V21" s="165">
        <f>'step 3 results'!W21-'step 2 results'!W21</f>
        <v>0</v>
      </c>
      <c r="W21" s="165">
        <f>'step 3 results'!X21-'step 2 results'!X21</f>
        <v>0</v>
      </c>
      <c r="X21" s="165">
        <f>'step 3 results'!Y21-'step 2 results'!Y21</f>
        <v>0</v>
      </c>
      <c r="Y21" s="165">
        <f>'step 3 results'!Z21-'step 2 results'!Z21</f>
        <v>0</v>
      </c>
      <c r="Z21" s="165">
        <f>'step 3 results'!AA21-'step 2 results'!AA21</f>
        <v>0</v>
      </c>
      <c r="AA21" s="165">
        <f>'step 3 results'!AB21-'step 2 results'!AB21</f>
        <v>0</v>
      </c>
      <c r="AB21" s="165">
        <f>'step 3 results'!AC21-'step 2 results'!AC21</f>
        <v>0</v>
      </c>
    </row>
    <row r="22" spans="1:28" ht="12">
      <c r="A22" s="65" t="s">
        <v>32</v>
      </c>
      <c r="B22" s="22" t="s">
        <v>116</v>
      </c>
      <c r="C22" s="25" t="s">
        <v>105</v>
      </c>
      <c r="D22" s="39" t="s">
        <v>106</v>
      </c>
      <c r="E22" s="165">
        <f>'step 3 results'!E22-'step 2 results'!E22</f>
        <v>19182</v>
      </c>
      <c r="F22" s="165">
        <f>'step 3 results'!G22-'step 2 results'!G22</f>
        <v>1462.9150485393693</v>
      </c>
      <c r="G22" s="165">
        <f>'step 3 results'!H22-'step 2 results'!H22</f>
        <v>2141.7544027683325</v>
      </c>
      <c r="H22" s="165">
        <f>'step 3 results'!I22-'step 2 results'!I22</f>
        <v>425.4926095884912</v>
      </c>
      <c r="I22" s="165">
        <f>'step 3 results'!J22-'step 2 results'!J22</f>
        <v>3275.31868327508</v>
      </c>
      <c r="J22" s="165">
        <f>'step 3 results'!K22-'step 2 results'!K22</f>
        <v>1193.328127960398</v>
      </c>
      <c r="K22" s="165">
        <f>'step 3 results'!L22-'step 2 results'!L22</f>
        <v>348.8389791588106</v>
      </c>
      <c r="L22" s="165">
        <f>'step 3 results'!M22-'step 2 results'!M22</f>
        <v>0</v>
      </c>
      <c r="M22" s="165">
        <f>'step 3 results'!N22-'step 2 results'!N22</f>
        <v>8463.080485066981</v>
      </c>
      <c r="N22" s="165">
        <f>'step 3 results'!O22-'step 2 results'!O22</f>
        <v>795.1190139485698</v>
      </c>
      <c r="O22" s="165">
        <f>'step 3 results'!P22-'step 2 results'!P22</f>
        <v>0</v>
      </c>
      <c r="P22" s="165">
        <f>'step 3 results'!Q22-'step 2 results'!Q22</f>
        <v>0</v>
      </c>
      <c r="Q22" s="165">
        <f>'step 3 results'!R22-'step 2 results'!R22</f>
        <v>157.20490308460285</v>
      </c>
      <c r="R22" s="165">
        <f>'step 3 results'!S22-'step 2 results'!S22</f>
        <v>0</v>
      </c>
      <c r="S22" s="165">
        <f>'step 3 results'!T22-'step 2 results'!T22</f>
        <v>0</v>
      </c>
      <c r="T22" s="165">
        <f>'step 3 results'!U22-'step 2 results'!U22</f>
        <v>0</v>
      </c>
      <c r="U22" s="165">
        <f>'step 3 results'!V22-'step 2 results'!V22</f>
        <v>0</v>
      </c>
      <c r="V22" s="165">
        <f>'step 3 results'!W22-'step 2 results'!W22</f>
        <v>0</v>
      </c>
      <c r="W22" s="165">
        <f>'step 3 results'!X22-'step 2 results'!X22</f>
        <v>0</v>
      </c>
      <c r="X22" s="165">
        <f>'step 3 results'!Y22-'step 2 results'!Y22</f>
        <v>0</v>
      </c>
      <c r="Y22" s="165">
        <f>'step 3 results'!Z22-'step 2 results'!Z22</f>
        <v>0</v>
      </c>
      <c r="Z22" s="165">
        <f>'step 3 results'!AA22-'step 2 results'!AA22</f>
        <v>0</v>
      </c>
      <c r="AA22" s="165">
        <f>'step 3 results'!AB22-'step 2 results'!AB22</f>
        <v>0</v>
      </c>
      <c r="AB22" s="165">
        <f>'step 3 results'!AC22-'step 2 results'!AC22</f>
        <v>0</v>
      </c>
    </row>
    <row r="23" spans="1:28" ht="12">
      <c r="A23" s="65" t="s">
        <v>33</v>
      </c>
      <c r="B23" s="22" t="s">
        <v>117</v>
      </c>
      <c r="C23" s="25" t="s">
        <v>118</v>
      </c>
      <c r="D23" s="39" t="s">
        <v>119</v>
      </c>
      <c r="E23" s="165">
        <f>'step 3 results'!E23-'step 2 results'!E23</f>
        <v>116239</v>
      </c>
      <c r="F23" s="165">
        <f>'step 3 results'!G23-'step 2 results'!G23</f>
        <v>8112.157174791559</v>
      </c>
      <c r="G23" s="165">
        <f>'step 3 results'!H23-'step 2 results'!H23</f>
        <v>12794.831986167352</v>
      </c>
      <c r="H23" s="165">
        <f>'step 3 results'!I23-'step 2 results'!I23</f>
        <v>4136.41143662401</v>
      </c>
      <c r="I23" s="165">
        <f>'step 3 results'!J23-'step 2 results'!J23</f>
        <v>20939.122300650226</v>
      </c>
      <c r="J23" s="165">
        <f>'step 3 results'!K23-'step 2 results'!K23</f>
        <v>7475.3367700005765</v>
      </c>
      <c r="K23" s="165">
        <f>'step 3 results'!L23-'step 2 results'!L23</f>
        <v>1819.9041843338637</v>
      </c>
      <c r="L23" s="165">
        <f>'step 3 results'!M23-'step 2 results'!M23</f>
        <v>2012.7030224815826</v>
      </c>
      <c r="M23" s="165">
        <f>'step 3 results'!N23-'step 2 results'!N23</f>
        <v>44296.99366169935</v>
      </c>
      <c r="N23" s="165">
        <f>'step 3 results'!O23-'step 2 results'!O23</f>
        <v>4215.28368859351</v>
      </c>
      <c r="O23" s="165">
        <f>'step 3 results'!P23-'step 2 results'!P23</f>
        <v>1463.5184532122948</v>
      </c>
      <c r="P23" s="165">
        <f>'step 3 results'!Q23-'step 2 results'!Q23</f>
        <v>0</v>
      </c>
      <c r="Q23" s="165">
        <f>'step 3 results'!R23-'step 2 results'!R23</f>
        <v>706.9290732083391</v>
      </c>
      <c r="R23" s="165">
        <f>'step 3 results'!S23-'step 2 results'!S23</f>
        <v>0</v>
      </c>
      <c r="S23" s="165">
        <f>'step 3 results'!T23-'step 2 results'!T23</f>
        <v>423.5732050215265</v>
      </c>
      <c r="T23" s="165">
        <f>'step 3 results'!U23-'step 2 results'!U23</f>
        <v>0</v>
      </c>
      <c r="U23" s="165">
        <f>'step 3 results'!V23-'step 2 results'!V23</f>
        <v>0</v>
      </c>
      <c r="V23" s="165">
        <f>'step 3 results'!W23-'step 2 results'!W23</f>
        <v>739.0622128996256</v>
      </c>
      <c r="W23" s="165">
        <f>'step 3 results'!X23-'step 2 results'!X23</f>
        <v>0</v>
      </c>
      <c r="X23" s="165">
        <f>'step 3 results'!Y23-'step 2 results'!Y23</f>
        <v>946.4670236343009</v>
      </c>
      <c r="Y23" s="165">
        <f>'step 3 results'!Z23-'step 2 results'!Z23</f>
        <v>0</v>
      </c>
      <c r="Z23" s="165">
        <f>'step 3 results'!AA23-'step 2 results'!AA23</f>
        <v>0</v>
      </c>
      <c r="AA23" s="165">
        <f>'step 3 results'!AB23-'step 2 results'!AB23</f>
        <v>0</v>
      </c>
      <c r="AB23" s="165">
        <f>'step 3 results'!AC23-'step 2 results'!AC23</f>
        <v>0</v>
      </c>
    </row>
    <row r="24" spans="1:28" ht="12">
      <c r="A24" s="65" t="s">
        <v>34</v>
      </c>
      <c r="B24" s="22" t="s">
        <v>120</v>
      </c>
      <c r="C24" s="25" t="s">
        <v>107</v>
      </c>
      <c r="D24" s="39" t="s">
        <v>108</v>
      </c>
      <c r="E24" s="165">
        <f>'step 3 results'!E24-'step 2 results'!E24</f>
        <v>60983</v>
      </c>
      <c r="F24" s="165">
        <f>'step 3 results'!G24-'step 2 results'!G24</f>
        <v>3114.086817633375</v>
      </c>
      <c r="G24" s="165">
        <f>'step 3 results'!H24-'step 2 results'!H24</f>
        <v>6686.265797535278</v>
      </c>
      <c r="H24" s="165">
        <f>'step 3 results'!I24-'step 2 results'!I24</f>
        <v>2072.4481721183256</v>
      </c>
      <c r="I24" s="165">
        <f>'step 3 results'!J24-'step 2 results'!J24</f>
        <v>9160.208661383076</v>
      </c>
      <c r="J24" s="165">
        <f>'step 3 results'!K24-'step 2 results'!K24</f>
        <v>3981.74443006565</v>
      </c>
      <c r="K24" s="165">
        <f>'step 3 results'!L24-'step 2 results'!L24</f>
        <v>826.690851265972</v>
      </c>
      <c r="L24" s="165">
        <f>'step 3 results'!M24-'step 2 results'!M24</f>
        <v>1014.1572022389155</v>
      </c>
      <c r="M24" s="165">
        <f>'step 3 results'!N24-'step 2 results'!N24</f>
        <v>25742.552398807253</v>
      </c>
      <c r="N24" s="165">
        <f>'step 3 results'!O24-'step 2 results'!O24</f>
        <v>2142.633122046609</v>
      </c>
      <c r="O24" s="165">
        <f>'step 3 results'!P24-'step 2 results'!P24</f>
        <v>916.235405286563</v>
      </c>
      <c r="P24" s="165">
        <f>'step 3 results'!Q24-'step 2 results'!Q24</f>
        <v>123.51325249389083</v>
      </c>
      <c r="Q24" s="165">
        <f>'step 3 results'!R24-'step 2 results'!R24</f>
        <v>163.15191417100232</v>
      </c>
      <c r="R24" s="165">
        <f>'step 3 results'!S24-'step 2 results'!S24</f>
        <v>0</v>
      </c>
      <c r="S24" s="165">
        <f>'step 3 results'!T24-'step 2 results'!T24</f>
        <v>209.9929615394476</v>
      </c>
      <c r="T24" s="165">
        <f>'step 3 results'!U24-'step 2 results'!U24</f>
        <v>0</v>
      </c>
      <c r="U24" s="165">
        <f>'step 3 results'!V24-'step 2 results'!V24</f>
        <v>0</v>
      </c>
      <c r="V24" s="165">
        <f>'step 3 results'!W24-'step 2 results'!W24</f>
        <v>452.9840873100984</v>
      </c>
      <c r="W24" s="165">
        <f>'step 3 results'!X24-'step 2 results'!X24</f>
        <v>0</v>
      </c>
      <c r="X24" s="165">
        <f>'step 3 results'!Y24-'step 2 results'!Y24</f>
        <v>375.443509441724</v>
      </c>
      <c r="Y24" s="165">
        <f>'step 3 results'!Z24-'step 2 results'!Z24</f>
        <v>0</v>
      </c>
      <c r="Z24" s="165">
        <f>'step 3 results'!AA24-'step 2 results'!AA24</f>
        <v>0</v>
      </c>
      <c r="AA24" s="165">
        <f>'step 3 results'!AB24-'step 2 results'!AB24</f>
        <v>0</v>
      </c>
      <c r="AB24" s="165">
        <f>'step 3 results'!AC24-'step 2 results'!AC24</f>
        <v>0</v>
      </c>
    </row>
    <row r="25" spans="1:28" ht="12">
      <c r="A25" s="66" t="s">
        <v>35</v>
      </c>
      <c r="B25" s="22" t="s">
        <v>121</v>
      </c>
      <c r="C25" s="25" t="s">
        <v>90</v>
      </c>
      <c r="D25" s="39" t="s">
        <v>91</v>
      </c>
      <c r="E25" s="165">
        <f>'step 3 results'!E25-'step 2 results'!E25</f>
        <v>21366</v>
      </c>
      <c r="F25" s="165">
        <f>'step 3 results'!G25-'step 2 results'!G25</f>
        <v>3449.6548531567532</v>
      </c>
      <c r="G25" s="165">
        <f>'step 3 results'!H25-'step 2 results'!H25</f>
        <v>904.0352107784693</v>
      </c>
      <c r="H25" s="165">
        <f>'step 3 results'!I25-'step 2 results'!I25</f>
        <v>563.6220963243777</v>
      </c>
      <c r="I25" s="165">
        <f>'step 3 results'!J25-'step 2 results'!J25</f>
        <v>3755.6934336422855</v>
      </c>
      <c r="J25" s="165">
        <f>'step 3 results'!K25-'step 2 results'!K25</f>
        <v>851.5965084488598</v>
      </c>
      <c r="K25" s="165">
        <f>'step 3 results'!L25-'step 2 results'!L25</f>
        <v>269.7348634880973</v>
      </c>
      <c r="L25" s="165">
        <f>'step 3 results'!M25-'step 2 results'!M25</f>
        <v>265.42551957950036</v>
      </c>
      <c r="M25" s="165">
        <f>'step 3 results'!N25-'step 2 results'!N25</f>
        <v>3658.0066202723974</v>
      </c>
      <c r="N25" s="165">
        <f>'step 3 results'!O25-'step 2 results'!O25</f>
        <v>287.5484885986343</v>
      </c>
      <c r="O25" s="165">
        <f>'step 3 results'!P25-'step 2 results'!P25</f>
        <v>856.4821018336061</v>
      </c>
      <c r="P25" s="165">
        <f>'step 3 results'!Q25-'step 2 results'!Q25</f>
        <v>4.459669858896646</v>
      </c>
      <c r="Q25" s="165">
        <f>'step 3 results'!R25-'step 2 results'!R25</f>
        <v>158.11784539043128</v>
      </c>
      <c r="R25" s="165">
        <f>'step 3 results'!S25-'step 2 results'!S25</f>
        <v>157.71697618963162</v>
      </c>
      <c r="S25" s="165">
        <f>'step 3 results'!T25-'step 2 results'!T25</f>
        <v>92.57573105968049</v>
      </c>
      <c r="T25" s="165">
        <f>'step 3 results'!U25-'step 2 results'!U25</f>
        <v>471.9483209664959</v>
      </c>
      <c r="U25" s="165">
        <f>'step 3 results'!V25-'step 2 results'!V25</f>
        <v>28.03578973092897</v>
      </c>
      <c r="V25" s="165">
        <f>'step 3 results'!W25-'step 2 results'!W25</f>
        <v>147.24426831873916</v>
      </c>
      <c r="W25" s="165">
        <f>'step 3 results'!X25-'step 2 results'!X25</f>
        <v>172.77963640968028</v>
      </c>
      <c r="X25" s="165">
        <f>'step 3 results'!Y25-'step 2 results'!Y25</f>
        <v>142.70943548469268</v>
      </c>
      <c r="Y25" s="165">
        <f>'step 3 results'!Z25-'step 2 results'!Z25</f>
        <v>135.91971339614793</v>
      </c>
      <c r="Z25" s="165">
        <f>'step 3 results'!AA25-'step 2 results'!AA25</f>
        <v>759.9477874160293</v>
      </c>
      <c r="AA25" s="165">
        <f>'step 3 results'!AB25-'step 2 results'!AB25</f>
        <v>1118.374961581063</v>
      </c>
      <c r="AB25" s="165">
        <f>'step 3 results'!AC25-'step 2 results'!AC25</f>
        <v>51.73718122821117</v>
      </c>
    </row>
    <row r="26" spans="1:37" ht="12">
      <c r="A26" s="65" t="s">
        <v>36</v>
      </c>
      <c r="B26" s="59" t="s">
        <v>122</v>
      </c>
      <c r="C26" s="43" t="s">
        <v>90</v>
      </c>
      <c r="D26" s="125" t="s">
        <v>91</v>
      </c>
      <c r="E26" s="165">
        <f>'step 3 results'!E26-'step 2 results'!E26</f>
        <v>-3718942</v>
      </c>
      <c r="F26" s="165">
        <f>'step 3 results'!G26-'step 2 results'!G26</f>
        <v>-608868.7556695351</v>
      </c>
      <c r="G26" s="165">
        <f>'step 3 results'!H26-'step 2 results'!H26</f>
        <v>-159563.43961901878</v>
      </c>
      <c r="H26" s="165">
        <f>'step 3 results'!I26-'step 2 results'!I26</f>
        <v>-99480.06367733965</v>
      </c>
      <c r="I26" s="165">
        <f>'step 3 results'!J26-'step 2 results'!J26</f>
        <v>-662884.9797902103</v>
      </c>
      <c r="J26" s="165">
        <f>'step 3 results'!K26-'step 2 results'!K26</f>
        <v>-150307.93760636446</v>
      </c>
      <c r="K26" s="165">
        <f>'step 3 results'!L26-'step 2 results'!L26</f>
        <v>-47608.56888114503</v>
      </c>
      <c r="L26" s="165">
        <f>'step 3 results'!M26-'step 2 results'!M26</f>
        <v>-46847.96384236025</v>
      </c>
      <c r="M26" s="165">
        <f>'step 3 results'!N26-'step 2 results'!N26</f>
        <v>-645643.1248703155</v>
      </c>
      <c r="N26" s="165">
        <f>'step 3 results'!O26-'step 2 results'!O26</f>
        <v>-50752.69784961003</v>
      </c>
      <c r="O26" s="165">
        <f>'step 3 results'!P26-'step 2 results'!P26</f>
        <v>-151170.25145847508</v>
      </c>
      <c r="P26" s="165">
        <f>'step 3 results'!Q26-'step 2 results'!Q26</f>
        <v>-787.1377726958774</v>
      </c>
      <c r="Q26" s="165">
        <f>'step 3 results'!R26-'step 2 results'!R26</f>
        <v>-27908.013952155514</v>
      </c>
      <c r="R26" s="165">
        <f>'step 3 results'!S26-'step 2 results'!S26</f>
        <v>-27837.25999505926</v>
      </c>
      <c r="S26" s="165">
        <f>'step 3 results'!T26-'step 2 results'!T26</f>
        <v>-16339.74196691723</v>
      </c>
      <c r="T26" s="165">
        <f>'step 3 results'!U26-'step 2 results'!U26</f>
        <v>-83299.518113889</v>
      </c>
      <c r="U26" s="165">
        <f>'step 3 results'!V26-'step 2 results'!V26</f>
        <v>-4948.354874419588</v>
      </c>
      <c r="V26" s="165">
        <f>'step 3 results'!W26-'step 2 results'!W26</f>
        <v>-25988.8128659195</v>
      </c>
      <c r="W26" s="165">
        <f>'step 3 results'!X26-'step 2 results'!X26</f>
        <v>-30495.839932951174</v>
      </c>
      <c r="X26" s="165">
        <f>'step 3 results'!Y26-'step 2 results'!Y26</f>
        <v>-25188.408726268077</v>
      </c>
      <c r="Y26" s="165">
        <f>'step 3 results'!Z26-'step 2 results'!Z26</f>
        <v>-23990.013577950194</v>
      </c>
      <c r="Z26" s="165">
        <f>'step 3 results'!AA26-'step 2 results'!AA26</f>
        <v>-134131.81416523232</v>
      </c>
      <c r="AA26" s="165">
        <f>'step 3 results'!AB26-'step 2 results'!AB26</f>
        <v>-197394.6960539246</v>
      </c>
      <c r="AB26" s="165">
        <f>'step 3 results'!AC26-'step 2 results'!AC26</f>
        <v>-9131.68258773588</v>
      </c>
      <c r="AC26" s="121"/>
      <c r="AD26" s="121"/>
      <c r="AE26" s="121"/>
      <c r="AF26" s="121"/>
      <c r="AG26" s="121"/>
      <c r="AH26" s="121"/>
      <c r="AI26" s="121"/>
      <c r="AJ26" s="121"/>
      <c r="AK26" s="121"/>
    </row>
    <row r="27" spans="1:37" ht="12">
      <c r="A27" s="67" t="s">
        <v>240</v>
      </c>
      <c r="B27" s="22" t="s">
        <v>137</v>
      </c>
      <c r="C27" s="25" t="s">
        <v>133</v>
      </c>
      <c r="D27" s="39" t="s">
        <v>134</v>
      </c>
      <c r="E27" s="165">
        <f>'step 3 results'!E27-'step 2 results'!E27</f>
        <v>-1489</v>
      </c>
      <c r="F27" s="165">
        <f>'step 3 results'!G27-'step 2 results'!G27</f>
        <v>-217.80306942012976</v>
      </c>
      <c r="G27" s="165">
        <f>'step 3 results'!H27-'step 2 results'!H27</f>
        <v>-7.452889257308925</v>
      </c>
      <c r="H27" s="165">
        <f>'step 3 results'!I27-'step 2 results'!I27</f>
        <v>-52.27412195623401</v>
      </c>
      <c r="I27" s="165">
        <f>'step 3 results'!J27-'step 2 results'!J27</f>
        <v>-448.55865083949175</v>
      </c>
      <c r="J27" s="165">
        <f>'step 3 results'!K27-'step 2 results'!K27</f>
        <v>-10.999245483834784</v>
      </c>
      <c r="K27" s="165">
        <f>'step 3 results'!L27-'step 2 results'!L27</f>
        <v>-13.57589492967054</v>
      </c>
      <c r="L27" s="165">
        <f>'step 3 results'!M27-'step 2 results'!M27</f>
        <v>-0.048485339034535</v>
      </c>
      <c r="M27" s="165">
        <f>'step 3 results'!N27-'step 2 results'!N27</f>
        <v>-272.9516793334333</v>
      </c>
      <c r="N27" s="165">
        <f>'step 3 results'!O27-'step 2 results'!O27</f>
        <v>-17.579398638521525</v>
      </c>
      <c r="O27" s="165">
        <f>'step 3 results'!P27-'step 2 results'!P27</f>
        <v>-37.72852024587337</v>
      </c>
      <c r="P27" s="165">
        <f>'step 3 results'!Q27-'step 2 results'!Q27</f>
        <v>0</v>
      </c>
      <c r="Q27" s="165">
        <f>'step 3 results'!R27-'step 2 results'!R27</f>
        <v>-7.508301073348775</v>
      </c>
      <c r="R27" s="165">
        <f>'step 3 results'!S27-'step 2 results'!S27</f>
        <v>-8.464154900028916</v>
      </c>
      <c r="S27" s="165">
        <f>'step 3 results'!T27-'step 2 results'!T27</f>
        <v>-0.928147918661125</v>
      </c>
      <c r="T27" s="165">
        <f>'step 3 results'!U27-'step 2 results'!U27</f>
        <v>-79.32894113750808</v>
      </c>
      <c r="U27" s="165">
        <f>'step 3 results'!V27-'step 2 results'!V27</f>
        <v>-2.535090583805868</v>
      </c>
      <c r="V27" s="165">
        <f>'step 3 results'!W27-'step 2 results'!W27</f>
        <v>-24.706743476597694</v>
      </c>
      <c r="W27" s="165">
        <f>'step 3 results'!X27-'step 2 results'!X27</f>
        <v>-0.8110904572777144</v>
      </c>
      <c r="X27" s="165">
        <f>'step 3 results'!Y27-'step 2 results'!Y27</f>
        <v>-10.943833667795843</v>
      </c>
      <c r="Y27" s="165">
        <f>'step 3 results'!Z27-'step 2 results'!Z27</f>
        <v>-2.687473077914092</v>
      </c>
      <c r="Z27" s="165">
        <f>'step 3 results'!AA27-'step 2 results'!AA27</f>
        <v>-5.2849019547643366</v>
      </c>
      <c r="AA27" s="165">
        <f>'step 3 results'!AB27-'step 2 results'!AB27</f>
        <v>-230.27072802901966</v>
      </c>
      <c r="AB27" s="165">
        <f>'step 3 results'!AC27-'step 2 results'!AC27</f>
        <v>-8.630390348147557</v>
      </c>
      <c r="AC27" s="121"/>
      <c r="AD27" s="121"/>
      <c r="AE27" s="121"/>
      <c r="AF27" s="121"/>
      <c r="AG27" s="121"/>
      <c r="AH27" s="121"/>
      <c r="AI27" s="121"/>
      <c r="AJ27" s="121"/>
      <c r="AK27" s="121"/>
    </row>
    <row r="28" spans="1:28" ht="12">
      <c r="A28" s="65" t="s">
        <v>42</v>
      </c>
      <c r="B28" s="22" t="s">
        <v>257</v>
      </c>
      <c r="C28" s="25" t="s">
        <v>138</v>
      </c>
      <c r="D28" s="39" t="s">
        <v>139</v>
      </c>
      <c r="E28" s="165">
        <f>'step 3 results'!E28-'step 2 results'!E28</f>
        <v>28364</v>
      </c>
      <c r="F28" s="165">
        <f>'step 3 results'!G28-'step 2 results'!G28</f>
        <v>3541.1222297697095</v>
      </c>
      <c r="G28" s="165">
        <f>'step 3 results'!H28-'step 2 results'!H28</f>
        <v>1751.2057623607107</v>
      </c>
      <c r="H28" s="165">
        <f>'step 3 results'!I28-'step 2 results'!I28</f>
        <v>1349.4309837929904</v>
      </c>
      <c r="I28" s="165">
        <f>'step 3 results'!J28-'step 2 results'!J28</f>
        <v>5356.5938110582065</v>
      </c>
      <c r="J28" s="165">
        <f>'step 3 results'!K28-'step 2 results'!K28</f>
        <v>2632.932798050635</v>
      </c>
      <c r="K28" s="165">
        <f>'step 3 results'!L28-'step 2 results'!L28</f>
        <v>493.2590619826078</v>
      </c>
      <c r="L28" s="165">
        <f>'step 3 results'!M28-'step 2 results'!M28</f>
        <v>529.2479205822019</v>
      </c>
      <c r="M28" s="165">
        <f>'step 3 results'!N28-'step 2 results'!N28</f>
        <v>9020.501558402902</v>
      </c>
      <c r="N28" s="165">
        <f>'step 3 results'!O28-'step 2 results'!O28</f>
        <v>651.5797970824788</v>
      </c>
      <c r="O28" s="165">
        <f>'step 3 results'!P28-'step 2 results'!P28</f>
        <v>1162.5308609817002</v>
      </c>
      <c r="P28" s="165">
        <f>'step 3 results'!Q28-'step 2 results'!Q28</f>
        <v>0</v>
      </c>
      <c r="Q28" s="165">
        <f>'step 3 results'!R28-'step 2 results'!R28</f>
        <v>55.344211123738205</v>
      </c>
      <c r="R28" s="165">
        <f>'step 3 results'!S28-'step 2 results'!S28</f>
        <v>30.242738318982447</v>
      </c>
      <c r="S28" s="165">
        <f>'step 3 results'!T28-'step 2 results'!T28</f>
        <v>187.807404960884</v>
      </c>
      <c r="T28" s="165">
        <f>'step 3 results'!U28-'step 2 results'!U28</f>
        <v>0</v>
      </c>
      <c r="U28" s="165">
        <f>'step 3 results'!V28-'step 2 results'!V28</f>
        <v>0</v>
      </c>
      <c r="V28" s="165">
        <f>'step 3 results'!W28-'step 2 results'!W28</f>
        <v>211.69916823287713</v>
      </c>
      <c r="W28" s="165">
        <f>'step 3 results'!X28-'step 2 results'!X28</f>
        <v>0</v>
      </c>
      <c r="X28" s="165">
        <f>'step 3 results'!Y28-'step 2 results'!Y28</f>
        <v>245.72224884173193</v>
      </c>
      <c r="Y28" s="165">
        <f>'step 3 results'!Z28-'step 2 results'!Z28</f>
        <v>0</v>
      </c>
      <c r="Z28" s="165">
        <f>'step 3 results'!AA28-'step 2 results'!AA28</f>
        <v>1323.1198014554975</v>
      </c>
      <c r="AA28" s="165">
        <f>'step 3 results'!AB28-'step 2 results'!AB28</f>
        <v>0</v>
      </c>
      <c r="AB28" s="165">
        <f>'step 3 results'!AC28-'step 2 results'!AC28</f>
        <v>0</v>
      </c>
    </row>
    <row r="29" spans="1:28" ht="12">
      <c r="A29" s="67" t="s">
        <v>236</v>
      </c>
      <c r="B29" s="22" t="s">
        <v>140</v>
      </c>
      <c r="C29" s="25" t="s">
        <v>138</v>
      </c>
      <c r="D29" s="39" t="s">
        <v>139</v>
      </c>
      <c r="E29" s="165">
        <f>'step 3 results'!E29-'step 2 results'!E29</f>
        <v>13534</v>
      </c>
      <c r="F29" s="165">
        <f>'step 3 results'!G29-'step 2 results'!G29</f>
        <v>1729.689692505708</v>
      </c>
      <c r="G29" s="165">
        <f>'step 3 results'!H29-'step 2 results'!H29</f>
        <v>855.3905683196135</v>
      </c>
      <c r="H29" s="165">
        <f>'step 3 results'!I29-'step 2 results'!I29</f>
        <v>659.1404396584221</v>
      </c>
      <c r="I29" s="165">
        <f>'step 3 results'!J29-'step 2 results'!J29</f>
        <v>2616.4714180255396</v>
      </c>
      <c r="J29" s="165">
        <f>'step 3 results'!K29-'step 2 results'!K29</f>
        <v>1286.0772451067314</v>
      </c>
      <c r="K29" s="165">
        <f>'step 3 results'!L29-'step 2 results'!L29</f>
        <v>240.93636420503935</v>
      </c>
      <c r="L29" s="165">
        <f>'step 3 results'!M29-'step 2 results'!M29</f>
        <v>258.51541223716595</v>
      </c>
      <c r="M29" s="165">
        <f>'step 3 results'!N29-'step 2 results'!N29</f>
        <v>4406.13668617027</v>
      </c>
      <c r="N29" s="165">
        <f>'step 3 results'!O29-'step 2 results'!O29</f>
        <v>318.26940323712915</v>
      </c>
      <c r="O29" s="165">
        <f>'step 3 results'!P29-'step 2 results'!P29</f>
        <v>567.847568365527</v>
      </c>
      <c r="P29" s="165">
        <f>'step 3 results'!Q29-'step 2 results'!Q29</f>
        <v>0</v>
      </c>
      <c r="Q29" s="165">
        <f>'step 3 results'!R29-'step 2 results'!R29</f>
        <v>27.03332596537234</v>
      </c>
      <c r="R29" s="165">
        <f>'step 3 results'!S29-'step 2 results'!S29</f>
        <v>14.772309270695246</v>
      </c>
      <c r="S29" s="165">
        <f>'step 3 results'!T29-'step 2 results'!T29</f>
        <v>91.73604057101693</v>
      </c>
      <c r="T29" s="165">
        <f>'step 3 results'!U29-'step 2 results'!U29</f>
        <v>0</v>
      </c>
      <c r="U29" s="165">
        <f>'step 3 results'!V29-'step 2 results'!V29</f>
        <v>0</v>
      </c>
      <c r="V29" s="165">
        <f>'step 3 results'!W29-'step 2 results'!W29</f>
        <v>103.40616489486638</v>
      </c>
      <c r="W29" s="165">
        <f>'step 3 results'!X29-'step 2 results'!X29</f>
        <v>0</v>
      </c>
      <c r="X29" s="165">
        <f>'step 3 results'!Y29-'step 2 results'!Y29</f>
        <v>120.0250128243988</v>
      </c>
      <c r="Y29" s="165">
        <f>'step 3 results'!Z29-'step 2 results'!Z29</f>
        <v>0</v>
      </c>
      <c r="Z29" s="165">
        <f>'step 3 results'!AA29-'step 2 results'!AA29</f>
        <v>646.2885305929158</v>
      </c>
      <c r="AA29" s="165">
        <f>'step 3 results'!AB29-'step 2 results'!AB29</f>
        <v>0</v>
      </c>
      <c r="AB29" s="165">
        <f>'step 3 results'!AC29-'step 2 results'!AC29</f>
        <v>0</v>
      </c>
    </row>
    <row r="30" spans="1:28" ht="12">
      <c r="A30" s="65" t="s">
        <v>37</v>
      </c>
      <c r="B30" s="22" t="s">
        <v>248</v>
      </c>
      <c r="C30" s="25" t="s">
        <v>127</v>
      </c>
      <c r="D30" s="39" t="s">
        <v>128</v>
      </c>
      <c r="E30" s="165">
        <f>'step 3 results'!E30-'step 2 results'!E30</f>
        <v>145031</v>
      </c>
      <c r="F30" s="165">
        <f>'step 3 results'!G30-'step 2 results'!G30</f>
        <v>51682.2835241172</v>
      </c>
      <c r="G30" s="165">
        <f>'step 3 results'!H30-'step 2 results'!H30</f>
        <v>0</v>
      </c>
      <c r="H30" s="165">
        <f>'step 3 results'!I30-'step 2 results'!I30</f>
        <v>0</v>
      </c>
      <c r="I30" s="165">
        <f>'step 3 results'!J30-'step 2 results'!J30</f>
        <v>0</v>
      </c>
      <c r="J30" s="165">
        <f>'step 3 results'!K30-'step 2 results'!K30</f>
        <v>0</v>
      </c>
      <c r="K30" s="165">
        <f>'step 3 results'!L30-'step 2 results'!L30</f>
        <v>0</v>
      </c>
      <c r="L30" s="165">
        <f>'step 3 results'!M30-'step 2 results'!M30</f>
        <v>0</v>
      </c>
      <c r="M30" s="165">
        <f>'step 3 results'!N30-'step 2 results'!N30</f>
        <v>64768.44480314478</v>
      </c>
      <c r="N30" s="165">
        <f>'step 3 results'!O30-'step 2 results'!O30</f>
        <v>0</v>
      </c>
      <c r="O30" s="165">
        <f>'step 3 results'!P30-'step 2 results'!P30</f>
        <v>8952.564743388975</v>
      </c>
      <c r="P30" s="165">
        <f>'step 3 results'!Q30-'step 2 results'!Q30</f>
        <v>0</v>
      </c>
      <c r="Q30" s="165">
        <f>'step 3 results'!R30-'step 2 results'!R30</f>
        <v>0</v>
      </c>
      <c r="R30" s="165">
        <f>'step 3 results'!S30-'step 2 results'!S30</f>
        <v>0</v>
      </c>
      <c r="S30" s="165">
        <f>'step 3 results'!T30-'step 2 results'!T30</f>
        <v>0</v>
      </c>
      <c r="T30" s="165">
        <f>'step 3 results'!U30-'step 2 results'!U30</f>
        <v>18823.88911438112</v>
      </c>
      <c r="U30" s="165">
        <f>'step 3 results'!V30-'step 2 results'!V30</f>
        <v>0</v>
      </c>
      <c r="V30" s="165">
        <f>'step 3 results'!W30-'step 2 results'!W30</f>
        <v>0</v>
      </c>
      <c r="W30" s="165">
        <f>'step 3 results'!X30-'step 2 results'!X30</f>
        <v>0</v>
      </c>
      <c r="X30" s="165">
        <f>'step 3 results'!Y30-'step 2 results'!Y30</f>
        <v>0</v>
      </c>
      <c r="Y30" s="165">
        <f>'step 3 results'!Z30-'step 2 results'!Z30</f>
        <v>0</v>
      </c>
      <c r="Z30" s="165">
        <f>'step 3 results'!AA30-'step 2 results'!AA30</f>
        <v>0</v>
      </c>
      <c r="AA30" s="165">
        <f>'step 3 results'!AB30-'step 2 results'!AB30</f>
        <v>0</v>
      </c>
      <c r="AB30" s="165">
        <f>'step 3 results'!AC30-'step 2 results'!AC30</f>
        <v>0</v>
      </c>
    </row>
    <row r="31" spans="1:28" ht="12">
      <c r="A31" s="65" t="s">
        <v>38</v>
      </c>
      <c r="B31" s="22" t="s">
        <v>129</v>
      </c>
      <c r="C31" s="25" t="s">
        <v>113</v>
      </c>
      <c r="D31" s="39" t="s">
        <v>114</v>
      </c>
      <c r="E31" s="165">
        <f>'step 3 results'!E31-'step 2 results'!E31</f>
        <v>1120</v>
      </c>
      <c r="F31" s="165">
        <f>'step 3 results'!G31-'step 2 results'!G31</f>
        <v>204.64137041105278</v>
      </c>
      <c r="G31" s="165">
        <f>'step 3 results'!H31-'step 2 results'!H31</f>
        <v>53.62942448119293</v>
      </c>
      <c r="H31" s="165">
        <f>'step 3 results'!I31-'step 2 results'!I31</f>
        <v>33.435344431696876</v>
      </c>
      <c r="I31" s="165">
        <f>'step 3 results'!J31-'step 2 results'!J31</f>
        <v>222.79627493777843</v>
      </c>
      <c r="J31" s="165">
        <f>'step 3 results'!K31-'step 2 results'!K31</f>
        <v>50.518641413290425</v>
      </c>
      <c r="K31" s="165">
        <f>'step 3 results'!L31-'step 2 results'!L31</f>
        <v>16.00128547971417</v>
      </c>
      <c r="L31" s="165">
        <f>'step 3 results'!M31-'step 2 results'!M31</f>
        <v>15.745645399599766</v>
      </c>
      <c r="M31" s="165">
        <f>'step 3 results'!N31-'step 2 results'!N31</f>
        <v>217.00127102867373</v>
      </c>
      <c r="N31" s="165">
        <f>'step 3 results'!O31-'step 2 results'!O31</f>
        <v>17.058030229488963</v>
      </c>
      <c r="O31" s="165">
        <f>'step 3 results'!P31-'step 2 results'!P31</f>
        <v>50.80846592272201</v>
      </c>
      <c r="P31" s="165">
        <f>'step 3 results'!Q31-'step 2 results'!Q31</f>
        <v>0.26455775732761744</v>
      </c>
      <c r="Q31" s="165">
        <f>'step 3 results'!R31-'step 2 results'!R31</f>
        <v>9.379910148845966</v>
      </c>
      <c r="R31" s="165">
        <f>'step 3 results'!S31-'step 2 results'!S31</f>
        <v>9.356129676277192</v>
      </c>
      <c r="S31" s="165">
        <f>'step 3 results'!T31-'step 2 results'!T31</f>
        <v>5.491802883851335</v>
      </c>
      <c r="T31" s="165">
        <f>'step 3 results'!U31-'step 2 results'!U31</f>
        <v>27.99704761112548</v>
      </c>
      <c r="U31" s="165">
        <f>'step 3 results'!V31-'step 2 results'!V31</f>
        <v>1.6631468002786676</v>
      </c>
      <c r="V31" s="165">
        <f>'step 3 results'!W31-'step 2 results'!W31</f>
        <v>8.734864830418019</v>
      </c>
      <c r="W31" s="165">
        <f>'step 3 results'!X31-'step 2 results'!X31</f>
        <v>0</v>
      </c>
      <c r="X31" s="165">
        <f>'step 3 results'!Y31-'step 2 results'!Y31</f>
        <v>8.465848234483758</v>
      </c>
      <c r="Y31" s="165">
        <f>'step 3 results'!Z31-'step 2 results'!Z31</f>
        <v>0</v>
      </c>
      <c r="Z31" s="165">
        <f>'step 3 results'!AA31-'step 2 results'!AA31</f>
        <v>0</v>
      </c>
      <c r="AA31" s="165">
        <f>'step 3 results'!AB31-'step 2 results'!AB31</f>
        <v>66.34454590780979</v>
      </c>
      <c r="AB31" s="165">
        <f>'step 3 results'!AC31-'step 2 results'!AC31</f>
        <v>0</v>
      </c>
    </row>
    <row r="32" spans="1:28" ht="12">
      <c r="A32" s="67" t="s">
        <v>277</v>
      </c>
      <c r="B32" s="22" t="s">
        <v>279</v>
      </c>
      <c r="C32" s="25"/>
      <c r="D32" s="39" t="s">
        <v>132</v>
      </c>
      <c r="E32" s="165">
        <f>'step 3 results'!E32-'step 2 results'!E32</f>
        <v>0</v>
      </c>
      <c r="F32" s="165">
        <f>'step 3 results'!G32-'step 2 results'!G32</f>
        <v>784.9868248172279</v>
      </c>
      <c r="G32" s="165">
        <f>'step 3 results'!H32-'step 2 results'!H32</f>
        <v>0</v>
      </c>
      <c r="H32" s="165">
        <f>'step 3 results'!I32-'step 2 results'!I32</f>
        <v>0</v>
      </c>
      <c r="I32" s="165">
        <f>'step 3 results'!J32-'step 2 results'!J32</f>
        <v>0</v>
      </c>
      <c r="J32" s="165">
        <f>'step 3 results'!K32-'step 2 results'!K32</f>
        <v>0</v>
      </c>
      <c r="K32" s="165">
        <f>'step 3 results'!L32-'step 2 results'!L32</f>
        <v>0</v>
      </c>
      <c r="L32" s="165">
        <f>'step 3 results'!M32-'step 2 results'!M32</f>
        <v>0</v>
      </c>
      <c r="M32" s="165">
        <f>'step 3 results'!N32-'step 2 results'!N32</f>
        <v>832.3983483102274</v>
      </c>
      <c r="N32" s="165">
        <f>'step 3 results'!O32-'step 2 results'!O32</f>
        <v>0</v>
      </c>
      <c r="O32" s="165">
        <f>'step 3 results'!P32-'step 2 results'!P32</f>
        <v>194.89693730255567</v>
      </c>
      <c r="P32" s="165">
        <f>'step 3 results'!Q32-'step 2 results'!Q32</f>
        <v>0</v>
      </c>
      <c r="Q32" s="165">
        <f>'step 3 results'!R32-'step 2 results'!R32</f>
        <v>0</v>
      </c>
      <c r="R32" s="165">
        <f>'step 3 results'!S32-'step 2 results'!S32</f>
        <v>0</v>
      </c>
      <c r="S32" s="165">
        <f>'step 3 results'!T32-'step 2 results'!T32</f>
        <v>0</v>
      </c>
      <c r="T32" s="165">
        <f>'step 3 results'!U32-'step 2 results'!U32</f>
        <v>107.39428427579969</v>
      </c>
      <c r="U32" s="165">
        <f>'step 3 results'!V32-'step 2 results'!V32</f>
        <v>0</v>
      </c>
      <c r="V32" s="165">
        <f>'step 3 results'!W32-'step 2 results'!W32</f>
        <v>0</v>
      </c>
      <c r="W32" s="165">
        <f>'step 3 results'!X32-'step 2 results'!X32</f>
        <v>0</v>
      </c>
      <c r="X32" s="165">
        <f>'step 3 results'!Y32-'step 2 results'!Y32</f>
        <v>0</v>
      </c>
      <c r="Y32" s="165">
        <f>'step 3 results'!Z32-'step 2 results'!Z32</f>
        <v>0</v>
      </c>
      <c r="Z32" s="165">
        <f>'step 3 results'!AA32-'step 2 results'!AA32</f>
        <v>0</v>
      </c>
      <c r="AA32" s="165">
        <f>'step 3 results'!AB32-'step 2 results'!AB32</f>
        <v>0</v>
      </c>
      <c r="AB32" s="165">
        <f>'step 3 results'!AC32-'step 2 results'!AC32</f>
        <v>0</v>
      </c>
    </row>
    <row r="33" spans="1:28" ht="12">
      <c r="A33" s="65" t="s">
        <v>39</v>
      </c>
      <c r="B33" s="22" t="s">
        <v>130</v>
      </c>
      <c r="C33" s="25" t="s">
        <v>131</v>
      </c>
      <c r="D33" s="39" t="s">
        <v>132</v>
      </c>
      <c r="E33" s="165">
        <f>'step 3 results'!E33-'step 2 results'!E33</f>
        <v>36013</v>
      </c>
      <c r="F33" s="165">
        <f>'step 3 results'!G33-'step 2 results'!G33</f>
        <v>13622.333670604625</v>
      </c>
      <c r="G33" s="165">
        <f>'step 3 results'!H33-'step 2 results'!H33</f>
        <v>0</v>
      </c>
      <c r="H33" s="165">
        <f>'step 3 results'!I33-'step 2 results'!I33</f>
        <v>0</v>
      </c>
      <c r="I33" s="165">
        <f>'step 3 results'!J33-'step 2 results'!J33</f>
        <v>0</v>
      </c>
      <c r="J33" s="165">
        <f>'step 3 results'!K33-'step 2 results'!K33</f>
        <v>0</v>
      </c>
      <c r="K33" s="165">
        <f>'step 3 results'!L33-'step 2 results'!L33</f>
        <v>0</v>
      </c>
      <c r="L33" s="165">
        <f>'step 3 results'!M33-'step 2 results'!M33</f>
        <v>0</v>
      </c>
      <c r="M33" s="165">
        <f>'step 3 results'!N33-'step 2 results'!N33</f>
        <v>14445.09345769242</v>
      </c>
      <c r="N33" s="165">
        <f>'step 3 results'!O33-'step 2 results'!O33</f>
        <v>0</v>
      </c>
      <c r="O33" s="165">
        <f>'step 3 results'!P33-'step 2 results'!P33</f>
        <v>3382.160091581769</v>
      </c>
      <c r="P33" s="165">
        <f>'step 3 results'!Q33-'step 2 results'!Q33</f>
        <v>0</v>
      </c>
      <c r="Q33" s="165">
        <f>'step 3 results'!R33-'step 2 results'!R33</f>
        <v>0</v>
      </c>
      <c r="R33" s="165">
        <f>'step 3 results'!S33-'step 2 results'!S33</f>
        <v>0</v>
      </c>
      <c r="S33" s="165">
        <f>'step 3 results'!T33-'step 2 results'!T33</f>
        <v>0</v>
      </c>
      <c r="T33" s="165">
        <f>'step 3 results'!U33-'step 2 results'!U33</f>
        <v>1863.6755783275075</v>
      </c>
      <c r="U33" s="165">
        <f>'step 3 results'!V33-'step 2 results'!V33</f>
        <v>0</v>
      </c>
      <c r="V33" s="165">
        <f>'step 3 results'!W33-'step 2 results'!W33</f>
        <v>0</v>
      </c>
      <c r="W33" s="165">
        <f>'step 3 results'!X33-'step 2 results'!X33</f>
        <v>0</v>
      </c>
      <c r="X33" s="165">
        <f>'step 3 results'!Y33-'step 2 results'!Y33</f>
        <v>0</v>
      </c>
      <c r="Y33" s="165">
        <f>'step 3 results'!Z33-'step 2 results'!Z33</f>
        <v>0</v>
      </c>
      <c r="Z33" s="165">
        <f>'step 3 results'!AA33-'step 2 results'!AA33</f>
        <v>0</v>
      </c>
      <c r="AA33" s="165">
        <f>'step 3 results'!AB33-'step 2 results'!AB33</f>
        <v>0</v>
      </c>
      <c r="AB33" s="165">
        <f>'step 3 results'!AC33-'step 2 results'!AC33</f>
        <v>0</v>
      </c>
    </row>
    <row r="34" spans="1:28" ht="12">
      <c r="A34" s="17" t="s">
        <v>40</v>
      </c>
      <c r="B34" s="22" t="s">
        <v>258</v>
      </c>
      <c r="C34" s="25" t="s">
        <v>133</v>
      </c>
      <c r="D34" s="39" t="s">
        <v>134</v>
      </c>
      <c r="E34" s="165">
        <f>'step 3 results'!E34-'step 2 results'!E34</f>
        <v>-249577</v>
      </c>
      <c r="F34" s="165">
        <f>'step 3 results'!G34-'step 2 results'!G34</f>
        <v>-37297.673909447316</v>
      </c>
      <c r="G34" s="165">
        <f>'step 3 results'!H34-'step 2 results'!H34</f>
        <v>-1276.2695858344828</v>
      </c>
      <c r="H34" s="165">
        <f>'step 3 results'!I34-'step 2 results'!I34</f>
        <v>-8951.678963097434</v>
      </c>
      <c r="I34" s="165">
        <f>'step 3 results'!J34-'step 2 results'!J34</f>
        <v>-76813.39998014973</v>
      </c>
      <c r="J34" s="165">
        <f>'step 3 results'!K34-'step 2 results'!K34</f>
        <v>-1883.5651508412252</v>
      </c>
      <c r="K34" s="165">
        <f>'step 3 results'!L34-'step 2 results'!L34</f>
        <v>-2324.803334791437</v>
      </c>
      <c r="L34" s="165">
        <f>'step 3 results'!M34-'step 2 results'!M34</f>
        <v>-8.302869052826562</v>
      </c>
      <c r="M34" s="165">
        <f>'step 3 results'!N34-'step 2 results'!N34</f>
        <v>-46741.59439496232</v>
      </c>
      <c r="N34" s="165">
        <f>'step 3 results'!O34-'step 2 results'!O34</f>
        <v>-3010.3830937248304</v>
      </c>
      <c r="O34" s="165">
        <f>'step 3 results'!P34-'step 2 results'!P34</f>
        <v>-6460.818247249468</v>
      </c>
      <c r="P34" s="165">
        <f>'step 3 results'!Q34-'step 2 results'!Q34</f>
        <v>0</v>
      </c>
      <c r="Q34" s="165">
        <f>'step 3 results'!R34-'step 2 results'!R34</f>
        <v>-1285.7585790377132</v>
      </c>
      <c r="R34" s="165">
        <f>'step 3 results'!S34-'step 2 results'!S34</f>
        <v>-1449.443711793437</v>
      </c>
      <c r="S34" s="165">
        <f>'step 3 results'!T34-'step 2 results'!T34</f>
        <v>-158.94063615410846</v>
      </c>
      <c r="T34" s="165">
        <f>'step 3 results'!U34-'step 2 results'!U34</f>
        <v>-13584.679894574656</v>
      </c>
      <c r="U34" s="165">
        <f>'step 3 results'!V34-'step 2 results'!V34</f>
        <v>-434.1214390477887</v>
      </c>
      <c r="V34" s="165">
        <f>'step 3 results'!W34-'step 2 results'!W34</f>
        <v>-4230.904844490335</v>
      </c>
      <c r="W34" s="165">
        <f>'step 3 results'!X34-'step 2 results'!X34</f>
        <v>-138.8951380122843</v>
      </c>
      <c r="X34" s="165">
        <f>'step 3 results'!Y34-'step 2 results'!Y34</f>
        <v>-1874.076157637995</v>
      </c>
      <c r="Y34" s="165">
        <f>'step 3 results'!Z34-'step 2 results'!Z34</f>
        <v>-460.21617035667225</v>
      </c>
      <c r="Z34" s="165">
        <f>'step 3 results'!AA34-'step 2 results'!AA34</f>
        <v>-905.0127267580951</v>
      </c>
      <c r="AA34" s="165">
        <f>'step 3 results'!AB34-'step 2 results'!AB34</f>
        <v>-39432.69738017414</v>
      </c>
      <c r="AB34" s="165">
        <f>'step 3 results'!AC34-'step 2 results'!AC34</f>
        <v>-1477.9106914031277</v>
      </c>
    </row>
    <row r="35" spans="1:28" ht="12">
      <c r="A35" s="67" t="s">
        <v>239</v>
      </c>
      <c r="B35" s="22" t="s">
        <v>141</v>
      </c>
      <c r="C35" s="25" t="s">
        <v>113</v>
      </c>
      <c r="D35" s="39" t="s">
        <v>114</v>
      </c>
      <c r="E35" s="165">
        <f>'step 3 results'!E35-'step 2 results'!E35</f>
        <v>991</v>
      </c>
      <c r="F35" s="165">
        <f>'step 3 results'!G35-'step 2 results'!G35</f>
        <v>179.0072023731891</v>
      </c>
      <c r="G35" s="165">
        <f>'step 3 results'!H35-'step 2 results'!H35</f>
        <v>46.911595744200895</v>
      </c>
      <c r="H35" s="165">
        <f>'step 3 results'!I35-'step 2 results'!I35</f>
        <v>29.247104117217077</v>
      </c>
      <c r="I35" s="165">
        <f>'step 3 results'!J35-'step 2 results'!J35</f>
        <v>194.88795347524228</v>
      </c>
      <c r="J35" s="165">
        <f>'step 3 results'!K35-'step 2 results'!K35</f>
        <v>44.19048137198661</v>
      </c>
      <c r="K35" s="165">
        <f>'step 3 results'!L35-'step 2 results'!L35</f>
        <v>13.996902690520926</v>
      </c>
      <c r="L35" s="165">
        <f>'step 3 results'!M35-'step 2 results'!M35</f>
        <v>13.773285073692932</v>
      </c>
      <c r="M35" s="165">
        <f>'step 3 results'!N35-'step 2 results'!N35</f>
        <v>189.81885412633528</v>
      </c>
      <c r="N35" s="165">
        <f>'step 3 results'!O35-'step 2 results'!O35</f>
        <v>14.921275513571288</v>
      </c>
      <c r="O35" s="165">
        <f>'step 3 results'!P35-'step 2 results'!P35</f>
        <v>44.444001344553044</v>
      </c>
      <c r="P35" s="165">
        <f>'step 3 results'!Q35-'step 2 results'!Q35</f>
        <v>0.23141823136844852</v>
      </c>
      <c r="Q35" s="165">
        <f>'step 3 results'!R35-'step 2 results'!R35</f>
        <v>8.204946394192575</v>
      </c>
      <c r="R35" s="165">
        <f>'step 3 results'!S35-'step 2 results'!S35</f>
        <v>8.184144755417918</v>
      </c>
      <c r="S35" s="165">
        <f>'step 3 results'!T35-'step 2 results'!T35</f>
        <v>4.803878454530434</v>
      </c>
      <c r="T35" s="165">
        <f>'step 3 results'!U35-'step 2 results'!U35</f>
        <v>24.490029349929614</v>
      </c>
      <c r="U35" s="165">
        <f>'step 3 results'!V35-'step 2 results'!V35</f>
        <v>1.4548146118050198</v>
      </c>
      <c r="V35" s="165">
        <f>'step 3 results'!W35-'step 2 results'!W35</f>
        <v>7.640701942429047</v>
      </c>
      <c r="W35" s="165">
        <f>'step 3 results'!X35-'step 2 results'!X35</f>
        <v>0</v>
      </c>
      <c r="X35" s="165">
        <f>'step 3 results'!Y35-'step 2 results'!Y35</f>
        <v>7.405383403790353</v>
      </c>
      <c r="Y35" s="165">
        <f>'step 3 results'!Z35-'step 2 results'!Z35</f>
        <v>0</v>
      </c>
      <c r="Z35" s="165">
        <f>'step 3 results'!AA35-'step 2 results'!AA35</f>
        <v>0</v>
      </c>
      <c r="AA35" s="165">
        <f>'step 3 results'!AB35-'step 2 results'!AB35</f>
        <v>58.03397197654408</v>
      </c>
      <c r="AB35" s="165">
        <f>'step 3 results'!AC35-'step 2 results'!AC35</f>
        <v>0</v>
      </c>
    </row>
    <row r="36" spans="1:28" ht="12">
      <c r="A36" s="97" t="s">
        <v>237</v>
      </c>
      <c r="B36" s="17" t="s">
        <v>238</v>
      </c>
      <c r="C36" s="25" t="s">
        <v>133</v>
      </c>
      <c r="D36" s="39" t="s">
        <v>134</v>
      </c>
      <c r="E36" s="165">
        <f>'step 3 results'!E36-'step 2 results'!E36</f>
        <v>0</v>
      </c>
      <c r="F36" s="165">
        <f>'step 3 results'!G36-'step 2 results'!G36</f>
        <v>-88.03662765713261</v>
      </c>
      <c r="G36" s="165">
        <f>'step 3 results'!H36-'step 2 results'!H36</f>
        <v>-3.0124792927039223</v>
      </c>
      <c r="H36" s="165">
        <f>'step 3 results'!I36-'step 2 results'!I36</f>
        <v>-21.129350578100798</v>
      </c>
      <c r="I36" s="165">
        <f>'step 3 results'!J36-'step 2 results'!J36</f>
        <v>-181.30869795121362</v>
      </c>
      <c r="J36" s="165">
        <f>'step 3 results'!K36-'step 2 results'!K36</f>
        <v>-4.445926688488683</v>
      </c>
      <c r="K36" s="165">
        <f>'step 3 results'!L36-'step 2 results'!L36</f>
        <v>-5.487415811988541</v>
      </c>
      <c r="L36" s="165">
        <f>'step 3 results'!M36-'step 2 results'!M36</f>
        <v>-0.019597913614244844</v>
      </c>
      <c r="M36" s="165">
        <f>'step 3 results'!N36-'step 2 results'!N36</f>
        <v>-110.32785454236364</v>
      </c>
      <c r="N36" s="165">
        <f>'step 3 results'!O36-'step 2 results'!O36</f>
        <v>-7.105643536136185</v>
      </c>
      <c r="O36" s="165">
        <f>'step 3 results'!P36-'step 2 results'!P36</f>
        <v>-15.249976493827347</v>
      </c>
      <c r="P36" s="165">
        <f>'step 3 results'!Q36-'step 2 results'!Q36</f>
        <v>0</v>
      </c>
      <c r="Q36" s="165">
        <f>'step 3 results'!R36-'step 2 results'!R36</f>
        <v>-3.0348769082630582</v>
      </c>
      <c r="R36" s="165">
        <f>'step 3 results'!S36-'step 2 results'!S36</f>
        <v>-3.4212357766581647</v>
      </c>
      <c r="S36" s="165">
        <f>'step 3 results'!T36-'step 2 results'!T36</f>
        <v>-0.37516006061554386</v>
      </c>
      <c r="T36" s="165">
        <f>'step 3 results'!U36-'step 2 results'!U36</f>
        <v>-32.06498637484941</v>
      </c>
      <c r="U36" s="165">
        <f>'step 3 results'!V36-'step 2 results'!V36</f>
        <v>-1.0246909118305165</v>
      </c>
      <c r="V36" s="165">
        <f>'step 3 results'!W36-'step 2 results'!W36</f>
        <v>-9.986536837430194</v>
      </c>
      <c r="W36" s="165">
        <f>'step 3 results'!X36-'step 2 results'!X36</f>
        <v>-0.32784509774686654</v>
      </c>
      <c r="X36" s="165">
        <f>'step 3 results'!Y36-'step 2 results'!Y36</f>
        <v>-4.423529072929547</v>
      </c>
      <c r="Y36" s="165">
        <f>'step 3 results'!Z36-'step 2 results'!Z36</f>
        <v>-1.086284354618142</v>
      </c>
      <c r="Z36" s="165">
        <f>'step 3 results'!AA36-'step 2 results'!AA36</f>
        <v>-2.1361725839526855</v>
      </c>
      <c r="AA36" s="165">
        <f>'step 3 results'!AB36-'step 2 results'!AB36</f>
        <v>-93.07609115793844</v>
      </c>
      <c r="AB36" s="165">
        <f>'step 3 results'!AC36-'step 2 results'!AC36</f>
        <v>-3.4884286233355795</v>
      </c>
    </row>
    <row r="37" spans="1:28" ht="12">
      <c r="A37" s="64" t="s">
        <v>41</v>
      </c>
      <c r="B37" s="59" t="s">
        <v>205</v>
      </c>
      <c r="C37" s="43" t="s">
        <v>135</v>
      </c>
      <c r="D37" s="125" t="s">
        <v>136</v>
      </c>
      <c r="E37" s="165">
        <f>'step 3 results'!E37-'step 2 results'!E37</f>
        <v>-217902</v>
      </c>
      <c r="F37" s="165">
        <f>'step 3 results'!G37-'step 2 results'!G37</f>
        <v>-26037.24252463857</v>
      </c>
      <c r="G37" s="165">
        <f>'step 3 results'!H37-'step 2 results'!H37</f>
        <v>-17064.130536120938</v>
      </c>
      <c r="H37" s="165">
        <f>'step 3 results'!I37-'step 2 results'!I37</f>
        <v>-12291.662455841106</v>
      </c>
      <c r="I37" s="165">
        <f>'step 3 results'!J37-'step 2 results'!J37</f>
        <v>-39575.21391654399</v>
      </c>
      <c r="J37" s="165">
        <f>'step 3 results'!K37-'step 2 results'!K37</f>
        <v>-14478.422945139551</v>
      </c>
      <c r="K37" s="165">
        <f>'step 3 results'!L37-'step 2 results'!L37</f>
        <v>-3049.6024515128993</v>
      </c>
      <c r="L37" s="165">
        <f>'step 3 results'!M37-'step 2 results'!M37</f>
        <v>-9199.422088591498</v>
      </c>
      <c r="M37" s="165">
        <f>'step 3 results'!N37-'step 2 results'!N37</f>
        <v>-49295.44750996094</v>
      </c>
      <c r="N37" s="165">
        <f>'step 3 results'!O37-'step 2 results'!O37</f>
        <v>-4385.010079568354</v>
      </c>
      <c r="O37" s="165">
        <f>'step 3 results'!P37-'step 2 results'!P37</f>
        <v>-10434.581211843928</v>
      </c>
      <c r="P37" s="165">
        <f>'step 3 results'!Q37-'step 2 results'!Q37</f>
        <v>0</v>
      </c>
      <c r="Q37" s="165">
        <f>'step 3 results'!R37-'step 2 results'!R37</f>
        <v>-839.2226762228979</v>
      </c>
      <c r="R37" s="165">
        <f>'step 3 results'!S37-'step 2 results'!S37</f>
        <v>-424.2579730544262</v>
      </c>
      <c r="S37" s="165">
        <f>'step 3 results'!T37-'step 2 results'!T37</f>
        <v>-2160.6240279975955</v>
      </c>
      <c r="T37" s="165">
        <f>'step 3 results'!U37-'step 2 results'!U37</f>
        <v>-1687.3345671193174</v>
      </c>
      <c r="U37" s="165">
        <f>'step 3 results'!V37-'step 2 results'!V37</f>
        <v>-167.68291315960653</v>
      </c>
      <c r="V37" s="165">
        <f>'step 3 results'!W37-'step 2 results'!W37</f>
        <v>-4034.842870619319</v>
      </c>
      <c r="W37" s="165">
        <f>'step 3 results'!X37-'step 2 results'!X37</f>
        <v>-531.9386871677639</v>
      </c>
      <c r="X37" s="165">
        <f>'step 3 results'!Y37-'step 2 results'!Y37</f>
        <v>-4736.563447000073</v>
      </c>
      <c r="Y37" s="165">
        <f>'step 3 results'!Z37-'step 2 results'!Z37</f>
        <v>-357.5888630030165</v>
      </c>
      <c r="Z37" s="165">
        <f>'step 3 results'!AA37-'step 2 results'!AA37</f>
        <v>-2540.699175777363</v>
      </c>
      <c r="AA37" s="165">
        <f>'step 3 results'!AB37-'step 2 results'!AB37</f>
        <v>-3458.712618424657</v>
      </c>
      <c r="AB37" s="165">
        <f>'step 3 results'!AC37-'step 2 results'!AC37</f>
        <v>-721.2385541925246</v>
      </c>
    </row>
    <row r="38" spans="1:28" ht="12">
      <c r="A38" s="65">
        <v>2629</v>
      </c>
      <c r="B38" s="22" t="s">
        <v>203</v>
      </c>
      <c r="C38" s="25" t="s">
        <v>142</v>
      </c>
      <c r="D38" s="39" t="s">
        <v>143</v>
      </c>
      <c r="E38" s="165">
        <f>'step 3 results'!E38-'step 2 results'!E38</f>
        <v>0</v>
      </c>
      <c r="F38" s="165">
        <f>'step 3 results'!G38-'step 2 results'!G38</f>
        <v>0</v>
      </c>
      <c r="G38" s="165">
        <f>'step 3 results'!H38-'step 2 results'!H38</f>
        <v>0</v>
      </c>
      <c r="H38" s="165">
        <f>'step 3 results'!I38-'step 2 results'!I38</f>
        <v>0</v>
      </c>
      <c r="I38" s="165">
        <f>'step 3 results'!J38-'step 2 results'!J38</f>
        <v>0</v>
      </c>
      <c r="J38" s="165">
        <f>'step 3 results'!K38-'step 2 results'!K38</f>
        <v>0</v>
      </c>
      <c r="K38" s="165">
        <f>'step 3 results'!L38-'step 2 results'!L38</f>
        <v>0</v>
      </c>
      <c r="L38" s="165">
        <f>'step 3 results'!M38-'step 2 results'!M38</f>
        <v>0</v>
      </c>
      <c r="M38" s="165">
        <f>'step 3 results'!N38-'step 2 results'!N38</f>
        <v>0</v>
      </c>
      <c r="N38" s="165">
        <f>'step 3 results'!O38-'step 2 results'!O38</f>
        <v>0</v>
      </c>
      <c r="O38" s="165">
        <f>'step 3 results'!P38-'step 2 results'!P38</f>
        <v>0</v>
      </c>
      <c r="P38" s="165">
        <f>'step 3 results'!Q38-'step 2 results'!Q38</f>
        <v>0</v>
      </c>
      <c r="Q38" s="165">
        <f>'step 3 results'!R38-'step 2 results'!R38</f>
        <v>0</v>
      </c>
      <c r="R38" s="165">
        <f>'step 3 results'!S38-'step 2 results'!S38</f>
        <v>0</v>
      </c>
      <c r="S38" s="165">
        <f>'step 3 results'!T38-'step 2 results'!T38</f>
        <v>0</v>
      </c>
      <c r="T38" s="165">
        <f>'step 3 results'!U38-'step 2 results'!U38</f>
        <v>0</v>
      </c>
      <c r="U38" s="165">
        <f>'step 3 results'!V38-'step 2 results'!V38</f>
        <v>0</v>
      </c>
      <c r="V38" s="165">
        <f>'step 3 results'!W38-'step 2 results'!W38</f>
        <v>0</v>
      </c>
      <c r="W38" s="165">
        <f>'step 3 results'!X38-'step 2 results'!X38</f>
        <v>0</v>
      </c>
      <c r="X38" s="165">
        <f>'step 3 results'!Y38-'step 2 results'!Y38</f>
        <v>0</v>
      </c>
      <c r="Y38" s="165">
        <f>'step 3 results'!Z38-'step 2 results'!Z38</f>
        <v>0</v>
      </c>
      <c r="Z38" s="165">
        <f>'step 3 results'!AA38-'step 2 results'!AA38</f>
        <v>0</v>
      </c>
      <c r="AA38" s="165">
        <f>'step 3 results'!AB38-'step 2 results'!AB38</f>
        <v>0</v>
      </c>
      <c r="AB38" s="165">
        <f>'step 3 results'!AC38-'step 2 results'!AC38</f>
        <v>0</v>
      </c>
    </row>
    <row r="39" spans="1:28" ht="12">
      <c r="A39" s="65">
        <v>2635</v>
      </c>
      <c r="B39" s="22" t="s">
        <v>204</v>
      </c>
      <c r="C39" s="25" t="s">
        <v>142</v>
      </c>
      <c r="D39" s="39" t="s">
        <v>143</v>
      </c>
      <c r="E39" s="165">
        <f>'step 3 results'!E39-'step 2 results'!E39</f>
        <v>0</v>
      </c>
      <c r="F39" s="165">
        <f>'step 3 results'!G39-'step 2 results'!G39</f>
        <v>-76.63727372418793</v>
      </c>
      <c r="G39" s="165">
        <f>'step 3 results'!H39-'step 2 results'!H39</f>
        <v>-158.0917475110391</v>
      </c>
      <c r="H39" s="165">
        <f>'step 3 results'!I39-'step 2 results'!I39</f>
        <v>-111.08755296020377</v>
      </c>
      <c r="I39" s="165">
        <f>'step 3 results'!J39-'step 2 results'!J39</f>
        <v>-310.3444646430921</v>
      </c>
      <c r="J39" s="165">
        <f>'step 3 results'!K39-'step 2 results'!K39</f>
        <v>-105.39449834069273</v>
      </c>
      <c r="K39" s="165">
        <f>'step 3 results'!L39-'step 2 results'!L39</f>
        <v>-12.553915314819363</v>
      </c>
      <c r="L39" s="165">
        <f>'step 3 results'!M39-'step 2 results'!M39</f>
        <v>-100.5772982780295</v>
      </c>
      <c r="M39" s="165">
        <f>'step 3 results'!N39-'step 2 results'!N39</f>
        <v>-311.804222237839</v>
      </c>
      <c r="N39" s="165">
        <f>'step 3 results'!O39-'step 2 results'!O39</f>
        <v>-31.968691324946974</v>
      </c>
      <c r="O39" s="165">
        <f>'step 3 results'!P39-'step 2 results'!P39</f>
        <v>-73.13385549679651</v>
      </c>
      <c r="P39" s="165">
        <f>'step 3 results'!Q39-'step 2 results'!Q39</f>
        <v>0</v>
      </c>
      <c r="Q39" s="165">
        <f>'step 3 results'!R39-'step 2 results'!R39</f>
        <v>0</v>
      </c>
      <c r="R39" s="165">
        <f>'step 3 results'!S39-'step 2 results'!S39</f>
        <v>0</v>
      </c>
      <c r="S39" s="165">
        <f>'step 3 results'!T39-'step 2 results'!T39</f>
        <v>-21.16648512382332</v>
      </c>
      <c r="T39" s="165">
        <f>'step 3 results'!U39-'step 2 results'!U39</f>
        <v>0</v>
      </c>
      <c r="U39" s="165">
        <f>'step 3 results'!V39-'step 2 results'!V39</f>
        <v>0</v>
      </c>
      <c r="V39" s="165">
        <f>'step 3 results'!W39-'step 2 results'!W39</f>
        <v>-36.93186714708486</v>
      </c>
      <c r="W39" s="165">
        <f>'step 3 results'!X39-'step 2 results'!X39</f>
        <v>0</v>
      </c>
      <c r="X39" s="165">
        <f>'step 3 results'!Y39-'step 2 results'!Y39</f>
        <v>-47.29614606978453</v>
      </c>
      <c r="Y39" s="165">
        <f>'step 3 results'!Z39-'step 2 results'!Z39</f>
        <v>0</v>
      </c>
      <c r="Z39" s="165">
        <f>'step 3 results'!AA39-'step 2 results'!AA39</f>
        <v>0</v>
      </c>
      <c r="AA39" s="165">
        <f>'step 3 results'!AB39-'step 2 results'!AB39</f>
        <v>0</v>
      </c>
      <c r="AB39" s="165">
        <f>'step 3 results'!AC39-'step 2 results'!AC39</f>
        <v>0</v>
      </c>
    </row>
    <row r="40" spans="1:28" ht="12">
      <c r="A40" s="66" t="s">
        <v>43</v>
      </c>
      <c r="B40" s="23" t="s">
        <v>88</v>
      </c>
      <c r="C40" s="24" t="s">
        <v>142</v>
      </c>
      <c r="D40" s="106" t="s">
        <v>143</v>
      </c>
      <c r="E40" s="165">
        <f>'step 3 results'!E40-'step 2 results'!E40</f>
        <v>-3132</v>
      </c>
      <c r="F40" s="165">
        <f>'step 3 results'!G40-'step 2 results'!G40</f>
        <v>-153.79239656231948</v>
      </c>
      <c r="G40" s="165">
        <f>'step 3 results'!H40-'step 2 results'!H40</f>
        <v>-317.2517437656643</v>
      </c>
      <c r="H40" s="165">
        <f>'step 3 results'!I40-'step 2 results'!I40</f>
        <v>-222.92574054078432</v>
      </c>
      <c r="I40" s="165">
        <f>'step 3 results'!J40-'step 2 results'!J40</f>
        <v>-622.7859716027742</v>
      </c>
      <c r="J40" s="165">
        <f>'step 3 results'!K40-'step 2 results'!K40</f>
        <v>-211.50116251045256</v>
      </c>
      <c r="K40" s="165">
        <f>'step 3 results'!L40-'step 2 results'!L40</f>
        <v>-25.192659246393305</v>
      </c>
      <c r="L40" s="165">
        <f>'step 3 results'!M40-'step 2 results'!M40</f>
        <v>-201.83421186936903</v>
      </c>
      <c r="M40" s="165">
        <f>'step 3 results'!N40-'step 2 results'!N40</f>
        <v>-625.7153505848255</v>
      </c>
      <c r="N40" s="165">
        <f>'step 3 results'!O40-'step 2 results'!O40</f>
        <v>-64.15339970884088</v>
      </c>
      <c r="O40" s="165">
        <f>'step 3 results'!P40-'step 2 results'!P40</f>
        <v>-146.76188700518105</v>
      </c>
      <c r="P40" s="165">
        <f>'step 3 results'!Q40-'step 2 results'!Q40</f>
        <v>0</v>
      </c>
      <c r="Q40" s="165">
        <f>'step 3 results'!R40-'step 2 results'!R40</f>
        <v>0</v>
      </c>
      <c r="R40" s="165">
        <f>'step 3 results'!S40-'step 2 results'!S40</f>
        <v>0</v>
      </c>
      <c r="S40" s="165">
        <f>'step 3 results'!T40-'step 2 results'!T40</f>
        <v>-42.47599524101679</v>
      </c>
      <c r="T40" s="165">
        <f>'step 3 results'!U40-'step 2 results'!U40</f>
        <v>0</v>
      </c>
      <c r="U40" s="165">
        <f>'step 3 results'!V40-'step 2 results'!V40</f>
        <v>0</v>
      </c>
      <c r="V40" s="165">
        <f>'step 3 results'!W40-'step 2 results'!W40</f>
        <v>-74.1132882481179</v>
      </c>
      <c r="W40" s="165">
        <f>'step 3 results'!X40-'step 2 results'!X40</f>
        <v>0</v>
      </c>
      <c r="X40" s="165">
        <f>'step 3 results'!Y40-'step 2 results'!Y40</f>
        <v>-94.91187902129604</v>
      </c>
      <c r="Y40" s="165">
        <f>'step 3 results'!Z40-'step 2 results'!Z40</f>
        <v>0</v>
      </c>
      <c r="Z40" s="165">
        <f>'step 3 results'!AA40-'step 2 results'!AA40</f>
        <v>0</v>
      </c>
      <c r="AA40" s="165">
        <f>'step 3 results'!AB40-'step 2 results'!AB40</f>
        <v>0</v>
      </c>
      <c r="AB40" s="165">
        <f>'step 3 results'!AC40-'step 2 results'!AC40</f>
        <v>0</v>
      </c>
    </row>
    <row r="41" spans="1:28" ht="12">
      <c r="A41" s="64" t="s">
        <v>44</v>
      </c>
      <c r="B41" s="59" t="s">
        <v>144</v>
      </c>
      <c r="C41" s="43" t="s">
        <v>90</v>
      </c>
      <c r="D41" s="125" t="s">
        <v>91</v>
      </c>
      <c r="E41" s="165">
        <f>'step 3 results'!E41-'step 2 results'!E41</f>
        <v>128596</v>
      </c>
      <c r="F41" s="165">
        <f>'step 3 results'!G41-'step 2 results'!G41</f>
        <v>20408.359710188815</v>
      </c>
      <c r="G41" s="165">
        <f>'step 3 results'!H41-'step 2 results'!H41</f>
        <v>5348.325139067179</v>
      </c>
      <c r="H41" s="165">
        <f>'step 3 results'!I41-'step 2 results'!I41</f>
        <v>3334.421260107396</v>
      </c>
      <c r="I41" s="165">
        <f>'step 3 results'!J41-'step 2 results'!J41</f>
        <v>22218.90183733194</v>
      </c>
      <c r="J41" s="165">
        <f>'step 3 results'!K41-'step 2 results'!K41</f>
        <v>5038.0947115509625</v>
      </c>
      <c r="K41" s="165">
        <f>'step 3 results'!L41-'step 2 results'!L41</f>
        <v>1595.7672157857523</v>
      </c>
      <c r="L41" s="165">
        <f>'step 3 results'!M41-'step 2 results'!M41</f>
        <v>1570.2728853830777</v>
      </c>
      <c r="M41" s="165">
        <f>'step 3 results'!N41-'step 2 results'!N41</f>
        <v>21640.980940587644</v>
      </c>
      <c r="N41" s="165">
        <f>'step 3 results'!O41-'step 2 results'!O41</f>
        <v>1701.153662973531</v>
      </c>
      <c r="O41" s="165">
        <f>'step 3 results'!P41-'step 2 results'!P41</f>
        <v>5066.998167530735</v>
      </c>
      <c r="P41" s="165">
        <f>'step 3 results'!Q41-'step 2 results'!Q41</f>
        <v>26.383667509740235</v>
      </c>
      <c r="Q41" s="165">
        <f>'step 3 results'!R41-'step 2 results'!R41</f>
        <v>935.4344137863518</v>
      </c>
      <c r="R41" s="165">
        <f>'step 3 results'!S41-'step 2 results'!S41</f>
        <v>933.0628481674976</v>
      </c>
      <c r="S41" s="165">
        <f>'step 3 results'!T41-'step 2 results'!T41</f>
        <v>547.6834351038779</v>
      </c>
      <c r="T41" s="165">
        <f>'step 3 results'!U41-'step 2 results'!U41</f>
        <v>2792.0738476459373</v>
      </c>
      <c r="U41" s="165">
        <f>'step 3 results'!V41-'step 2 results'!V41</f>
        <v>165.86137046853537</v>
      </c>
      <c r="V41" s="165">
        <f>'step 3 results'!W41-'step 2 results'!W41</f>
        <v>871.1056963749634</v>
      </c>
      <c r="W41" s="165">
        <f>'step 3 results'!X41-'step 2 results'!X41</f>
        <v>1022.1744262959037</v>
      </c>
      <c r="X41" s="165">
        <f>'step 3 results'!Y41-'step 2 results'!Y41</f>
        <v>844.2773603116875</v>
      </c>
      <c r="Y41" s="165">
        <f>'step 3 results'!Z41-'step 2 results'!Z41</f>
        <v>804.1089676423635</v>
      </c>
      <c r="Z41" s="165">
        <f>'step 3 results'!AA41-'step 2 results'!AA41</f>
        <v>4495.895521940678</v>
      </c>
      <c r="AA41" s="165">
        <f>'step 3 results'!AB41-'step 2 results'!AB41</f>
        <v>6616.371630897673</v>
      </c>
      <c r="AB41" s="165">
        <f>'step 3 results'!AC41-'step 2 results'!AC41</f>
        <v>306.0801876832229</v>
      </c>
    </row>
    <row r="42" spans="1:28" ht="12">
      <c r="A42" s="65" t="s">
        <v>45</v>
      </c>
      <c r="B42" s="22" t="s">
        <v>254</v>
      </c>
      <c r="C42" s="25" t="s">
        <v>100</v>
      </c>
      <c r="D42" s="39" t="s">
        <v>101</v>
      </c>
      <c r="E42" s="165">
        <f>'step 3 results'!E42-'step 2 results'!E42</f>
        <v>174923.19000000018</v>
      </c>
      <c r="F42" s="165">
        <f>'step 3 results'!G42-'step 2 results'!G42</f>
        <v>22760.76368825746</v>
      </c>
      <c r="G42" s="165">
        <f>'step 3 results'!H42-'step 2 results'!H42</f>
        <v>1915.344904555608</v>
      </c>
      <c r="H42" s="165">
        <f>'step 3 results'!I42-'step 2 results'!I42</f>
        <v>2291.7845296396226</v>
      </c>
      <c r="I42" s="165">
        <f>'step 3 results'!J42-'step 2 results'!J42</f>
        <v>28285.37361658772</v>
      </c>
      <c r="J42" s="165">
        <f>'step 3 results'!K42-'step 2 results'!K42</f>
        <v>14256.54220118883</v>
      </c>
      <c r="K42" s="165">
        <f>'step 3 results'!L42-'step 2 results'!L42</f>
        <v>1387.324823030096</v>
      </c>
      <c r="L42" s="165">
        <f>'step 3 results'!M42-'step 2 results'!M42</f>
        <v>1337.2253107612887</v>
      </c>
      <c r="M42" s="165">
        <f>'step 3 results'!N42-'step 2 results'!N42</f>
        <v>29849.367894631578</v>
      </c>
      <c r="N42" s="165">
        <f>'step 3 results'!O42-'step 2 results'!O42</f>
        <v>3436.48644051257</v>
      </c>
      <c r="O42" s="165">
        <f>'step 3 results'!P42-'step 2 results'!P42</f>
        <v>4330.376850539018</v>
      </c>
      <c r="P42" s="165">
        <f>'step 3 results'!Q42-'step 2 results'!Q42</f>
        <v>494.8209791395502</v>
      </c>
      <c r="Q42" s="165">
        <f>'step 3 results'!R42-'step 2 results'!R42</f>
        <v>2.0667683912458763</v>
      </c>
      <c r="R42" s="165">
        <f>'step 3 results'!S42-'step 2 results'!S42</f>
        <v>907.023545879676</v>
      </c>
      <c r="S42" s="165">
        <f>'step 3 results'!T42-'step 2 results'!T42</f>
        <v>257.84897802682735</v>
      </c>
      <c r="T42" s="165">
        <f>'step 3 results'!U42-'step 2 results'!U42</f>
        <v>4339.690389112227</v>
      </c>
      <c r="U42" s="165">
        <f>'step 3 results'!V42-'step 2 results'!V42</f>
        <v>465.3629891579949</v>
      </c>
      <c r="V42" s="165">
        <f>'step 3 results'!W42-'step 2 results'!W42</f>
        <v>462.24975575852386</v>
      </c>
      <c r="W42" s="165">
        <f>'step 3 results'!X42-'step 2 results'!X42</f>
        <v>51.98314928361458</v>
      </c>
      <c r="X42" s="165">
        <f>'step 3 results'!Y42-'step 2 results'!Y42</f>
        <v>281.7345418395803</v>
      </c>
      <c r="Y42" s="165">
        <f>'step 3 results'!Z42-'step 2 results'!Z42</f>
        <v>236.57957673463852</v>
      </c>
      <c r="Z42" s="165">
        <f>'step 3 results'!AA42-'step 2 results'!AA42</f>
        <v>29493.5449679929</v>
      </c>
      <c r="AA42" s="165">
        <f>'step 3 results'!AB42-'step 2 results'!AB42</f>
        <v>2324.094136768592</v>
      </c>
      <c r="AB42" s="165">
        <f>'step 3 results'!AC42-'step 2 results'!AC42</f>
        <v>1038.8519752909178</v>
      </c>
    </row>
    <row r="43" spans="1:28" ht="12">
      <c r="A43" s="65" t="s">
        <v>46</v>
      </c>
      <c r="B43" s="22" t="s">
        <v>145</v>
      </c>
      <c r="C43" s="25" t="s">
        <v>146</v>
      </c>
      <c r="D43" s="39" t="s">
        <v>147</v>
      </c>
      <c r="E43" s="165">
        <f>'step 3 results'!E43-'step 2 results'!E43</f>
        <v>133524</v>
      </c>
      <c r="F43" s="165">
        <f>'step 3 results'!G43-'step 2 results'!G43</f>
        <v>20611.220007486525</v>
      </c>
      <c r="G43" s="165">
        <f>'step 3 results'!H43-'step 2 results'!H43</f>
        <v>3186.088844081336</v>
      </c>
      <c r="H43" s="165">
        <f>'step 3 results'!I43-'step 2 results'!I43</f>
        <v>4112.568958771604</v>
      </c>
      <c r="I43" s="165">
        <f>'step 3 results'!J43-'step 2 results'!J43</f>
        <v>31878.57664268522</v>
      </c>
      <c r="J43" s="165">
        <f>'step 3 results'!K43-'step 2 results'!K43</f>
        <v>3178.8951656233257</v>
      </c>
      <c r="K43" s="165">
        <f>'step 3 results'!L43-'step 2 results'!L43</f>
        <v>1457.4117970742882</v>
      </c>
      <c r="L43" s="165">
        <f>'step 3 results'!M43-'step 2 results'!M43</f>
        <v>839.9181787901689</v>
      </c>
      <c r="M43" s="165">
        <f>'step 3 results'!N43-'step 2 results'!N43</f>
        <v>23730.784330802213</v>
      </c>
      <c r="N43" s="165">
        <f>'step 3 results'!O43-'step 2 results'!O43</f>
        <v>1692.3612208996492</v>
      </c>
      <c r="O43" s="165">
        <f>'step 3 results'!P43-'step 2 results'!P43</f>
        <v>4387.566769545796</v>
      </c>
      <c r="P43" s="165">
        <f>'step 3 results'!Q43-'step 2 results'!Q43</f>
        <v>14.0759068286429</v>
      </c>
      <c r="Q43" s="165">
        <f>'step 3 results'!R43-'step 2 results'!R43</f>
        <v>834.2485104854823</v>
      </c>
      <c r="R43" s="165">
        <f>'step 3 results'!S43-'step 2 results'!S43</f>
        <v>875.6545972850035</v>
      </c>
      <c r="S43" s="165">
        <f>'step 3 results'!T43-'step 2 results'!T43</f>
        <v>333.62817039472884</v>
      </c>
      <c r="T43" s="165">
        <f>'step 3 results'!U43-'step 2 results'!U43</f>
        <v>5031.0064479518915</v>
      </c>
      <c r="U43" s="165">
        <f>'step 3 results'!V43-'step 2 results'!V43</f>
        <v>201.66023194497984</v>
      </c>
      <c r="V43" s="165">
        <f>'step 3 results'!W43-'step 2 results'!W43</f>
        <v>1567.7034535663806</v>
      </c>
      <c r="W43" s="165">
        <f>'step 3 results'!X43-'step 2 results'!X43</f>
        <v>581.5473818498158</v>
      </c>
      <c r="X43" s="165">
        <f>'step 3 results'!Y43-'step 2 results'!Y43</f>
        <v>938.9849042080587</v>
      </c>
      <c r="Y43" s="165">
        <f>'step 3 results'!Z43-'step 2 results'!Z43</f>
        <v>548.9733290823115</v>
      </c>
      <c r="Z43" s="165">
        <f>'step 3 results'!AA43-'step 2 results'!AA43</f>
        <v>2634.526989130318</v>
      </c>
      <c r="AA43" s="165">
        <f>'step 3 results'!AB43-'step 2 results'!AB43</f>
        <v>13809.661906462774</v>
      </c>
      <c r="AB43" s="165">
        <f>'step 3 results'!AC43-'step 2 results'!AC43</f>
        <v>548.5752168452436</v>
      </c>
    </row>
    <row r="44" spans="1:28" ht="12.75">
      <c r="A44" s="65" t="s">
        <v>47</v>
      </c>
      <c r="B44" s="22" t="s">
        <v>148</v>
      </c>
      <c r="C44" s="25" t="s">
        <v>90</v>
      </c>
      <c r="D44" s="39" t="s">
        <v>91</v>
      </c>
      <c r="E44" s="165">
        <f>'step 3 results'!E44-'step 2 results'!E44</f>
        <v>2262</v>
      </c>
      <c r="F44" s="165">
        <f>'step 3 results'!G44-'step 2 results'!G44</f>
        <v>553.5746710948879</v>
      </c>
      <c r="G44" s="165">
        <f>'step 3 results'!H44-'step 2 results'!H44</f>
        <v>145.07277271722705</v>
      </c>
      <c r="H44" s="165">
        <f>'step 3 results'!I44-'step 2 results'!I44</f>
        <v>90.44583585197324</v>
      </c>
      <c r="I44" s="165">
        <f>'step 3 results'!J44-'step 2 results'!J44</f>
        <v>602.6854412287721</v>
      </c>
      <c r="J44" s="165">
        <f>'step 3 results'!K44-'step 2 results'!K44</f>
        <v>136.6578040811064</v>
      </c>
      <c r="K44" s="165">
        <f>'step 3 results'!L44-'step 2 results'!L44</f>
        <v>43.28502261656922</v>
      </c>
      <c r="L44" s="165">
        <f>'step 3 results'!M44-'step 2 results'!M44</f>
        <v>42.59349151030415</v>
      </c>
      <c r="M44" s="165">
        <f>'step 3 results'!N44-'step 2 results'!N44</f>
        <v>587.0093959768674</v>
      </c>
      <c r="N44" s="165">
        <f>'step 3 results'!O44-'step 2 results'!O44</f>
        <v>46.14361922444414</v>
      </c>
      <c r="O44" s="165">
        <f>'step 3 results'!P44-'step 2 results'!P44</f>
        <v>137.44180737018542</v>
      </c>
      <c r="P44" s="165">
        <f>'step 3 results'!Q44-'step 2 results'!Q44</f>
        <v>0.7156542843906131</v>
      </c>
      <c r="Q44" s="165">
        <f>'step 3 results'!R44-'step 2 results'!R44</f>
        <v>25.373562858365972</v>
      </c>
      <c r="R44" s="165">
        <f>'step 3 results'!S44-'step 2 results'!S44</f>
        <v>25.309234383364696</v>
      </c>
      <c r="S44" s="165">
        <f>'step 3 results'!T44-'step 2 results'!T44</f>
        <v>14.855857195636588</v>
      </c>
      <c r="T44" s="165">
        <f>'step 3 results'!U44-'step 2 results'!U44</f>
        <v>75.73471772508947</v>
      </c>
      <c r="U44" s="165">
        <f>'step 3 results'!V44-'step 2 results'!V44</f>
        <v>4.498972720410649</v>
      </c>
      <c r="V44" s="165">
        <f>'step 3 results'!W44-'step 2 results'!W44</f>
        <v>23.628652973952967</v>
      </c>
      <c r="W44" s="165">
        <f>'step 3 results'!X44-'step 2 results'!X44</f>
        <v>27.726376831542325</v>
      </c>
      <c r="X44" s="165">
        <f>'step 3 results'!Y44-'step 2 results'!Y44</f>
        <v>22.90093710049962</v>
      </c>
      <c r="Y44" s="165">
        <f>'step 3 results'!Z44-'step 2 results'!Z44</f>
        <v>21.8113735551633</v>
      </c>
      <c r="Z44" s="165">
        <f>'step 3 results'!AA44-'step 2 results'!AA44</f>
        <v>121.95070648390993</v>
      </c>
      <c r="AA44" s="165">
        <f>'step 3 results'!AB44-'step 2 results'!AB44</f>
        <v>179.4684041945402</v>
      </c>
      <c r="AB44" s="165">
        <f>'step 3 results'!AC44-'step 2 results'!AC44</f>
        <v>8.302393804868643</v>
      </c>
    </row>
    <row r="45" spans="1:28" ht="12.75">
      <c r="A45" s="65" t="s">
        <v>48</v>
      </c>
      <c r="B45" s="22" t="s">
        <v>149</v>
      </c>
      <c r="C45" s="25" t="s">
        <v>90</v>
      </c>
      <c r="D45" s="39" t="s">
        <v>91</v>
      </c>
      <c r="E45" s="165">
        <f>'step 3 results'!E45-'step 2 results'!E45</f>
        <v>19517</v>
      </c>
      <c r="F45" s="165">
        <f>'step 3 results'!G45-'step 2 results'!G45</f>
        <v>5832.4678803925635</v>
      </c>
      <c r="G45" s="165">
        <f>'step 3 results'!H45-'step 2 results'!H45</f>
        <v>1528.4880818683232</v>
      </c>
      <c r="H45" s="165">
        <f>'step 3 results'!I45-'step 2 results'!I45</f>
        <v>952.9381672729578</v>
      </c>
      <c r="I45" s="165">
        <f>'step 3 results'!J45-'step 2 results'!J45</f>
        <v>6349.89941103087</v>
      </c>
      <c r="J45" s="165">
        <f>'step 3 results'!K45-'step 2 results'!K45</f>
        <v>1439.8278940970777</v>
      </c>
      <c r="K45" s="165">
        <f>'step 3 results'!L45-'step 2 results'!L45</f>
        <v>456.0514006428093</v>
      </c>
      <c r="L45" s="165">
        <f>'step 3 results'!M45-'step 2 results'!M45</f>
        <v>448.7654224790931</v>
      </c>
      <c r="M45" s="165">
        <f>'step 3 results'!N45-'step 2 results'!N45</f>
        <v>6184.7364525405865</v>
      </c>
      <c r="N45" s="165">
        <f>'step 3 results'!O45-'step 2 results'!O45</f>
        <v>486.16960107538034</v>
      </c>
      <c r="O45" s="165">
        <f>'step 3 results'!P45-'step 2 results'!P45</f>
        <v>1448.0881600384964</v>
      </c>
      <c r="P45" s="165">
        <f>'step 3 results'!Q45-'step 2 results'!Q45</f>
        <v>7.540140192682486</v>
      </c>
      <c r="Q45" s="165">
        <f>'step 3 results'!R45-'step 2 results'!R45</f>
        <v>267.33609413494014</v>
      </c>
      <c r="R45" s="165">
        <f>'step 3 results'!S45-'step 2 results'!S45</f>
        <v>266.6583287243611</v>
      </c>
      <c r="S45" s="165">
        <f>'step 3 results'!T45-'step 2 results'!T45</f>
        <v>156.52144950540423</v>
      </c>
      <c r="T45" s="165">
        <f>'step 3 results'!U45-'step 2 results'!U45</f>
        <v>797.9416899413482</v>
      </c>
      <c r="U45" s="165">
        <f>'step 3 results'!V45-'step 2 results'!V45</f>
        <v>47.401218402313134</v>
      </c>
      <c r="V45" s="165">
        <f>'step 3 results'!W45-'step 2 results'!W45</f>
        <v>248.95170737300577</v>
      </c>
      <c r="W45" s="165">
        <f>'step 3 results'!X45-'step 2 results'!X45</f>
        <v>292.1253640268387</v>
      </c>
      <c r="X45" s="165">
        <f>'step 3 results'!Y45-'step 2 results'!Y45</f>
        <v>241.28448616583955</v>
      </c>
      <c r="Y45" s="165">
        <f>'step 3 results'!Z45-'step 2 results'!Z45</f>
        <v>229.8048345241732</v>
      </c>
      <c r="Z45" s="165">
        <f>'step 3 results'!AA45-'step 2 results'!AA45</f>
        <v>1284.8737771036322</v>
      </c>
      <c r="AA45" s="165">
        <f>'step 3 results'!AB45-'step 2 results'!AB45</f>
        <v>1890.8807748368708</v>
      </c>
      <c r="AB45" s="165">
        <f>'step 3 results'!AC45-'step 2 results'!AC45</f>
        <v>87.4740983027491</v>
      </c>
    </row>
    <row r="46" spans="1:28" ht="12.75">
      <c r="A46" s="65" t="s">
        <v>49</v>
      </c>
      <c r="B46" s="22" t="s">
        <v>150</v>
      </c>
      <c r="C46" s="25" t="s">
        <v>90</v>
      </c>
      <c r="D46" s="39" t="s">
        <v>91</v>
      </c>
      <c r="E46" s="165">
        <f>'step 3 results'!E46-'step 2 results'!E46</f>
        <v>1784</v>
      </c>
      <c r="F46" s="165">
        <f>'step 3 results'!G46-'step 2 results'!G46</f>
        <v>952.2701693602576</v>
      </c>
      <c r="G46" s="165">
        <f>'step 3 results'!H46-'step 2 results'!H46</f>
        <v>249.55707162641374</v>
      </c>
      <c r="H46" s="165">
        <f>'step 3 results'!I46-'step 2 results'!I46</f>
        <v>155.58672735936034</v>
      </c>
      <c r="I46" s="165">
        <f>'step 3 results'!J46-'step 2 results'!J46</f>
        <v>1036.7514938043532</v>
      </c>
      <c r="J46" s="165">
        <f>'step 3 results'!K46-'step 2 results'!K46</f>
        <v>235.08147505977286</v>
      </c>
      <c r="K46" s="165">
        <f>'step 3 results'!L46-'step 2 results'!L46</f>
        <v>74.45975759027715</v>
      </c>
      <c r="L46" s="165">
        <f>'step 3 results'!M46-'step 2 results'!M46</f>
        <v>73.27017201480567</v>
      </c>
      <c r="M46" s="165">
        <f>'step 3 results'!N46-'step 2 results'!N46</f>
        <v>1009.7852486952688</v>
      </c>
      <c r="N46" s="165">
        <f>'step 3 results'!O46-'step 2 results'!O46</f>
        <v>79.37717238190726</v>
      </c>
      <c r="O46" s="165">
        <f>'step 3 results'!P46-'step 2 results'!P46</f>
        <v>236.43013312498806</v>
      </c>
      <c r="P46" s="165">
        <f>'step 3 results'!Q46-'step 2 results'!Q46</f>
        <v>1.2310827467090206</v>
      </c>
      <c r="Q46" s="165">
        <f>'step 3 results'!R46-'step 2 results'!R46</f>
        <v>43.64810794652044</v>
      </c>
      <c r="R46" s="165">
        <f>'step 3 results'!S46-'step 2 results'!S46</f>
        <v>43.53744882322076</v>
      </c>
      <c r="S46" s="165">
        <f>'step 3 results'!T46-'step 2 results'!T46</f>
        <v>25.55534128702152</v>
      </c>
      <c r="T46" s="165">
        <f>'step 3 results'!U46-'step 2 results'!U46</f>
        <v>130.28036909976345</v>
      </c>
      <c r="U46" s="165">
        <f>'step 3 results'!V46-'step 2 results'!V46</f>
        <v>7.739222435771865</v>
      </c>
      <c r="V46" s="165">
        <f>'step 3 results'!W46-'step 2 results'!W46</f>
        <v>40.64647922701624</v>
      </c>
      <c r="W46" s="165">
        <f>'step 3 results'!X46-'step 2 results'!X46</f>
        <v>47.695465381206304</v>
      </c>
      <c r="X46" s="165">
        <f>'step 3 results'!Y46-'step 2 results'!Y46</f>
        <v>39.39464789468866</v>
      </c>
      <c r="Y46" s="165">
        <f>'step 3 results'!Z46-'step 2 results'!Z46</f>
        <v>37.52035899380007</v>
      </c>
      <c r="Z46" s="165">
        <f>'step 3 results'!AA46-'step 2 results'!AA46</f>
        <v>209.7820329953829</v>
      </c>
      <c r="AA46" s="165">
        <f>'step 3 results'!AB46-'step 2 results'!AB46</f>
        <v>308.72512161571467</v>
      </c>
      <c r="AB46" s="165">
        <f>'step 3 results'!AC46-'step 2 results'!AC46</f>
        <v>14.281943100865988</v>
      </c>
    </row>
    <row r="47" spans="1:28" ht="12.75">
      <c r="A47" s="65" t="s">
        <v>50</v>
      </c>
      <c r="B47" s="22" t="s">
        <v>151</v>
      </c>
      <c r="C47" s="25" t="s">
        <v>90</v>
      </c>
      <c r="D47" s="39" t="s">
        <v>91</v>
      </c>
      <c r="E47" s="165">
        <f>'step 3 results'!E47-'step 2 results'!E47</f>
        <v>139551</v>
      </c>
      <c r="F47" s="165">
        <f>'step 3 results'!G47-'step 2 results'!G47</f>
        <v>21978.220226514386</v>
      </c>
      <c r="G47" s="165">
        <f>'step 3 results'!H47-'step 2 results'!H47</f>
        <v>5759.731277704646</v>
      </c>
      <c r="H47" s="165">
        <f>'step 3 results'!I47-'step 2 results'!I47</f>
        <v>3590.9130289400346</v>
      </c>
      <c r="I47" s="165">
        <f>'step 3 results'!J47-'step 2 results'!J47</f>
        <v>23928.03364438878</v>
      </c>
      <c r="J47" s="165">
        <f>'step 3 results'!K47-'step 2 results'!K47</f>
        <v>5425.637173438474</v>
      </c>
      <c r="K47" s="165">
        <f>'step 3 results'!L47-'step 2 results'!L47</f>
        <v>1718.5174995362904</v>
      </c>
      <c r="L47" s="165">
        <f>'step 3 results'!M47-'step 2 results'!M47</f>
        <v>1691.0620834188667</v>
      </c>
      <c r="M47" s="165">
        <f>'step 3 results'!N47-'step 2 results'!N47</f>
        <v>23305.657670889632</v>
      </c>
      <c r="N47" s="165">
        <f>'step 3 results'!O47-'step 2 results'!O47</f>
        <v>1832.0105277891562</v>
      </c>
      <c r="O47" s="165">
        <f>'step 3 results'!P47-'step 2 results'!P47</f>
        <v>5456.763953339076</v>
      </c>
      <c r="P47" s="165">
        <f>'step 3 results'!Q47-'step 2 results'!Q47</f>
        <v>28.413163191292938</v>
      </c>
      <c r="Q47" s="165">
        <f>'step 3 results'!R47-'step 2 results'!R47</f>
        <v>1007.3902971924144</v>
      </c>
      <c r="R47" s="165">
        <f>'step 3 results'!S47-'step 2 results'!S47</f>
        <v>1004.836304995446</v>
      </c>
      <c r="S47" s="165">
        <f>'step 3 results'!T47-'step 2 results'!T47</f>
        <v>589.8125729877956</v>
      </c>
      <c r="T47" s="165">
        <f>'step 3 results'!U47-'step 2 results'!U47</f>
        <v>3006.8469383954216</v>
      </c>
      <c r="U47" s="165">
        <f>'step 3 results'!V47-'step 2 results'!V47</f>
        <v>178.61982927559984</v>
      </c>
      <c r="V47" s="165">
        <f>'step 3 results'!W47-'step 2 results'!W47</f>
        <v>938.1132588496002</v>
      </c>
      <c r="W47" s="165">
        <f>'step 3 results'!X47-'step 2 results'!X47</f>
        <v>1100.8025617966014</v>
      </c>
      <c r="X47" s="165">
        <f>'step 3 results'!Y47-'step 2 results'!Y47</f>
        <v>909.221222121374</v>
      </c>
      <c r="Y47" s="165">
        <f>'step 3 results'!Z47-'step 2 results'!Z47</f>
        <v>865.962979285192</v>
      </c>
      <c r="Z47" s="165">
        <f>'step 3 results'!AA47-'step 2 results'!AA47</f>
        <v>4841.730707406168</v>
      </c>
      <c r="AA47" s="165">
        <f>'step 3 results'!AB47-'step 2 results'!AB47</f>
        <v>7125.318980522134</v>
      </c>
      <c r="AB47" s="165">
        <f>'step 3 results'!AC47-'step 2 results'!AC47</f>
        <v>329.6246179214613</v>
      </c>
    </row>
    <row r="48" spans="1:28" ht="12.75">
      <c r="A48" s="65" t="s">
        <v>51</v>
      </c>
      <c r="B48" s="22" t="s">
        <v>152</v>
      </c>
      <c r="C48" s="25" t="s">
        <v>92</v>
      </c>
      <c r="D48" s="39" t="s">
        <v>93</v>
      </c>
      <c r="E48" s="165">
        <f>'step 3 results'!E48-'step 2 results'!E48</f>
        <v>3198</v>
      </c>
      <c r="F48" s="165">
        <f>'step 3 results'!G48-'step 2 results'!G48</f>
        <v>522.4895962075243</v>
      </c>
      <c r="G48" s="165">
        <f>'step 3 results'!H48-'step 2 results'!H48</f>
        <v>95.39348390294708</v>
      </c>
      <c r="H48" s="165">
        <f>'step 3 results'!I48-'step 2 results'!I48</f>
        <v>76.97194649128141</v>
      </c>
      <c r="I48" s="165">
        <f>'step 3 results'!J48-'step 2 results'!J48</f>
        <v>318.95859029971325</v>
      </c>
      <c r="J48" s="165">
        <f>'step 3 results'!K48-'step 2 results'!K48</f>
        <v>138.8145388039402</v>
      </c>
      <c r="K48" s="165">
        <f>'step 3 results'!L48-'step 2 results'!L48</f>
        <v>44.02776180136016</v>
      </c>
      <c r="L48" s="165">
        <f>'step 3 results'!M48-'step 2 results'!M48</f>
        <v>31.727577694975025</v>
      </c>
      <c r="M48" s="165">
        <f>'step 3 results'!N48-'step 2 results'!N48</f>
        <v>495.3570249842742</v>
      </c>
      <c r="N48" s="165">
        <f>'step 3 results'!O48-'step 2 results'!O48</f>
        <v>42.13419763337288</v>
      </c>
      <c r="O48" s="165">
        <f>'step 3 results'!P48-'step 2 results'!P48</f>
        <v>127.44038101916794</v>
      </c>
      <c r="P48" s="165">
        <f>'step 3 results'!Q48-'step 2 results'!Q48</f>
        <v>1.7562568168514616</v>
      </c>
      <c r="Q48" s="165">
        <f>'step 3 results'!R48-'step 2 results'!R48</f>
        <v>19.532768997600897</v>
      </c>
      <c r="R48" s="165">
        <f>'step 3 results'!S48-'step 2 results'!S48</f>
        <v>12.13413800733747</v>
      </c>
      <c r="S48" s="165">
        <f>'step 3 results'!T48-'step 2 results'!T48</f>
        <v>11.12828183041347</v>
      </c>
      <c r="T48" s="165">
        <f>'step 3 results'!U48-'step 2 results'!U48</f>
        <v>41.26884200179711</v>
      </c>
      <c r="U48" s="165">
        <f>'step 3 results'!V48-'step 2 results'!V48</f>
        <v>3.2889900388309172</v>
      </c>
      <c r="V48" s="165">
        <f>'step 3 results'!W48-'step 2 results'!W48</f>
        <v>21.32734414500169</v>
      </c>
      <c r="W48" s="165">
        <f>'step 3 results'!X48-'step 2 results'!X48</f>
        <v>22.658906131596268</v>
      </c>
      <c r="X48" s="165">
        <f>'step 3 results'!Y48-'step 2 results'!Y48</f>
        <v>19.076142225219428</v>
      </c>
      <c r="Y48" s="165">
        <f>'step 3 results'!Z48-'step 2 results'!Z48</f>
        <v>9.803106232243636</v>
      </c>
      <c r="Z48" s="165">
        <f>'step 3 results'!AA48-'step 2 results'!AA48</f>
        <v>110.85493027966459</v>
      </c>
      <c r="AA48" s="165">
        <f>'step 3 results'!AB48-'step 2 results'!AB48</f>
        <v>71.91073366453656</v>
      </c>
      <c r="AB48" s="165">
        <f>'step 3 results'!AC48-'step 2 results'!AC48</f>
        <v>12.996300444700864</v>
      </c>
    </row>
    <row r="49" spans="1:28" ht="12.75">
      <c r="A49" s="65" t="s">
        <v>52</v>
      </c>
      <c r="B49" s="22" t="s">
        <v>153</v>
      </c>
      <c r="C49" s="25" t="s">
        <v>100</v>
      </c>
      <c r="D49" s="39" t="s">
        <v>101</v>
      </c>
      <c r="E49" s="165">
        <f>'step 3 results'!E49-'step 2 results'!E49</f>
        <v>1794320</v>
      </c>
      <c r="F49" s="165">
        <f>'step 3 results'!G49-'step 2 results'!G49</f>
        <v>266480.6603894383</v>
      </c>
      <c r="G49" s="165">
        <f>'step 3 results'!H49-'step 2 results'!H49</f>
        <v>16922.949235270848</v>
      </c>
      <c r="H49" s="165">
        <f>'step 3 results'!I49-'step 2 results'!I49</f>
        <v>20248.965688124415</v>
      </c>
      <c r="I49" s="165">
        <f>'step 3 results'!J49-'step 2 results'!J49</f>
        <v>249914.2272891272</v>
      </c>
      <c r="J49" s="165">
        <f>'step 3 results'!K49-'step 2 results'!K49</f>
        <v>125963.0781732183</v>
      </c>
      <c r="K49" s="165">
        <f>'step 3 results'!L49-'step 2 results'!L49</f>
        <v>12257.650043670088</v>
      </c>
      <c r="L49" s="165">
        <f>'step 3 results'!M49-'step 2 results'!M49</f>
        <v>11814.997913069383</v>
      </c>
      <c r="M49" s="165">
        <f>'step 3 results'!N49-'step 2 results'!N49</f>
        <v>263732.8328617513</v>
      </c>
      <c r="N49" s="165">
        <f>'step 3 results'!O49-'step 2 results'!O49</f>
        <v>30362.93121002335</v>
      </c>
      <c r="O49" s="165">
        <f>'step 3 results'!P49-'step 2 results'!P49</f>
        <v>38260.86227966682</v>
      </c>
      <c r="P49" s="165">
        <f>'step 3 results'!Q49-'step 2 results'!Q49</f>
        <v>4371.9699207221565</v>
      </c>
      <c r="Q49" s="165">
        <f>'step 3 results'!R49-'step 2 results'!R49</f>
        <v>18.260845074392137</v>
      </c>
      <c r="R49" s="165">
        <f>'step 3 results'!S49-'step 2 results'!S49</f>
        <v>8013.968338343955</v>
      </c>
      <c r="S49" s="165">
        <f>'step 3 results'!T49-'step 2 results'!T49</f>
        <v>2278.2137854836474</v>
      </c>
      <c r="T49" s="165">
        <f>'step 3 results'!U49-'step 2 results'!U49</f>
        <v>38343.151657470735</v>
      </c>
      <c r="U49" s="165">
        <f>'step 3 results'!V49-'step 2 results'!V49</f>
        <v>4111.695090927649</v>
      </c>
      <c r="V49" s="165">
        <f>'step 3 results'!W49-'step 2 results'!W49</f>
        <v>4084.1882483472873</v>
      </c>
      <c r="W49" s="165">
        <f>'step 3 results'!X49-'step 2 results'!X49</f>
        <v>459.2949261116082</v>
      </c>
      <c r="X49" s="165">
        <f>'step 3 results'!Y49-'step 2 results'!Y49</f>
        <v>2489.2536785585835</v>
      </c>
      <c r="Y49" s="165">
        <f>'step 3 results'!Z49-'step 2 results'!Z49</f>
        <v>2090.288886173774</v>
      </c>
      <c r="Z49" s="165">
        <f>'step 3 results'!AA49-'step 2 results'!AA49</f>
        <v>508943.2526789466</v>
      </c>
      <c r="AA49" s="165">
        <f>'step 3 results'!AB49-'step 2 results'!AB49</f>
        <v>20534.435861122794</v>
      </c>
      <c r="AB49" s="165">
        <f>'step 3 results'!AC49-'step 2 results'!AC49</f>
        <v>9178.732874164998</v>
      </c>
    </row>
    <row r="50" spans="1:28" ht="12.75">
      <c r="A50" s="128" t="s">
        <v>194</v>
      </c>
      <c r="B50" s="23" t="s">
        <v>154</v>
      </c>
      <c r="C50" s="24" t="s">
        <v>155</v>
      </c>
      <c r="D50" s="106" t="s">
        <v>156</v>
      </c>
      <c r="E50" s="165">
        <f>'step 3 results'!E50-'step 2 results'!E50</f>
        <v>4994</v>
      </c>
      <c r="F50" s="165">
        <f>'step 3 results'!G50-'step 2 results'!G50</f>
        <v>0</v>
      </c>
      <c r="G50" s="165">
        <f>'step 3 results'!H50-'step 2 results'!H50</f>
        <v>0</v>
      </c>
      <c r="H50" s="165">
        <f>'step 3 results'!I50-'step 2 results'!I50</f>
        <v>0</v>
      </c>
      <c r="I50" s="165">
        <f>'step 3 results'!J50-'step 2 results'!J50</f>
        <v>0</v>
      </c>
      <c r="J50" s="165">
        <f>'step 3 results'!K50-'step 2 results'!K50</f>
        <v>0</v>
      </c>
      <c r="K50" s="165">
        <f>'step 3 results'!L50-'step 2 results'!L50</f>
        <v>0</v>
      </c>
      <c r="L50" s="165">
        <f>'step 3 results'!M50-'step 2 results'!M50</f>
        <v>0</v>
      </c>
      <c r="M50" s="165">
        <f>'step 3 results'!N50-'step 2 results'!N50</f>
        <v>0</v>
      </c>
      <c r="N50" s="165">
        <f>'step 3 results'!O50-'step 2 results'!O50</f>
        <v>0</v>
      </c>
      <c r="O50" s="165">
        <f>'step 3 results'!P50-'step 2 results'!P50</f>
        <v>0</v>
      </c>
      <c r="P50" s="165">
        <f>'step 3 results'!Q50-'step 2 results'!Q50</f>
        <v>0</v>
      </c>
      <c r="Q50" s="165">
        <f>'step 3 results'!R50-'step 2 results'!R50</f>
        <v>0</v>
      </c>
      <c r="R50" s="165">
        <f>'step 3 results'!S50-'step 2 results'!S50</f>
        <v>0</v>
      </c>
      <c r="S50" s="165">
        <f>'step 3 results'!T50-'step 2 results'!T50</f>
        <v>0</v>
      </c>
      <c r="T50" s="165">
        <f>'step 3 results'!U50-'step 2 results'!U50</f>
        <v>0</v>
      </c>
      <c r="U50" s="165">
        <f>'step 3 results'!V50-'step 2 results'!V50</f>
        <v>0</v>
      </c>
      <c r="V50" s="165">
        <f>'step 3 results'!W50-'step 2 results'!W50</f>
        <v>0</v>
      </c>
      <c r="W50" s="165">
        <f>'step 3 results'!X50-'step 2 results'!X50</f>
        <v>0</v>
      </c>
      <c r="X50" s="165">
        <f>'step 3 results'!Y50-'step 2 results'!Y50</f>
        <v>0</v>
      </c>
      <c r="Y50" s="165">
        <f>'step 3 results'!Z50-'step 2 results'!Z50</f>
        <v>0</v>
      </c>
      <c r="Z50" s="165">
        <f>'step 3 results'!AA50-'step 2 results'!AA50</f>
        <v>0</v>
      </c>
      <c r="AA50" s="165">
        <f>'step 3 results'!AB50-'step 2 results'!AB50</f>
        <v>0</v>
      </c>
      <c r="AB50" s="165">
        <f>'step 3 results'!AC50-'step 2 results'!AC50</f>
        <v>0</v>
      </c>
    </row>
    <row r="51" spans="1:28" ht="12.75">
      <c r="A51" s="64" t="s">
        <v>53</v>
      </c>
      <c r="B51" s="59" t="s">
        <v>157</v>
      </c>
      <c r="C51" s="43" t="s">
        <v>118</v>
      </c>
      <c r="D51" s="125" t="s">
        <v>119</v>
      </c>
      <c r="E51" s="165">
        <f>'step 3 results'!E51-'step 2 results'!E51</f>
        <v>39368</v>
      </c>
      <c r="F51" s="165">
        <f>'step 3 results'!G51-'step 2 results'!G51</f>
        <v>2983.811373266428</v>
      </c>
      <c r="G51" s="165">
        <f>'step 3 results'!H51-'step 2 results'!H51</f>
        <v>4706.191506988456</v>
      </c>
      <c r="H51" s="165">
        <f>'step 3 results'!I51-'step 2 results'!I51</f>
        <v>1521.4536926702385</v>
      </c>
      <c r="I51" s="165">
        <f>'step 3 results'!J51-'step 2 results'!J51</f>
        <v>7701.822082669678</v>
      </c>
      <c r="J51" s="165">
        <f>'step 3 results'!K51-'step 2 results'!K51</f>
        <v>2749.5762708638067</v>
      </c>
      <c r="K51" s="165">
        <f>'step 3 results'!L51-'step 2 results'!L51</f>
        <v>669.3966458570321</v>
      </c>
      <c r="L51" s="165">
        <f>'step 3 results'!M51-'step 2 results'!M51</f>
        <v>740.3118603459006</v>
      </c>
      <c r="M51" s="165">
        <f>'step 3 results'!N51-'step 2 results'!N51</f>
        <v>16293.307765290607</v>
      </c>
      <c r="N51" s="165">
        <f>'step 3 results'!O51-'step 2 results'!O51</f>
        <v>1550.4644622338674</v>
      </c>
      <c r="O51" s="165">
        <f>'step 3 results'!P51-'step 2 results'!P51</f>
        <v>538.3109463473102</v>
      </c>
      <c r="P51" s="165">
        <f>'step 3 results'!Q51-'step 2 results'!Q51</f>
        <v>0</v>
      </c>
      <c r="Q51" s="165">
        <f>'step 3 results'!R51-'step 2 results'!R51</f>
        <v>260.02245312584637</v>
      </c>
      <c r="R51" s="165">
        <f>'step 3 results'!S51-'step 2 results'!S51</f>
        <v>0</v>
      </c>
      <c r="S51" s="165">
        <f>'step 3 results'!T51-'step 2 results'!T51</f>
        <v>155.79857728614707</v>
      </c>
      <c r="T51" s="165">
        <f>'step 3 results'!U51-'step 2 results'!U51</f>
        <v>0</v>
      </c>
      <c r="U51" s="165">
        <f>'step 3 results'!V51-'step 2 results'!V51</f>
        <v>0</v>
      </c>
      <c r="V51" s="165">
        <f>'step 3 results'!W51-'step 2 results'!W51</f>
        <v>271.8416555406566</v>
      </c>
      <c r="W51" s="165">
        <f>'step 3 results'!X51-'step 2 results'!X51</f>
        <v>0</v>
      </c>
      <c r="X51" s="165">
        <f>'step 3 results'!Y51-'step 2 results'!Y51</f>
        <v>348.129234763529</v>
      </c>
      <c r="Y51" s="165">
        <f>'step 3 results'!Z51-'step 2 results'!Z51</f>
        <v>0</v>
      </c>
      <c r="Z51" s="165">
        <f>'step 3 results'!AA51-'step 2 results'!AA51</f>
        <v>0</v>
      </c>
      <c r="AA51" s="165">
        <f>'step 3 results'!AB51-'step 2 results'!AB51</f>
        <v>0</v>
      </c>
      <c r="AB51" s="165">
        <f>'step 3 results'!AC51-'step 2 results'!AC51</f>
        <v>0</v>
      </c>
    </row>
    <row r="52" spans="1:28" ht="12.75">
      <c r="A52" s="65" t="s">
        <v>54</v>
      </c>
      <c r="B52" s="22" t="s">
        <v>158</v>
      </c>
      <c r="C52" s="25" t="s">
        <v>118</v>
      </c>
      <c r="D52" s="39" t="s">
        <v>119</v>
      </c>
      <c r="E52" s="165">
        <f>'step 3 results'!E52-'step 2 results'!E52</f>
        <v>51342</v>
      </c>
      <c r="F52" s="165">
        <f>'step 3 results'!G52-'step 2 results'!G52</f>
        <v>3823.6801751265593</v>
      </c>
      <c r="G52" s="165">
        <f>'step 3 results'!H52-'step 2 results'!H52</f>
        <v>6030.867543051601</v>
      </c>
      <c r="H52" s="165">
        <f>'step 3 results'!I52-'step 2 results'!I52</f>
        <v>1949.7051235070903</v>
      </c>
      <c r="I52" s="165">
        <f>'step 3 results'!J52-'step 2 results'!J52</f>
        <v>9869.693732555665</v>
      </c>
      <c r="J52" s="165">
        <f>'step 3 results'!K52-'step 2 results'!K52</f>
        <v>3523.513708371931</v>
      </c>
      <c r="K52" s="165">
        <f>'step 3 results'!L52-'step 2 results'!L52</f>
        <v>857.8151779272048</v>
      </c>
      <c r="L52" s="165">
        <f>'step 3 results'!M52-'step 2 results'!M52</f>
        <v>948.6912641923664</v>
      </c>
      <c r="M52" s="165">
        <f>'step 3 results'!N52-'step 2 results'!N52</f>
        <v>20879.46927461971</v>
      </c>
      <c r="N52" s="165">
        <f>'step 3 results'!O52-'step 2 results'!O52</f>
        <v>1986.8817042519368</v>
      </c>
      <c r="O52" s="165">
        <f>'step 3 results'!P52-'step 2 results'!P52</f>
        <v>689.8321093764498</v>
      </c>
      <c r="P52" s="165">
        <f>'step 3 results'!Q52-'step 2 results'!Q52</f>
        <v>0</v>
      </c>
      <c r="Q52" s="165">
        <f>'step 3 results'!R52-'step 2 results'!R52</f>
        <v>333.21231630559123</v>
      </c>
      <c r="R52" s="165">
        <f>'step 3 results'!S52-'step 2 results'!S52</f>
        <v>0</v>
      </c>
      <c r="S52" s="165">
        <f>'step 3 results'!T52-'step 2 results'!T52</f>
        <v>199.65200770376396</v>
      </c>
      <c r="T52" s="165">
        <f>'step 3 results'!U52-'step 2 results'!U52</f>
        <v>0</v>
      </c>
      <c r="U52" s="165">
        <f>'step 3 results'!V52-'step 2 results'!V52</f>
        <v>0</v>
      </c>
      <c r="V52" s="165">
        <f>'step 3 results'!W52-'step 2 results'!W52</f>
        <v>348.35833068311877</v>
      </c>
      <c r="W52" s="165">
        <f>'step 3 results'!X52-'step 2 results'!X52</f>
        <v>0</v>
      </c>
      <c r="X52" s="165">
        <f>'step 3 results'!Y52-'step 2 results'!Y52</f>
        <v>446.1189689380644</v>
      </c>
      <c r="Y52" s="165">
        <f>'step 3 results'!Z52-'step 2 results'!Z52</f>
        <v>0</v>
      </c>
      <c r="Z52" s="165">
        <f>'step 3 results'!AA52-'step 2 results'!AA52</f>
        <v>0</v>
      </c>
      <c r="AA52" s="165">
        <f>'step 3 results'!AB52-'step 2 results'!AB52</f>
        <v>0</v>
      </c>
      <c r="AB52" s="165">
        <f>'step 3 results'!AC52-'step 2 results'!AC52</f>
        <v>0</v>
      </c>
    </row>
    <row r="53" spans="1:28" ht="12.75">
      <c r="A53" s="65" t="s">
        <v>55</v>
      </c>
      <c r="B53" s="22" t="s">
        <v>159</v>
      </c>
      <c r="C53" s="25" t="s">
        <v>118</v>
      </c>
      <c r="D53" s="39" t="s">
        <v>119</v>
      </c>
      <c r="E53" s="165">
        <f>'step 3 results'!E53-'step 2 results'!E53</f>
        <v>33134</v>
      </c>
      <c r="F53" s="165">
        <f>'step 3 results'!G53-'step 2 results'!G53</f>
        <v>2364.5047083680984</v>
      </c>
      <c r="G53" s="165">
        <f>'step 3 results'!H53-'step 2 results'!H53</f>
        <v>3729.395254826173</v>
      </c>
      <c r="H53" s="165">
        <f>'step 3 results'!I53-'step 2 results'!I53</f>
        <v>1205.667507039696</v>
      </c>
      <c r="I53" s="165">
        <f>'step 3 results'!J53-'step 2 results'!J53</f>
        <v>6103.266024336539</v>
      </c>
      <c r="J53" s="165">
        <f>'step 3 results'!K53-'step 2 results'!K53</f>
        <v>2178.88640573062</v>
      </c>
      <c r="K53" s="165">
        <f>'step 3 results'!L53-'step 2 results'!L53</f>
        <v>530.4596446933101</v>
      </c>
      <c r="L53" s="165">
        <f>'step 3 results'!M53-'step 2 results'!M53</f>
        <v>586.6560115468565</v>
      </c>
      <c r="M53" s="165">
        <f>'step 3 results'!N53-'step 2 results'!N53</f>
        <v>12911.541014653922</v>
      </c>
      <c r="N53" s="165">
        <f>'step 3 results'!O53-'step 2 results'!O53</f>
        <v>1228.6569298434115</v>
      </c>
      <c r="O53" s="165">
        <f>'step 3 results'!P53-'step 2 results'!P53</f>
        <v>426.58151202463705</v>
      </c>
      <c r="P53" s="165">
        <f>'step 3 results'!Q53-'step 2 results'!Q53</f>
        <v>0</v>
      </c>
      <c r="Q53" s="165">
        <f>'step 3 results'!R53-'step 2 results'!R53</f>
        <v>206.0533451296651</v>
      </c>
      <c r="R53" s="165">
        <f>'step 3 results'!S53-'step 2 results'!S53</f>
        <v>0</v>
      </c>
      <c r="S53" s="165">
        <f>'step 3 results'!T53-'step 2 results'!T53</f>
        <v>123.46171505703023</v>
      </c>
      <c r="T53" s="165">
        <f>'step 3 results'!U53-'step 2 results'!U53</f>
        <v>0</v>
      </c>
      <c r="U53" s="165">
        <f>'step 3 results'!V53-'step 2 results'!V53</f>
        <v>0</v>
      </c>
      <c r="V53" s="165">
        <f>'step 3 results'!W53-'step 2 results'!W53</f>
        <v>215.41940627192344</v>
      </c>
      <c r="W53" s="165">
        <f>'step 3 results'!X53-'step 2 results'!X53</f>
        <v>0</v>
      </c>
      <c r="X53" s="165">
        <f>'step 3 results'!Y53-'step 2 results'!Y53</f>
        <v>275.87307364467415</v>
      </c>
      <c r="Y53" s="165">
        <f>'step 3 results'!Z53-'step 2 results'!Z53</f>
        <v>0</v>
      </c>
      <c r="Z53" s="165">
        <f>'step 3 results'!AA53-'step 2 results'!AA53</f>
        <v>0</v>
      </c>
      <c r="AA53" s="165">
        <f>'step 3 results'!AB53-'step 2 results'!AB53</f>
        <v>0</v>
      </c>
      <c r="AB53" s="165">
        <f>'step 3 results'!AC53-'step 2 results'!AC53</f>
        <v>0</v>
      </c>
    </row>
    <row r="54" spans="1:28" ht="12.75">
      <c r="A54" s="65" t="s">
        <v>56</v>
      </c>
      <c r="B54" s="22" t="s">
        <v>160</v>
      </c>
      <c r="C54" s="25" t="s">
        <v>118</v>
      </c>
      <c r="D54" s="39" t="s">
        <v>119</v>
      </c>
      <c r="E54" s="165">
        <f>'step 3 results'!E54-'step 2 results'!E54</f>
        <v>0</v>
      </c>
      <c r="F54" s="165">
        <f>'step 3 results'!G54-'step 2 results'!G54</f>
        <v>0.0011300392316853092</v>
      </c>
      <c r="G54" s="165">
        <f>'step 3 results'!H54-'step 2 results'!H54</f>
        <v>0.0017823449170979444</v>
      </c>
      <c r="H54" s="165">
        <f>'step 3 results'!I54-'step 2 results'!I54</f>
        <v>0.0005762101375821338</v>
      </c>
      <c r="I54" s="165">
        <f>'step 3 results'!J54-'step 2 results'!J54</f>
        <v>0.0029168603574785124</v>
      </c>
      <c r="J54" s="165">
        <f>'step 3 results'!K54-'step 2 results'!K54</f>
        <v>0.0010413289138941906</v>
      </c>
      <c r="K54" s="165">
        <f>'step 3 results'!L54-'step 2 results'!L54</f>
        <v>0.0002535161834136268</v>
      </c>
      <c r="L54" s="165">
        <f>'step 3 results'!M54-'step 2 results'!M54</f>
        <v>0.00028037343558917627</v>
      </c>
      <c r="M54" s="165">
        <f>'step 3 results'!N54-'step 2 results'!N54</f>
        <v>0.006170657151340464</v>
      </c>
      <c r="N54" s="165">
        <f>'step 3 results'!O54-'step 2 results'!O54</f>
        <v>0.0005871971952906563</v>
      </c>
      <c r="O54" s="165">
        <f>'step 3 results'!P54-'step 2 results'!P54</f>
        <v>0.00020387095969542912</v>
      </c>
      <c r="P54" s="165">
        <f>'step 3 results'!Q54-'step 2 results'!Q54</f>
        <v>0</v>
      </c>
      <c r="Q54" s="165">
        <f>'step 3 results'!R54-'step 2 results'!R54</f>
        <v>9.847659130995945E-05</v>
      </c>
      <c r="R54" s="165">
        <f>'step 3 results'!S54-'step 2 results'!S54</f>
        <v>0</v>
      </c>
      <c r="S54" s="165">
        <f>'step 3 results'!T54-'step 2 results'!T54</f>
        <v>5.900456917329322E-05</v>
      </c>
      <c r="T54" s="165">
        <f>'step 3 results'!U54-'step 2 results'!U54</f>
        <v>0</v>
      </c>
      <c r="U54" s="165">
        <f>'step 3 results'!V54-'step 2 results'!V54</f>
        <v>0</v>
      </c>
      <c r="V54" s="165">
        <f>'step 3 results'!W54-'step 2 results'!W54</f>
        <v>0.00010295280000588436</v>
      </c>
      <c r="W54" s="165">
        <f>'step 3 results'!X54-'step 2 results'!X54</f>
        <v>0</v>
      </c>
      <c r="X54" s="165">
        <f>'step 3 results'!Y54-'step 2 results'!Y54</f>
        <v>0.00013184469249760689</v>
      </c>
      <c r="Y54" s="165">
        <f>'step 3 results'!Z54-'step 2 results'!Z54</f>
        <v>0</v>
      </c>
      <c r="Z54" s="165">
        <f>'step 3 results'!AA54-'step 2 results'!AA54</f>
        <v>0</v>
      </c>
      <c r="AA54" s="165">
        <f>'step 3 results'!AB54-'step 2 results'!AB54</f>
        <v>0</v>
      </c>
      <c r="AB54" s="165">
        <f>'step 3 results'!AC54-'step 2 results'!AC54</f>
        <v>0</v>
      </c>
    </row>
    <row r="55" spans="1:28" ht="12.75">
      <c r="A55" s="65" t="s">
        <v>57</v>
      </c>
      <c r="B55" s="22" t="s">
        <v>161</v>
      </c>
      <c r="C55" s="25" t="s">
        <v>118</v>
      </c>
      <c r="D55" s="39" t="s">
        <v>119</v>
      </c>
      <c r="E55" s="165">
        <f>'step 3 results'!E55-'step 2 results'!E55</f>
        <v>2809</v>
      </c>
      <c r="F55" s="165">
        <f>'step 3 results'!G55-'step 2 results'!G55</f>
        <v>183.25388313477833</v>
      </c>
      <c r="G55" s="165">
        <f>'step 3 results'!H55-'step 2 results'!H55</f>
        <v>289.03565290973347</v>
      </c>
      <c r="H55" s="165">
        <f>'step 3 results'!I55-'step 2 results'!I55</f>
        <v>93.44166313246205</v>
      </c>
      <c r="I55" s="165">
        <f>'step 3 results'!J55-'step 2 results'!J55</f>
        <v>473.0154246705424</v>
      </c>
      <c r="J55" s="165">
        <f>'step 3 results'!K55-'step 2 results'!K55</f>
        <v>168.86809036438535</v>
      </c>
      <c r="K55" s="165">
        <f>'step 3 results'!L55-'step 2 results'!L55</f>
        <v>41.1116921832795</v>
      </c>
      <c r="L55" s="165">
        <f>'step 3 results'!M55-'step 2 results'!M55</f>
        <v>45.467023939453384</v>
      </c>
      <c r="M55" s="165">
        <f>'step 3 results'!N55-'step 2 results'!N55</f>
        <v>1000.6704659185416</v>
      </c>
      <c r="N55" s="165">
        <f>'step 3 results'!O55-'step 2 results'!O55</f>
        <v>95.22338975998719</v>
      </c>
      <c r="O55" s="165">
        <f>'step 3 results'!P55-'step 2 results'!P55</f>
        <v>33.060927421866836</v>
      </c>
      <c r="P55" s="165">
        <f>'step 3 results'!Q55-'step 2 results'!Q55</f>
        <v>0</v>
      </c>
      <c r="Q55" s="165">
        <f>'step 3 results'!R55-'step 2 results'!R55</f>
        <v>15.969549772638288</v>
      </c>
      <c r="R55" s="165">
        <f>'step 3 results'!S55-'step 2 results'!S55</f>
        <v>0</v>
      </c>
      <c r="S55" s="165">
        <f>'step 3 results'!T55-'step 2 results'!T55</f>
        <v>9.568531888564223</v>
      </c>
      <c r="T55" s="165">
        <f>'step 3 results'!U55-'step 2 results'!U55</f>
        <v>0</v>
      </c>
      <c r="U55" s="165">
        <f>'step 3 results'!V55-'step 2 results'!V55</f>
        <v>0</v>
      </c>
      <c r="V55" s="165">
        <f>'step 3 results'!W55-'step 2 results'!W55</f>
        <v>16.695438398667193</v>
      </c>
      <c r="W55" s="165">
        <f>'step 3 results'!X55-'step 2 results'!X55</f>
        <v>0</v>
      </c>
      <c r="X55" s="165">
        <f>'step 3 results'!Y55-'step 2 results'!Y55</f>
        <v>21.38071953030908</v>
      </c>
      <c r="Y55" s="165">
        <f>'step 3 results'!Z55-'step 2 results'!Z55</f>
        <v>0</v>
      </c>
      <c r="Z55" s="165">
        <f>'step 3 results'!AA55-'step 2 results'!AA55</f>
        <v>0</v>
      </c>
      <c r="AA55" s="165">
        <f>'step 3 results'!AB55-'step 2 results'!AB55</f>
        <v>0</v>
      </c>
      <c r="AB55" s="165">
        <f>'step 3 results'!AC55-'step 2 results'!AC55</f>
        <v>0</v>
      </c>
    </row>
    <row r="56" spans="1:28" ht="12.75">
      <c r="A56" s="65" t="s">
        <v>58</v>
      </c>
      <c r="B56" s="22" t="s">
        <v>162</v>
      </c>
      <c r="C56" s="25" t="s">
        <v>118</v>
      </c>
      <c r="D56" s="39" t="s">
        <v>119</v>
      </c>
      <c r="E56" s="165">
        <f>'step 3 results'!E56-'step 2 results'!E56</f>
        <v>200239</v>
      </c>
      <c r="F56" s="165">
        <f>'step 3 results'!G56-'step 2 results'!G56</f>
        <v>14411.74820140656</v>
      </c>
      <c r="G56" s="165">
        <f>'step 3 results'!H56-'step 2 results'!H56</f>
        <v>22730.809190551197</v>
      </c>
      <c r="H56" s="165">
        <f>'step 3 results'!I56-'step 2 results'!I56</f>
        <v>7348.590368452162</v>
      </c>
      <c r="I56" s="165">
        <f>'step 3 results'!J56-'step 2 results'!J56</f>
        <v>37199.64389905729</v>
      </c>
      <c r="J56" s="165">
        <f>'step 3 results'!K56-'step 2 results'!K56</f>
        <v>13280.397424342606</v>
      </c>
      <c r="K56" s="165">
        <f>'step 3 results'!L56-'step 2 results'!L56</f>
        <v>3233.1721748204145</v>
      </c>
      <c r="L56" s="165">
        <f>'step 3 results'!M56-'step 2 results'!M56</f>
        <v>3575.6912174177633</v>
      </c>
      <c r="M56" s="165">
        <f>'step 3 results'!N56-'step 2 results'!N56</f>
        <v>78696.34487797238</v>
      </c>
      <c r="N56" s="165">
        <f>'step 3 results'!O56-'step 2 results'!O56</f>
        <v>7488.7117949692765</v>
      </c>
      <c r="O56" s="165">
        <f>'step 3 results'!P56-'step 2 results'!P56</f>
        <v>2600.030914261679</v>
      </c>
      <c r="P56" s="165">
        <f>'step 3 results'!Q56-'step 2 results'!Q56</f>
        <v>0</v>
      </c>
      <c r="Q56" s="165">
        <f>'step 3 results'!R56-'step 2 results'!R56</f>
        <v>1255.903156190272</v>
      </c>
      <c r="R56" s="165">
        <f>'step 3 results'!S56-'step 2 results'!S56</f>
        <v>0</v>
      </c>
      <c r="S56" s="165">
        <f>'step 3 results'!T56-'step 2 results'!T56</f>
        <v>752.5039572214446</v>
      </c>
      <c r="T56" s="165">
        <f>'step 3 results'!U56-'step 2 results'!U56</f>
        <v>0</v>
      </c>
      <c r="U56" s="165">
        <f>'step 3 results'!V56-'step 2 results'!V56</f>
        <v>0</v>
      </c>
      <c r="V56" s="165">
        <f>'step 3 results'!W56-'step 2 results'!W56</f>
        <v>1312.989663289829</v>
      </c>
      <c r="W56" s="165">
        <f>'step 3 results'!X56-'step 2 results'!X56</f>
        <v>0</v>
      </c>
      <c r="X56" s="165">
        <f>'step 3 results'!Y56-'step 2 results'!Y56</f>
        <v>1681.4571182051586</v>
      </c>
      <c r="Y56" s="165">
        <f>'step 3 results'!Z56-'step 2 results'!Z56</f>
        <v>0</v>
      </c>
      <c r="Z56" s="165">
        <f>'step 3 results'!AA56-'step 2 results'!AA56</f>
        <v>0</v>
      </c>
      <c r="AA56" s="165">
        <f>'step 3 results'!AB56-'step 2 results'!AB56</f>
        <v>0</v>
      </c>
      <c r="AB56" s="165">
        <f>'step 3 results'!AC56-'step 2 results'!AC56</f>
        <v>0</v>
      </c>
    </row>
    <row r="57" spans="1:28" ht="12.75">
      <c r="A57" s="65" t="s">
        <v>59</v>
      </c>
      <c r="B57" s="22" t="s">
        <v>163</v>
      </c>
      <c r="C57" s="25" t="s">
        <v>118</v>
      </c>
      <c r="D57" s="39" t="s">
        <v>119</v>
      </c>
      <c r="E57" s="165">
        <f>'step 3 results'!E57-'step 2 results'!E57</f>
        <v>13168</v>
      </c>
      <c r="F57" s="165">
        <f>'step 3 results'!G57-'step 2 results'!G57</f>
        <v>906.9167250611354</v>
      </c>
      <c r="G57" s="165">
        <f>'step 3 results'!H57-'step 2 results'!H57</f>
        <v>1430.4268115836385</v>
      </c>
      <c r="H57" s="165">
        <f>'step 3 results'!I57-'step 2 results'!I57</f>
        <v>462.4393527859447</v>
      </c>
      <c r="I57" s="165">
        <f>'step 3 results'!J57-'step 2 results'!J57</f>
        <v>2340.9359327469283</v>
      </c>
      <c r="J57" s="165">
        <f>'step 3 results'!K57-'step 2 results'!K57</f>
        <v>835.7219659457842</v>
      </c>
      <c r="K57" s="165">
        <f>'step 3 results'!L57-'step 2 results'!L57</f>
        <v>203.46025196726168</v>
      </c>
      <c r="L57" s="165">
        <f>'step 3 results'!M57-'step 2 results'!M57</f>
        <v>225.01462858016566</v>
      </c>
      <c r="M57" s="165">
        <f>'step 3 results'!N57-'step 2 results'!N57</f>
        <v>4952.281317546644</v>
      </c>
      <c r="N57" s="165">
        <f>'step 3 results'!O57-'step 2 results'!O57</f>
        <v>471.2570523094055</v>
      </c>
      <c r="O57" s="165">
        <f>'step 3 results'!P57-'step 2 results'!P57</f>
        <v>163.61731337977199</v>
      </c>
      <c r="P57" s="165">
        <f>'step 3 results'!Q57-'step 2 results'!Q57</f>
        <v>0</v>
      </c>
      <c r="Q57" s="165">
        <f>'step 3 results'!R57-'step 2 results'!R57</f>
        <v>79.0327142473152</v>
      </c>
      <c r="R57" s="165">
        <f>'step 3 results'!S57-'step 2 results'!S57</f>
        <v>0</v>
      </c>
      <c r="S57" s="165">
        <f>'step 3 results'!T57-'step 2 results'!T57</f>
        <v>47.354312255622744</v>
      </c>
      <c r="T57" s="165">
        <f>'step 3 results'!U57-'step 2 results'!U57</f>
        <v>0</v>
      </c>
      <c r="U57" s="165">
        <f>'step 3 results'!V57-'step 2 results'!V57</f>
        <v>0</v>
      </c>
      <c r="V57" s="165">
        <f>'step 3 results'!W57-'step 2 results'!W57</f>
        <v>82.62511034946601</v>
      </c>
      <c r="W57" s="165">
        <f>'step 3 results'!X57-'step 2 results'!X57</f>
        <v>0</v>
      </c>
      <c r="X57" s="165">
        <f>'step 3 results'!Y57-'step 2 results'!Y57</f>
        <v>105.81239428152958</v>
      </c>
      <c r="Y57" s="165">
        <f>'step 3 results'!Z57-'step 2 results'!Z57</f>
        <v>0</v>
      </c>
      <c r="Z57" s="165">
        <f>'step 3 results'!AA57-'step 2 results'!AA57</f>
        <v>0</v>
      </c>
      <c r="AA57" s="165">
        <f>'step 3 results'!AB57-'step 2 results'!AB57</f>
        <v>0</v>
      </c>
      <c r="AB57" s="165">
        <f>'step 3 results'!AC57-'step 2 results'!AC57</f>
        <v>0</v>
      </c>
    </row>
    <row r="58" spans="1:28" ht="12.75">
      <c r="A58" s="65" t="s">
        <v>60</v>
      </c>
      <c r="B58" s="22" t="s">
        <v>164</v>
      </c>
      <c r="C58" s="25" t="s">
        <v>92</v>
      </c>
      <c r="D58" s="39" t="s">
        <v>93</v>
      </c>
      <c r="E58" s="165">
        <f>'step 3 results'!E58-'step 2 results'!E58</f>
        <v>3312</v>
      </c>
      <c r="F58" s="165">
        <f>'step 3 results'!G58-'step 2 results'!G58</f>
        <v>413.3074409855835</v>
      </c>
      <c r="G58" s="165">
        <f>'step 3 results'!H58-'step 2 results'!H58</f>
        <v>75.45956322346774</v>
      </c>
      <c r="H58" s="165">
        <f>'step 3 results'!I58-'step 2 results'!I58</f>
        <v>60.88748649332865</v>
      </c>
      <c r="I58" s="165">
        <f>'step 3 results'!J58-'step 2 results'!J58</f>
        <v>252.3073372063518</v>
      </c>
      <c r="J58" s="165">
        <f>'step 3 results'!K58-'step 2 results'!K58</f>
        <v>109.80712768462763</v>
      </c>
      <c r="K58" s="165">
        <f>'step 3 results'!L58-'step 2 results'!L58</f>
        <v>34.82749071852368</v>
      </c>
      <c r="L58" s="165">
        <f>'step 3 results'!M58-'step 2 results'!M58</f>
        <v>25.097617332408845</v>
      </c>
      <c r="M58" s="165">
        <f>'step 3 results'!N58-'step 2 results'!N58</f>
        <v>391.84463357077766</v>
      </c>
      <c r="N58" s="165">
        <f>'step 3 results'!O58-'step 2 results'!O58</f>
        <v>33.3296156100173</v>
      </c>
      <c r="O58" s="165">
        <f>'step 3 results'!P58-'step 2 results'!P58</f>
        <v>100.80977332290968</v>
      </c>
      <c r="P58" s="165">
        <f>'step 3 results'!Q58-'step 2 results'!Q58</f>
        <v>1.389260218682054</v>
      </c>
      <c r="Q58" s="165">
        <f>'step 3 results'!R58-'step 2 results'!R58</f>
        <v>15.451099559414615</v>
      </c>
      <c r="R58" s="165">
        <f>'step 3 results'!S58-'step 2 results'!S58</f>
        <v>9.59852514725776</v>
      </c>
      <c r="S58" s="165">
        <f>'step 3 results'!T58-'step 2 results'!T58</f>
        <v>8.802857931103517</v>
      </c>
      <c r="T58" s="165">
        <f>'step 3 results'!U58-'step 2 results'!U58</f>
        <v>32.64508921135757</v>
      </c>
      <c r="U58" s="165">
        <f>'step 3 results'!V58-'step 2 results'!V58</f>
        <v>2.6017055004409144</v>
      </c>
      <c r="V58" s="165">
        <f>'step 3 results'!W58-'step 2 results'!W58</f>
        <v>16.87067091014046</v>
      </c>
      <c r="W58" s="165">
        <f>'step 3 results'!X58-'step 2 results'!X58</f>
        <v>17.923982748668777</v>
      </c>
      <c r="X58" s="165">
        <f>'step 3 results'!Y58-'step 2 results'!Y58</f>
        <v>15.089891902557156</v>
      </c>
      <c r="Y58" s="165">
        <f>'step 3 results'!Z58-'step 2 results'!Z58</f>
        <v>7.754597947916068</v>
      </c>
      <c r="Z58" s="165">
        <f>'step 3 results'!AA58-'step 2 results'!AA58</f>
        <v>87.69010500321019</v>
      </c>
      <c r="AA58" s="165">
        <f>'step 3 results'!AB58-'step 2 results'!AB58</f>
        <v>56.883891135854356</v>
      </c>
      <c r="AB58" s="165">
        <f>'step 3 results'!AC58-'step 2 results'!AC58</f>
        <v>10.280525618247111</v>
      </c>
    </row>
    <row r="59" spans="1:28" ht="12.75">
      <c r="A59" s="128" t="s">
        <v>195</v>
      </c>
      <c r="B59" s="23" t="s">
        <v>165</v>
      </c>
      <c r="C59" s="24" t="s">
        <v>118</v>
      </c>
      <c r="D59" s="106" t="s">
        <v>119</v>
      </c>
      <c r="E59" s="165">
        <f>'step 3 results'!E59-'step 2 results'!E59</f>
        <v>5400</v>
      </c>
      <c r="F59" s="165">
        <f>'step 3 results'!G59-'step 2 results'!G59</f>
        <v>658.544999949052</v>
      </c>
      <c r="G59" s="165">
        <f>'step 3 results'!H59-'step 2 results'!H59</f>
        <v>1038.6845876041916</v>
      </c>
      <c r="H59" s="165">
        <f>'step 3 results'!I59-'step 2 results'!I59</f>
        <v>335.7939214720391</v>
      </c>
      <c r="I59" s="165">
        <f>'step 3 results'!J59-'step 2 results'!J59</f>
        <v>1699.8381561522401</v>
      </c>
      <c r="J59" s="165">
        <f>'step 3 results'!K59-'step 2 results'!K59</f>
        <v>606.8479131687491</v>
      </c>
      <c r="K59" s="165">
        <f>'step 3 results'!L59-'step 2 results'!L59</f>
        <v>147.73983974370094</v>
      </c>
      <c r="L59" s="165">
        <f>'step 3 results'!M59-'step 2 results'!M59</f>
        <v>163.39125133773632</v>
      </c>
      <c r="M59" s="165">
        <f>'step 3 results'!N59-'step 2 results'!N59</f>
        <v>3596.0303850296477</v>
      </c>
      <c r="N59" s="165">
        <f>'step 3 results'!O59-'step 2 results'!O59</f>
        <v>342.19677166960173</v>
      </c>
      <c r="O59" s="165">
        <f>'step 3 results'!P59-'step 2 results'!P59</f>
        <v>118.80844255472584</v>
      </c>
      <c r="P59" s="165">
        <f>'step 3 results'!Q59-'step 2 results'!Q59</f>
        <v>0</v>
      </c>
      <c r="Q59" s="165">
        <f>'step 3 results'!R59-'step 2 results'!R59</f>
        <v>57.38850917813079</v>
      </c>
      <c r="R59" s="165">
        <f>'step 3 results'!S59-'step 2 results'!S59</f>
        <v>0</v>
      </c>
      <c r="S59" s="165">
        <f>'step 3 results'!T59-'step 2 results'!T59</f>
        <v>34.38567698689644</v>
      </c>
      <c r="T59" s="165">
        <f>'step 3 results'!U59-'step 2 results'!U59</f>
        <v>0</v>
      </c>
      <c r="U59" s="165">
        <f>'step 3 results'!V59-'step 2 results'!V59</f>
        <v>0</v>
      </c>
      <c r="V59" s="165">
        <f>'step 3 results'!W59-'step 2 results'!W59</f>
        <v>59.99707777713684</v>
      </c>
      <c r="W59" s="165">
        <f>'step 3 results'!X59-'step 2 results'!X59</f>
        <v>0</v>
      </c>
      <c r="X59" s="165">
        <f>'step 3 results'!Y59-'step 2 results'!Y59</f>
        <v>76.83420237072096</v>
      </c>
      <c r="Y59" s="165">
        <f>'step 3 results'!Z59-'step 2 results'!Z59</f>
        <v>0</v>
      </c>
      <c r="Z59" s="165">
        <f>'step 3 results'!AA59-'step 2 results'!AA59</f>
        <v>0</v>
      </c>
      <c r="AA59" s="165">
        <f>'step 3 results'!AB59-'step 2 results'!AB59</f>
        <v>0</v>
      </c>
      <c r="AB59" s="165">
        <f>'step 3 results'!AC59-'step 2 results'!AC59</f>
        <v>0</v>
      </c>
    </row>
    <row r="60" spans="1:28" ht="12.75">
      <c r="A60" s="127" t="s">
        <v>241</v>
      </c>
      <c r="B60" s="42" t="s">
        <v>244</v>
      </c>
      <c r="C60" s="43" t="s">
        <v>103</v>
      </c>
      <c r="D60" s="125" t="s">
        <v>104</v>
      </c>
      <c r="E60" s="165">
        <f>'step 3 results'!E60-'step 2 results'!E60</f>
        <v>0</v>
      </c>
      <c r="F60" s="165">
        <f>'step 3 results'!G60-'step 2 results'!G60</f>
        <v>0</v>
      </c>
      <c r="G60" s="165">
        <f>'step 3 results'!H60-'step 2 results'!H60</f>
        <v>0</v>
      </c>
      <c r="H60" s="165">
        <f>'step 3 results'!I60-'step 2 results'!I60</f>
        <v>0</v>
      </c>
      <c r="I60" s="165">
        <f>'step 3 results'!J60-'step 2 results'!J60</f>
        <v>0</v>
      </c>
      <c r="J60" s="165">
        <f>'step 3 results'!K60-'step 2 results'!K60</f>
        <v>0</v>
      </c>
      <c r="K60" s="165">
        <f>'step 3 results'!L60-'step 2 results'!L60</f>
        <v>0</v>
      </c>
      <c r="L60" s="165">
        <f>'step 3 results'!M60-'step 2 results'!M60</f>
        <v>0</v>
      </c>
      <c r="M60" s="165">
        <f>'step 3 results'!N60-'step 2 results'!N60</f>
        <v>0</v>
      </c>
      <c r="N60" s="165">
        <f>'step 3 results'!O60-'step 2 results'!O60</f>
        <v>0</v>
      </c>
      <c r="O60" s="165">
        <f>'step 3 results'!P60-'step 2 results'!P60</f>
        <v>0</v>
      </c>
      <c r="P60" s="165">
        <f>'step 3 results'!Q60-'step 2 results'!Q60</f>
        <v>0</v>
      </c>
      <c r="Q60" s="165">
        <f>'step 3 results'!R60-'step 2 results'!R60</f>
        <v>0</v>
      </c>
      <c r="R60" s="165">
        <f>'step 3 results'!S60-'step 2 results'!S60</f>
        <v>0</v>
      </c>
      <c r="S60" s="165">
        <f>'step 3 results'!T60-'step 2 results'!T60</f>
        <v>0</v>
      </c>
      <c r="T60" s="165">
        <f>'step 3 results'!U60-'step 2 results'!U60</f>
        <v>0</v>
      </c>
      <c r="U60" s="165">
        <f>'step 3 results'!V60-'step 2 results'!V60</f>
        <v>0</v>
      </c>
      <c r="V60" s="165">
        <f>'step 3 results'!W60-'step 2 results'!W60</f>
        <v>0</v>
      </c>
      <c r="W60" s="165">
        <f>'step 3 results'!X60-'step 2 results'!X60</f>
        <v>0</v>
      </c>
      <c r="X60" s="165">
        <f>'step 3 results'!Y60-'step 2 results'!Y60</f>
        <v>0</v>
      </c>
      <c r="Y60" s="165">
        <f>'step 3 results'!Z60-'step 2 results'!Z60</f>
        <v>0</v>
      </c>
      <c r="Z60" s="165">
        <f>'step 3 results'!AA60-'step 2 results'!AA60</f>
        <v>0</v>
      </c>
      <c r="AA60" s="165">
        <f>'step 3 results'!AB60-'step 2 results'!AB60</f>
        <v>0</v>
      </c>
      <c r="AB60" s="165">
        <f>'step 3 results'!AC60-'step 2 results'!AC60</f>
        <v>0</v>
      </c>
    </row>
    <row r="61" spans="1:28" ht="12.75">
      <c r="A61" s="67" t="s">
        <v>242</v>
      </c>
      <c r="B61" s="22" t="s">
        <v>245</v>
      </c>
      <c r="C61" s="25" t="s">
        <v>105</v>
      </c>
      <c r="D61" s="39" t="s">
        <v>106</v>
      </c>
      <c r="E61" s="165">
        <f>'step 3 results'!E61-'step 2 results'!E61</f>
        <v>-329495</v>
      </c>
      <c r="F61" s="165">
        <f>'step 3 results'!G61-'step 2 results'!G61</f>
        <v>-26393.35348936473</v>
      </c>
      <c r="G61" s="165">
        <f>'step 3 results'!H61-'step 2 results'!H61</f>
        <v>-38640.71334566409</v>
      </c>
      <c r="H61" s="165">
        <f>'step 3 results'!I61-'step 2 results'!I61</f>
        <v>-7676.574838158924</v>
      </c>
      <c r="I61" s="165">
        <f>'step 3 results'!J61-'step 2 results'!J61</f>
        <v>-59092.04631144626</v>
      </c>
      <c r="J61" s="165">
        <f>'step 3 results'!K61-'step 2 results'!K61</f>
        <v>-21529.569431599917</v>
      </c>
      <c r="K61" s="165">
        <f>'step 3 results'!L61-'step 2 results'!L61</f>
        <v>-6293.61937113182</v>
      </c>
      <c r="L61" s="165">
        <f>'step 3 results'!M61-'step 2 results'!M61</f>
        <v>0</v>
      </c>
      <c r="M61" s="165">
        <f>'step 3 results'!N61-'step 2 results'!N61</f>
        <v>-152687.65952906024</v>
      </c>
      <c r="N61" s="165">
        <f>'step 3 results'!O61-'step 2 results'!O61</f>
        <v>-14345.232980009958</v>
      </c>
      <c r="O61" s="165">
        <f>'step 3 results'!P61-'step 2 results'!P61</f>
        <v>0</v>
      </c>
      <c r="P61" s="165">
        <f>'step 3 results'!Q61-'step 2 results'!Q61</f>
        <v>0</v>
      </c>
      <c r="Q61" s="165">
        <f>'step 3 results'!R61-'step 2 results'!R61</f>
        <v>-2836.2307035640606</v>
      </c>
      <c r="R61" s="165">
        <f>'step 3 results'!S61-'step 2 results'!S61</f>
        <v>0</v>
      </c>
      <c r="S61" s="165">
        <f>'step 3 results'!T61-'step 2 results'!T61</f>
        <v>0</v>
      </c>
      <c r="T61" s="165">
        <f>'step 3 results'!U61-'step 2 results'!U61</f>
        <v>0</v>
      </c>
      <c r="U61" s="165">
        <f>'step 3 results'!V61-'step 2 results'!V61</f>
        <v>0</v>
      </c>
      <c r="V61" s="165">
        <f>'step 3 results'!W61-'step 2 results'!W61</f>
        <v>0</v>
      </c>
      <c r="W61" s="165">
        <f>'step 3 results'!X61-'step 2 results'!X61</f>
        <v>0</v>
      </c>
      <c r="X61" s="165">
        <f>'step 3 results'!Y61-'step 2 results'!Y61</f>
        <v>0</v>
      </c>
      <c r="Y61" s="165">
        <f>'step 3 results'!Z61-'step 2 results'!Z61</f>
        <v>0</v>
      </c>
      <c r="Z61" s="165">
        <f>'step 3 results'!AA61-'step 2 results'!AA61</f>
        <v>0</v>
      </c>
      <c r="AA61" s="165">
        <f>'step 3 results'!AB61-'step 2 results'!AB61</f>
        <v>0</v>
      </c>
      <c r="AB61" s="165">
        <f>'step 3 results'!AC61-'step 2 results'!AC61</f>
        <v>0</v>
      </c>
    </row>
    <row r="62" spans="1:28" ht="12.75">
      <c r="A62" s="67" t="s">
        <v>243</v>
      </c>
      <c r="B62" s="22" t="s">
        <v>246</v>
      </c>
      <c r="C62" s="25" t="s">
        <v>107</v>
      </c>
      <c r="D62" s="39" t="s">
        <v>108</v>
      </c>
      <c r="E62" s="165">
        <f>'step 3 results'!E62-'step 2 results'!E62</f>
        <v>0</v>
      </c>
      <c r="F62" s="165">
        <f>'step 3 results'!G62-'step 2 results'!G62</f>
        <v>0</v>
      </c>
      <c r="G62" s="165">
        <f>'step 3 results'!H62-'step 2 results'!H62</f>
        <v>0</v>
      </c>
      <c r="H62" s="165">
        <f>'step 3 results'!I62-'step 2 results'!I62</f>
        <v>0</v>
      </c>
      <c r="I62" s="165">
        <f>'step 3 results'!J62-'step 2 results'!J62</f>
        <v>0</v>
      </c>
      <c r="J62" s="165">
        <f>'step 3 results'!K62-'step 2 results'!K62</f>
        <v>0</v>
      </c>
      <c r="K62" s="165">
        <f>'step 3 results'!L62-'step 2 results'!L62</f>
        <v>0</v>
      </c>
      <c r="L62" s="165">
        <f>'step 3 results'!M62-'step 2 results'!M62</f>
        <v>0</v>
      </c>
      <c r="M62" s="165">
        <f>'step 3 results'!N62-'step 2 results'!N62</f>
        <v>0</v>
      </c>
      <c r="N62" s="165">
        <f>'step 3 results'!O62-'step 2 results'!O62</f>
        <v>0</v>
      </c>
      <c r="O62" s="165">
        <f>'step 3 results'!P62-'step 2 results'!P62</f>
        <v>0</v>
      </c>
      <c r="P62" s="165">
        <f>'step 3 results'!Q62-'step 2 results'!Q62</f>
        <v>0</v>
      </c>
      <c r="Q62" s="165">
        <f>'step 3 results'!R62-'step 2 results'!R62</f>
        <v>0</v>
      </c>
      <c r="R62" s="165">
        <f>'step 3 results'!S62-'step 2 results'!S62</f>
        <v>0</v>
      </c>
      <c r="S62" s="165">
        <f>'step 3 results'!T62-'step 2 results'!T62</f>
        <v>0</v>
      </c>
      <c r="T62" s="165">
        <f>'step 3 results'!U62-'step 2 results'!U62</f>
        <v>0</v>
      </c>
      <c r="U62" s="165">
        <f>'step 3 results'!V62-'step 2 results'!V62</f>
        <v>0</v>
      </c>
      <c r="V62" s="165">
        <f>'step 3 results'!W62-'step 2 results'!W62</f>
        <v>0</v>
      </c>
      <c r="W62" s="165">
        <f>'step 3 results'!X62-'step 2 results'!X62</f>
        <v>0</v>
      </c>
      <c r="X62" s="165">
        <f>'step 3 results'!Y62-'step 2 results'!Y62</f>
        <v>0</v>
      </c>
      <c r="Y62" s="165">
        <f>'step 3 results'!Z62-'step 2 results'!Z62</f>
        <v>0</v>
      </c>
      <c r="Z62" s="165">
        <f>'step 3 results'!AA62-'step 2 results'!AA62</f>
        <v>0</v>
      </c>
      <c r="AA62" s="165">
        <f>'step 3 results'!AB62-'step 2 results'!AB62</f>
        <v>0</v>
      </c>
      <c r="AB62" s="165">
        <f>'step 3 results'!AC62-'step 2 results'!AC62</f>
        <v>0</v>
      </c>
    </row>
    <row r="63" spans="1:28" ht="12.75">
      <c r="A63" s="65" t="s">
        <v>61</v>
      </c>
      <c r="B63" s="22" t="s">
        <v>166</v>
      </c>
      <c r="C63" s="25" t="s">
        <v>90</v>
      </c>
      <c r="D63" s="39" t="s">
        <v>91</v>
      </c>
      <c r="E63" s="165">
        <f>'step 3 results'!E63-'step 2 results'!E63</f>
        <v>0</v>
      </c>
      <c r="F63" s="165">
        <f>'step 3 results'!G63-'step 2 results'!G63</f>
        <v>-680.087842958128</v>
      </c>
      <c r="G63" s="165">
        <f>'step 3 results'!H63-'step 2 results'!H63</f>
        <v>-178.22749887395457</v>
      </c>
      <c r="H63" s="165">
        <f>'step 3 results'!I63-'step 2 results'!I63</f>
        <v>-111.1161991704812</v>
      </c>
      <c r="I63" s="165">
        <f>'step 3 results'!J63-'step 2 results'!J63</f>
        <v>-740.4223189924196</v>
      </c>
      <c r="J63" s="165">
        <f>'step 3 results'!K63-'step 2 results'!K63</f>
        <v>-167.88938521535692</v>
      </c>
      <c r="K63" s="165">
        <f>'step 3 results'!L63-'step 2 results'!L63</f>
        <v>-53.177320424493246</v>
      </c>
      <c r="L63" s="165">
        <f>'step 3 results'!M63-'step 2 results'!M63</f>
        <v>-52.32774777791951</v>
      </c>
      <c r="M63" s="165">
        <f>'step 3 results'!N63-'step 2 results'!N63</f>
        <v>-721.1636925447965</v>
      </c>
      <c r="N63" s="165">
        <f>'step 3 results'!O63-'step 2 results'!O63</f>
        <v>-56.68921665538801</v>
      </c>
      <c r="O63" s="165">
        <f>'step 3 results'!P63-'step 2 results'!P63</f>
        <v>-168.8525635065298</v>
      </c>
      <c r="P63" s="165">
        <f>'step 3 results'!Q63-'step 2 results'!Q63</f>
        <v>-0.8792089016867735</v>
      </c>
      <c r="Q63" s="165">
        <f>'step 3 results'!R63-'step 2 results'!R63</f>
        <v>-31.172401003062987</v>
      </c>
      <c r="R63" s="165">
        <f>'step 3 results'!S63-'step 2 results'!S63</f>
        <v>-31.093370989428422</v>
      </c>
      <c r="S63" s="165">
        <f>'step 3 results'!T63-'step 2 results'!T63</f>
        <v>-18.25099377377876</v>
      </c>
      <c r="T63" s="165">
        <f>'step 3 results'!U63-'step 2 results'!U63</f>
        <v>-93.04302292738066</v>
      </c>
      <c r="U63" s="165">
        <f>'step 3 results'!V63-'step 2 results'!V63</f>
        <v>-5.527161578581456</v>
      </c>
      <c r="V63" s="165">
        <f>'step 3 results'!W63-'step 2 results'!W63</f>
        <v>-29.028711883220012</v>
      </c>
      <c r="W63" s="165">
        <f>'step 3 results'!X63-'step 2 results'!X63</f>
        <v>-34.062923751754624</v>
      </c>
      <c r="X63" s="165">
        <f>'step 3 results'!Y63-'step 2 results'!Y63</f>
        <v>-28.13468485397675</v>
      </c>
      <c r="Y63" s="165">
        <f>'step 3 results'!Z63-'step 2 results'!Z63</f>
        <v>-26.79611399803798</v>
      </c>
      <c r="Z63" s="165">
        <f>'step 3 results'!AA63-'step 2 results'!AA63</f>
        <v>-149.82114834810818</v>
      </c>
      <c r="AA63" s="165">
        <f>'step 3 results'!AB63-'step 2 results'!AB63</f>
        <v>-220.483859289292</v>
      </c>
      <c r="AB63" s="165">
        <f>'step 3 results'!AC63-'step 2 results'!AC63</f>
        <v>-10.19981113473699</v>
      </c>
    </row>
    <row r="64" spans="1:28" ht="12.75">
      <c r="A64" s="65" t="s">
        <v>62</v>
      </c>
      <c r="B64" s="22" t="s">
        <v>167</v>
      </c>
      <c r="C64" s="25" t="s">
        <v>95</v>
      </c>
      <c r="D64" s="39" t="s">
        <v>96</v>
      </c>
      <c r="E64" s="165">
        <f>'step 3 results'!E64-'step 2 results'!E64</f>
        <v>250000</v>
      </c>
      <c r="F64" s="165">
        <f>'step 3 results'!G64-'step 2 results'!G64</f>
        <v>68205.46909178025</v>
      </c>
      <c r="G64" s="165">
        <f>'step 3 results'!H64-'step 2 results'!H64</f>
        <v>17874.791954058506</v>
      </c>
      <c r="H64" s="165">
        <f>'step 3 results'!I64-'step 2 results'!I64</f>
        <v>1850.3925418280041</v>
      </c>
      <c r="I64" s="165">
        <f>'step 3 results'!J64-'step 2 results'!J64</f>
        <v>56321.32299188987</v>
      </c>
      <c r="J64" s="165">
        <f>'step 3 results'!K64-'step 2 results'!K64</f>
        <v>12448.515825147893</v>
      </c>
      <c r="K64" s="165">
        <f>'step 3 results'!L64-'step 2 results'!L64</f>
        <v>13864.066119646319</v>
      </c>
      <c r="L64" s="165">
        <f>'step 3 results'!M64-'step 2 results'!M64</f>
        <v>3834.9385429385384</v>
      </c>
      <c r="M64" s="165">
        <f>'step 3 results'!N64-'step 2 results'!N64</f>
        <v>25119.07875531516</v>
      </c>
      <c r="N64" s="165">
        <f>'step 3 results'!O64-'step 2 results'!O64</f>
        <v>2109.4474976839256</v>
      </c>
      <c r="O64" s="165">
        <f>'step 3 results'!P64-'step 2 results'!P64</f>
        <v>3992.221908993921</v>
      </c>
      <c r="P64" s="165">
        <f>'step 3 results'!Q64-'step 2 results'!Q64</f>
        <v>50.8857949002701</v>
      </c>
      <c r="Q64" s="165">
        <f>'step 3 results'!R64-'step 2 results'!R64</f>
        <v>148.03140334624032</v>
      </c>
      <c r="R64" s="165">
        <f>'step 3 results'!S64-'step 2 results'!S64</f>
        <v>226.67308637393046</v>
      </c>
      <c r="S64" s="165">
        <f>'step 3 results'!T64-'step 2 results'!T64</f>
        <v>2410.136285730974</v>
      </c>
      <c r="T64" s="165">
        <f>'step 3 results'!U64-'step 2 results'!U64</f>
        <v>8645.959151691342</v>
      </c>
      <c r="U64" s="165">
        <f>'step 3 results'!V64-'step 2 results'!V64</f>
        <v>4.62598135457001</v>
      </c>
      <c r="V64" s="165">
        <f>'step 3 results'!W64-'step 2 results'!W64</f>
        <v>189.66523553737034</v>
      </c>
      <c r="W64" s="165">
        <f>'step 3 results'!X64-'step 2 results'!X64</f>
        <v>2702.035709204343</v>
      </c>
      <c r="X64" s="165">
        <f>'step 3 results'!Y64-'step 2 results'!Y64</f>
        <v>2516.5338568860852</v>
      </c>
      <c r="Y64" s="165">
        <f>'step 3 results'!Z64-'step 2 results'!Z64</f>
        <v>370.07850836560056</v>
      </c>
      <c r="Z64" s="165">
        <f>'step 3 results'!AA64-'step 2 results'!AA64</f>
        <v>6605.901374325975</v>
      </c>
      <c r="AA64" s="165">
        <f>'step 3 results'!AB64-'step 2 results'!AB64</f>
        <v>5398.5202407832</v>
      </c>
      <c r="AB64" s="165">
        <f>'step 3 results'!AC64-'step 2 results'!AC64</f>
        <v>2863.482458478835</v>
      </c>
    </row>
    <row r="65" spans="1:28" ht="12.75">
      <c r="A65" s="65" t="s">
        <v>63</v>
      </c>
      <c r="B65" s="22" t="s">
        <v>168</v>
      </c>
      <c r="C65" s="25" t="s">
        <v>169</v>
      </c>
      <c r="D65" s="39" t="s">
        <v>170</v>
      </c>
      <c r="E65" s="165">
        <f>'step 3 results'!E65-'step 2 results'!E65</f>
        <v>97800</v>
      </c>
      <c r="F65" s="165">
        <f>'step 3 results'!G65-'step 2 results'!G65</f>
        <v>9737.002173463581</v>
      </c>
      <c r="G65" s="165">
        <f>'step 3 results'!H65-'step 2 results'!H65</f>
        <v>5137.685063889832</v>
      </c>
      <c r="H65" s="165">
        <f>'step 3 results'!I65-'step 2 results'!I65</f>
        <v>2626.911488201993</v>
      </c>
      <c r="I65" s="165">
        <f>'step 3 results'!J65-'step 2 results'!J65</f>
        <v>12507.372297106194</v>
      </c>
      <c r="J65" s="165">
        <f>'step 3 results'!K65-'step 2 results'!K65</f>
        <v>4983.315280506562</v>
      </c>
      <c r="K65" s="165">
        <f>'step 3 results'!L65-'step 2 results'!L65</f>
        <v>1098.3903633249429</v>
      </c>
      <c r="L65" s="165">
        <f>'step 3 results'!M65-'step 2 results'!M65</f>
        <v>1542.955677471633</v>
      </c>
      <c r="M65" s="165">
        <f>'step 3 results'!N65-'step 2 results'!N65</f>
        <v>18753.350984853925</v>
      </c>
      <c r="N65" s="165">
        <f>'step 3 results'!O65-'step 2 results'!O65</f>
        <v>1669.4251711581746</v>
      </c>
      <c r="O65" s="165">
        <f>'step 3 results'!P65-'step 2 results'!P65</f>
        <v>3341.3919075036247</v>
      </c>
      <c r="P65" s="165">
        <f>'step 3 results'!Q65-'step 2 results'!Q65</f>
        <v>30.876897573629094</v>
      </c>
      <c r="Q65" s="165">
        <f>'step 3 results'!R65-'step 2 results'!R65</f>
        <v>420.60918743504226</v>
      </c>
      <c r="R65" s="165">
        <f>'step 3 results'!S65-'step 2 results'!S65</f>
        <v>443.78429593310284</v>
      </c>
      <c r="S65" s="165">
        <f>'step 3 results'!T65-'step 2 results'!T65</f>
        <v>472.2647825920976</v>
      </c>
      <c r="T65" s="165">
        <f>'step 3 results'!U65-'step 2 results'!U65</f>
        <v>529.6496652040732</v>
      </c>
      <c r="U65" s="165">
        <f>'step 3 results'!V65-'step 2 results'!V65</f>
        <v>130.45335878086917</v>
      </c>
      <c r="V65" s="165">
        <f>'step 3 results'!W65-'step 2 results'!W65</f>
        <v>444.18215728235737</v>
      </c>
      <c r="W65" s="165">
        <f>'step 3 results'!X65-'step 2 results'!X65</f>
        <v>561.425805050083</v>
      </c>
      <c r="X65" s="165">
        <f>'step 3 results'!Y65-'step 2 results'!Y65</f>
        <v>606.8931647713107</v>
      </c>
      <c r="Y65" s="165">
        <f>'step 3 results'!Z65-'step 2 results'!Z65</f>
        <v>191.90571198716498</v>
      </c>
      <c r="Z65" s="165">
        <f>'step 3 results'!AA65-'step 2 results'!AA65</f>
        <v>3454.1007341333025</v>
      </c>
      <c r="AA65" s="165">
        <f>'step 3 results'!AB65-'step 2 results'!AB65</f>
        <v>1575.2664723895286</v>
      </c>
      <c r="AB65" s="165">
        <f>'step 3 results'!AC65-'step 2 results'!AC65</f>
        <v>19.35047196907226</v>
      </c>
    </row>
    <row r="66" spans="1:28" ht="12.75">
      <c r="A66" s="160"/>
      <c r="B66" s="92" t="s">
        <v>303</v>
      </c>
      <c r="C66" s="93"/>
      <c r="D66" s="160"/>
      <c r="E66" s="165">
        <f>SUM(E7:E65)</f>
        <v>799592.0000000002</v>
      </c>
      <c r="F66" s="165">
        <f>SUM(F7:F65)</f>
        <v>129707.07436977644</v>
      </c>
      <c r="G66" s="165">
        <f aca="true" t="shared" si="0" ref="G66:AB66">SUM(G7:G65)</f>
        <v>18893.165302260957</v>
      </c>
      <c r="H66" s="165">
        <f t="shared" si="0"/>
        <v>-18449.616482607395</v>
      </c>
      <c r="I66" s="165">
        <f t="shared" si="0"/>
        <v>20980.84341478451</v>
      </c>
      <c r="J66" s="165">
        <f t="shared" si="0"/>
        <v>93465.57415124247</v>
      </c>
      <c r="K66" s="165">
        <f t="shared" si="0"/>
        <v>15286.075938043323</v>
      </c>
      <c r="L66" s="165">
        <f t="shared" si="0"/>
        <v>874.6774192829089</v>
      </c>
      <c r="M66" s="165">
        <f t="shared" si="0"/>
        <v>205641.9010812795</v>
      </c>
      <c r="N66" s="165">
        <f t="shared" si="0"/>
        <v>22655.800641786653</v>
      </c>
      <c r="O66" s="165">
        <f t="shared" si="0"/>
        <v>-20687.440634069553</v>
      </c>
      <c r="P66" s="165">
        <f t="shared" si="0"/>
        <v>3938.3381142070166</v>
      </c>
      <c r="Q66" s="165">
        <f t="shared" si="0"/>
        <v>-11950.083707189231</v>
      </c>
      <c r="R66" s="165">
        <f t="shared" si="0"/>
        <v>-7050.884053189235</v>
      </c>
      <c r="S66" s="165">
        <f t="shared" si="0"/>
        <v>-827.3225693884624</v>
      </c>
      <c r="T66" s="165">
        <f t="shared" si="0"/>
        <v>17646.678511927763</v>
      </c>
      <c r="U66" s="165">
        <f t="shared" si="0"/>
        <v>1048.906809959902</v>
      </c>
      <c r="V66" s="165">
        <f t="shared" si="0"/>
        <v>-9965.189058926873</v>
      </c>
      <c r="W66" s="165">
        <f t="shared" si="0"/>
        <v>-10477.435314937275</v>
      </c>
      <c r="X66" s="165">
        <f t="shared" si="0"/>
        <v>-4867.165434248445</v>
      </c>
      <c r="Y66" s="165">
        <f t="shared" si="0"/>
        <v>-9885.338992495319</v>
      </c>
      <c r="Z66" s="165">
        <f t="shared" si="0"/>
        <v>458605.8782918089</v>
      </c>
      <c r="AA66" s="165">
        <f t="shared" si="0"/>
        <v>-101898.11272740252</v>
      </c>
      <c r="AB66" s="165">
        <f t="shared" si="0"/>
        <v>6905.674928112447</v>
      </c>
    </row>
    <row r="67" spans="1:28" ht="12.75">
      <c r="A67" s="96"/>
      <c r="B67" s="95"/>
      <c r="C67" s="95"/>
      <c r="D67" s="95"/>
      <c r="E67" s="58"/>
      <c r="F67" s="46"/>
      <c r="G67" s="46"/>
      <c r="H67" s="46"/>
      <c r="I67" s="46"/>
      <c r="J67" s="46"/>
      <c r="K67" s="46"/>
      <c r="L67" s="46"/>
      <c r="M67" s="46"/>
      <c r="N67" s="46"/>
      <c r="O67" s="46"/>
      <c r="P67" s="46"/>
      <c r="Q67" s="46"/>
      <c r="R67" s="46"/>
      <c r="S67" s="46"/>
      <c r="T67" s="46"/>
      <c r="U67" s="46"/>
      <c r="V67" s="46"/>
      <c r="W67" s="46"/>
      <c r="X67" s="46"/>
      <c r="Y67" s="46"/>
      <c r="Z67" s="46"/>
      <c r="AA67" s="46"/>
      <c r="AB67" s="126"/>
    </row>
    <row r="68" spans="1:31" ht="12.75">
      <c r="A68" s="50" t="s">
        <v>269</v>
      </c>
      <c r="B68" s="51"/>
      <c r="C68" s="51"/>
      <c r="D68" s="51"/>
      <c r="E68" s="180">
        <f>SUM(F68:AB68)</f>
        <v>119201033.99999999</v>
      </c>
      <c r="F68" s="180">
        <v>17188285.96698645</v>
      </c>
      <c r="G68" s="180">
        <v>5394364.694848897</v>
      </c>
      <c r="H68" s="180">
        <v>3266279.899396083</v>
      </c>
      <c r="I68" s="180">
        <v>23469274.768713266</v>
      </c>
      <c r="J68" s="180">
        <v>9472893.660399321</v>
      </c>
      <c r="K68" s="180">
        <v>1536657.336891567</v>
      </c>
      <c r="L68" s="180">
        <v>1749446.919821925</v>
      </c>
      <c r="M68" s="180">
        <v>30837354.037040602</v>
      </c>
      <c r="N68" s="180">
        <v>2872157.0139672374</v>
      </c>
      <c r="O68" s="180">
        <v>3944585.1007968783</v>
      </c>
      <c r="P68" s="180">
        <v>213682.2348590817</v>
      </c>
      <c r="Q68" s="180">
        <v>362225.3035827393</v>
      </c>
      <c r="R68" s="179">
        <v>664341.5404154661</v>
      </c>
      <c r="S68" s="180">
        <v>436365.5071164066</v>
      </c>
      <c r="T68" s="180">
        <v>2591988.0944828843</v>
      </c>
      <c r="U68" s="180">
        <v>227560.8308671267</v>
      </c>
      <c r="V68" s="180">
        <v>750899.640544935</v>
      </c>
      <c r="W68" s="180">
        <v>398454.1454454268</v>
      </c>
      <c r="X68" s="180">
        <v>733524.1508482922</v>
      </c>
      <c r="Y68" s="180">
        <v>291199.59661543724</v>
      </c>
      <c r="Z68" s="180">
        <v>9253951.964518558</v>
      </c>
      <c r="AA68" s="180">
        <v>3019329.2404436916</v>
      </c>
      <c r="AB68" s="180">
        <v>526212.3513977118</v>
      </c>
      <c r="AC68" s="47"/>
      <c r="AD68" s="47"/>
      <c r="AE68" s="62"/>
    </row>
    <row r="69" spans="1:28" ht="12.75">
      <c r="A69" s="50" t="s">
        <v>296</v>
      </c>
      <c r="B69" s="51"/>
      <c r="C69" s="51"/>
      <c r="D69" s="51"/>
      <c r="E69" s="180">
        <f>SUM(F69:AB69)</f>
        <v>119201034</v>
      </c>
      <c r="F69" s="181">
        <v>17220646.15645292</v>
      </c>
      <c r="G69" s="181">
        <v>5616355.299891051</v>
      </c>
      <c r="H69" s="181">
        <v>3213010.795409393</v>
      </c>
      <c r="I69" s="181">
        <v>23757490.679637928</v>
      </c>
      <c r="J69" s="181">
        <v>9433633.464407139</v>
      </c>
      <c r="K69" s="181">
        <v>1585704.1836048483</v>
      </c>
      <c r="L69" s="181">
        <v>1723216.913030774</v>
      </c>
      <c r="M69" s="181">
        <v>30544780.80099611</v>
      </c>
      <c r="N69" s="181">
        <v>2913949.7818496646</v>
      </c>
      <c r="O69" s="181">
        <v>3965057.879384749</v>
      </c>
      <c r="P69" s="181">
        <v>211363.89651133007</v>
      </c>
      <c r="Q69" s="181">
        <v>392425.447109661</v>
      </c>
      <c r="R69" s="181">
        <v>606038.1541341003</v>
      </c>
      <c r="S69" s="181">
        <v>438284.9858082039</v>
      </c>
      <c r="T69" s="181">
        <v>2720596.2161029205</v>
      </c>
      <c r="U69" s="181">
        <v>234224.47495184306</v>
      </c>
      <c r="V69" s="181">
        <v>719266.9367673221</v>
      </c>
      <c r="W69" s="181">
        <v>301609.9115492566</v>
      </c>
      <c r="X69" s="181">
        <v>711916.5601060347</v>
      </c>
      <c r="Y69" s="181">
        <v>281731.30419784255</v>
      </c>
      <c r="Z69" s="181">
        <v>9239802.006335262</v>
      </c>
      <c r="AA69" s="181">
        <v>2837659.6749036727</v>
      </c>
      <c r="AB69" s="181">
        <v>532268.476857957</v>
      </c>
    </row>
    <row r="70" spans="1:28" ht="12.75">
      <c r="A70" s="51" t="s">
        <v>297</v>
      </c>
      <c r="B70" s="51"/>
      <c r="C70" s="51"/>
      <c r="D70" s="51"/>
      <c r="E70" s="180">
        <f>SUM(F70:AB70)</f>
        <v>112781033.99999997</v>
      </c>
      <c r="F70" s="181">
        <v>16271964.5311471</v>
      </c>
      <c r="G70" s="181">
        <v>5319759.23709416</v>
      </c>
      <c r="H70" s="181">
        <v>3044771.483141397</v>
      </c>
      <c r="I70" s="181">
        <v>22492422.795530967</v>
      </c>
      <c r="J70" s="181">
        <v>8930029.423175227</v>
      </c>
      <c r="K70" s="181">
        <v>1499015.4798704353</v>
      </c>
      <c r="L70" s="181">
        <v>1636718.7907007285</v>
      </c>
      <c r="M70" s="181">
        <v>28881742.79134622</v>
      </c>
      <c r="N70" s="181">
        <v>2757980.242364855</v>
      </c>
      <c r="O70" s="181">
        <v>3751091.7546993257</v>
      </c>
      <c r="P70" s="181">
        <v>199918.06182376278</v>
      </c>
      <c r="Q70" s="181">
        <v>371353.15910848504</v>
      </c>
      <c r="R70" s="181">
        <v>573641.0588982542</v>
      </c>
      <c r="S70" s="181">
        <v>415847.69782635546</v>
      </c>
      <c r="T70" s="181">
        <v>2569586.343208557</v>
      </c>
      <c r="U70" s="181">
        <v>221902.14402684226</v>
      </c>
      <c r="V70" s="181">
        <v>682183.6503202937</v>
      </c>
      <c r="W70" s="181">
        <v>285479.4479089448</v>
      </c>
      <c r="X70" s="181">
        <v>676277.4609576633</v>
      </c>
      <c r="Y70" s="181">
        <v>266117.15086896444</v>
      </c>
      <c r="Z70" s="181">
        <v>8745302.313345378</v>
      </c>
      <c r="AA70" s="181">
        <v>2684451.8228596617</v>
      </c>
      <c r="AB70" s="181">
        <v>503477.1597764153</v>
      </c>
    </row>
    <row r="71" spans="1:28" ht="12.75">
      <c r="A71" s="182" t="s">
        <v>304</v>
      </c>
      <c r="E71" s="180">
        <f>SUM(F71:AB71)</f>
        <v>113580626.00000004</v>
      </c>
      <c r="F71" s="181">
        <v>16401671.605516877</v>
      </c>
      <c r="G71" s="181">
        <v>5338652.40239642</v>
      </c>
      <c r="H71" s="181">
        <v>3026321.866658788</v>
      </c>
      <c r="I71" s="181">
        <v>22513403.638945743</v>
      </c>
      <c r="J71" s="181">
        <v>9023494.997326469</v>
      </c>
      <c r="K71" s="181">
        <v>1514301.555808478</v>
      </c>
      <c r="L71" s="181">
        <v>1637593.4681200115</v>
      </c>
      <c r="M71" s="181">
        <v>29087384.69242751</v>
      </c>
      <c r="N71" s="181">
        <v>2780636.043006642</v>
      </c>
      <c r="O71" s="181">
        <v>3730404.314065256</v>
      </c>
      <c r="P71" s="181">
        <v>203856.3999379698</v>
      </c>
      <c r="Q71" s="181">
        <v>359403.0754012957</v>
      </c>
      <c r="R71" s="181">
        <v>566590.1748450649</v>
      </c>
      <c r="S71" s="181">
        <v>415020.37525696686</v>
      </c>
      <c r="T71" s="181">
        <v>2587233.0217204853</v>
      </c>
      <c r="U71" s="181">
        <v>222951.0508368021</v>
      </c>
      <c r="V71" s="181">
        <v>672218.4612613668</v>
      </c>
      <c r="W71" s="181">
        <v>275002.01259400754</v>
      </c>
      <c r="X71" s="181">
        <v>671410.2955234146</v>
      </c>
      <c r="Y71" s="181">
        <v>256231.81187646912</v>
      </c>
      <c r="Z71" s="181">
        <v>9203908.191637186</v>
      </c>
      <c r="AA71" s="181">
        <v>2582553.710132259</v>
      </c>
      <c r="AB71" s="181">
        <v>510382.8347045277</v>
      </c>
    </row>
    <row r="73" spans="1:28" ht="12.75">
      <c r="A73" s="183" t="s">
        <v>305</v>
      </c>
      <c r="E73" s="165">
        <f>E70-E68</f>
        <v>-6420000.000000015</v>
      </c>
      <c r="F73" s="165">
        <f aca="true" t="shared" si="1" ref="F73:AB73">F70-F68</f>
        <v>-916321.4358393513</v>
      </c>
      <c r="G73" s="165">
        <f t="shared" si="1"/>
        <v>-74605.45775473677</v>
      </c>
      <c r="H73" s="165">
        <f t="shared" si="1"/>
        <v>-221508.41625468573</v>
      </c>
      <c r="I73" s="165">
        <f t="shared" si="1"/>
        <v>-976851.9731822982</v>
      </c>
      <c r="J73" s="165">
        <f t="shared" si="1"/>
        <v>-542864.2372240946</v>
      </c>
      <c r="K73" s="165">
        <f t="shared" si="1"/>
        <v>-37641.857021131786</v>
      </c>
      <c r="L73" s="165">
        <f t="shared" si="1"/>
        <v>-112728.12912119646</v>
      </c>
      <c r="M73" s="165">
        <f t="shared" si="1"/>
        <v>-1955611.245694384</v>
      </c>
      <c r="N73" s="165">
        <f t="shared" si="1"/>
        <v>-114176.77160238242</v>
      </c>
      <c r="O73" s="165">
        <f t="shared" si="1"/>
        <v>-193493.34609755268</v>
      </c>
      <c r="P73" s="165">
        <f t="shared" si="1"/>
        <v>-13764.173035318934</v>
      </c>
      <c r="Q73" s="165">
        <f t="shared" si="1"/>
        <v>9127.85552574572</v>
      </c>
      <c r="R73" s="165">
        <f t="shared" si="1"/>
        <v>-90700.48151721188</v>
      </c>
      <c r="S73" s="165">
        <f t="shared" si="1"/>
        <v>-20517.80929005111</v>
      </c>
      <c r="T73" s="165">
        <f t="shared" si="1"/>
        <v>-22401.751274327282</v>
      </c>
      <c r="U73" s="165">
        <f t="shared" si="1"/>
        <v>-5658.686840284441</v>
      </c>
      <c r="V73" s="165">
        <f t="shared" si="1"/>
        <v>-68715.99022464128</v>
      </c>
      <c r="W73" s="165">
        <f t="shared" si="1"/>
        <v>-112974.69753648201</v>
      </c>
      <c r="X73" s="165">
        <f t="shared" si="1"/>
        <v>-57246.68989062891</v>
      </c>
      <c r="Y73" s="165">
        <f t="shared" si="1"/>
        <v>-25082.445746472804</v>
      </c>
      <c r="Z73" s="165">
        <f t="shared" si="1"/>
        <v>-508649.65117317997</v>
      </c>
      <c r="AA73" s="165">
        <f t="shared" si="1"/>
        <v>-334877.41758402996</v>
      </c>
      <c r="AB73" s="165">
        <f t="shared" si="1"/>
        <v>-22735.191621296457</v>
      </c>
    </row>
    <row r="74" spans="1:28" ht="12.75">
      <c r="A74" s="183" t="s">
        <v>306</v>
      </c>
      <c r="E74" s="165">
        <f>E71-E70</f>
        <v>799592.0000000745</v>
      </c>
      <c r="F74" s="165">
        <f aca="true" t="shared" si="2" ref="F74:AB74">F71-F70</f>
        <v>129707.074369777</v>
      </c>
      <c r="G74" s="165">
        <f t="shared" si="2"/>
        <v>18893.165302259848</v>
      </c>
      <c r="H74" s="165">
        <f t="shared" si="2"/>
        <v>-18449.61648260895</v>
      </c>
      <c r="I74" s="165">
        <f t="shared" si="2"/>
        <v>20980.843414776027</v>
      </c>
      <c r="J74" s="165">
        <f t="shared" si="2"/>
        <v>93465.57415124215</v>
      </c>
      <c r="K74" s="165">
        <f t="shared" si="2"/>
        <v>15286.075938042719</v>
      </c>
      <c r="L74" s="165">
        <f t="shared" si="2"/>
        <v>874.6774192829616</v>
      </c>
      <c r="M74" s="165">
        <f t="shared" si="2"/>
        <v>205641.9010812901</v>
      </c>
      <c r="N74" s="165">
        <f t="shared" si="2"/>
        <v>22655.800641786773</v>
      </c>
      <c r="O74" s="165">
        <f t="shared" si="2"/>
        <v>-20687.4406340695</v>
      </c>
      <c r="P74" s="165">
        <f t="shared" si="2"/>
        <v>3938.3381142070284</v>
      </c>
      <c r="Q74" s="165">
        <f t="shared" si="2"/>
        <v>-11950.083707189362</v>
      </c>
      <c r="R74" s="165">
        <f t="shared" si="2"/>
        <v>-7050.884053189307</v>
      </c>
      <c r="S74" s="165">
        <f t="shared" si="2"/>
        <v>-827.3225693886052</v>
      </c>
      <c r="T74" s="165">
        <f t="shared" si="2"/>
        <v>17646.6785119283</v>
      </c>
      <c r="U74" s="165">
        <f t="shared" si="2"/>
        <v>1048.9068099598517</v>
      </c>
      <c r="V74" s="165">
        <f t="shared" si="2"/>
        <v>-9965.189058926888</v>
      </c>
      <c r="W74" s="165">
        <f t="shared" si="2"/>
        <v>-10477.435314937262</v>
      </c>
      <c r="X74" s="165">
        <f t="shared" si="2"/>
        <v>-4867.165434248629</v>
      </c>
      <c r="Y74" s="165">
        <f t="shared" si="2"/>
        <v>-9885.338992495323</v>
      </c>
      <c r="Z74" s="165">
        <f t="shared" si="2"/>
        <v>458605.87829180807</v>
      </c>
      <c r="AA74" s="165">
        <f t="shared" si="2"/>
        <v>-101898.11272740271</v>
      </c>
      <c r="AB74" s="165">
        <f t="shared" si="2"/>
        <v>6905.674928112363</v>
      </c>
    </row>
    <row r="76" spans="1:28" ht="12.75">
      <c r="A76" s="183" t="s">
        <v>307</v>
      </c>
      <c r="E76" s="62">
        <f>E69-E68</f>
        <v>0</v>
      </c>
      <c r="F76" s="62">
        <f aca="true" t="shared" si="3" ref="F76:AB76">F69-F68</f>
        <v>32360.18946646899</v>
      </c>
      <c r="G76" s="62">
        <f t="shared" si="3"/>
        <v>221990.60504215397</v>
      </c>
      <c r="H76" s="62">
        <f t="shared" si="3"/>
        <v>-53269.10398668982</v>
      </c>
      <c r="I76" s="62">
        <f t="shared" si="3"/>
        <v>288215.9109246619</v>
      </c>
      <c r="J76" s="62">
        <f t="shared" si="3"/>
        <v>-39260.19599218294</v>
      </c>
      <c r="K76" s="62">
        <f t="shared" si="3"/>
        <v>49046.84671328124</v>
      </c>
      <c r="L76" s="62">
        <f t="shared" si="3"/>
        <v>-26230.006791150896</v>
      </c>
      <c r="M76" s="62">
        <f t="shared" si="3"/>
        <v>-292573.2360444926</v>
      </c>
      <c r="N76" s="62">
        <f t="shared" si="3"/>
        <v>41792.7678824272</v>
      </c>
      <c r="O76" s="62">
        <f t="shared" si="3"/>
        <v>20472.778587870765</v>
      </c>
      <c r="P76" s="62">
        <f t="shared" si="3"/>
        <v>-2318.3383477516472</v>
      </c>
      <c r="Q76" s="62">
        <f t="shared" si="3"/>
        <v>30200.14352692169</v>
      </c>
      <c r="R76" s="62">
        <f t="shared" si="3"/>
        <v>-58303.38628136576</v>
      </c>
      <c r="S76" s="62">
        <f t="shared" si="3"/>
        <v>1919.4786917973543</v>
      </c>
      <c r="T76" s="62">
        <f t="shared" si="3"/>
        <v>128608.1216200362</v>
      </c>
      <c r="U76" s="62">
        <f t="shared" si="3"/>
        <v>6663.644084716361</v>
      </c>
      <c r="V76" s="62">
        <f t="shared" si="3"/>
        <v>-31632.703777612885</v>
      </c>
      <c r="W76" s="62">
        <f t="shared" si="3"/>
        <v>-96844.23389617022</v>
      </c>
      <c r="X76" s="62">
        <f t="shared" si="3"/>
        <v>-21607.590742257424</v>
      </c>
      <c r="Y76" s="62">
        <f t="shared" si="3"/>
        <v>-9468.292417594697</v>
      </c>
      <c r="Z76" s="62">
        <f t="shared" si="3"/>
        <v>-14149.958183296025</v>
      </c>
      <c r="AA76" s="62">
        <f t="shared" si="3"/>
        <v>-181669.56554001896</v>
      </c>
      <c r="AB76" s="62">
        <f t="shared" si="3"/>
        <v>6056.125460245181</v>
      </c>
    </row>
    <row r="77" spans="1:28" ht="12.75">
      <c r="A77" s="183" t="s">
        <v>308</v>
      </c>
      <c r="E77" s="62">
        <f aca="true" t="shared" si="4" ref="E77:AB77">E70-E69</f>
        <v>-6420000.00000003</v>
      </c>
      <c r="F77" s="62">
        <f t="shared" si="4"/>
        <v>-948681.6253058203</v>
      </c>
      <c r="G77" s="62">
        <f t="shared" si="4"/>
        <v>-296596.06279689074</v>
      </c>
      <c r="H77" s="62">
        <f t="shared" si="4"/>
        <v>-168239.3122679959</v>
      </c>
      <c r="I77" s="62">
        <f t="shared" si="4"/>
        <v>-1265067.8841069601</v>
      </c>
      <c r="J77" s="62">
        <f t="shared" si="4"/>
        <v>-503604.04123191163</v>
      </c>
      <c r="K77" s="62">
        <f t="shared" si="4"/>
        <v>-86688.70373441302</v>
      </c>
      <c r="L77" s="62">
        <f t="shared" si="4"/>
        <v>-86498.12233004556</v>
      </c>
      <c r="M77" s="62">
        <f t="shared" si="4"/>
        <v>-1663038.0096498914</v>
      </c>
      <c r="N77" s="62">
        <f t="shared" si="4"/>
        <v>-155969.53948480962</v>
      </c>
      <c r="O77" s="62">
        <f t="shared" si="4"/>
        <v>-213966.12468542345</v>
      </c>
      <c r="P77" s="62">
        <f t="shared" si="4"/>
        <v>-11445.834687567287</v>
      </c>
      <c r="Q77" s="62">
        <f t="shared" si="4"/>
        <v>-21072.28800117597</v>
      </c>
      <c r="R77" s="62">
        <f t="shared" si="4"/>
        <v>-32397.09523584612</v>
      </c>
      <c r="S77" s="62">
        <f t="shared" si="4"/>
        <v>-22437.287981848465</v>
      </c>
      <c r="T77" s="62">
        <f t="shared" si="4"/>
        <v>-151009.87289436348</v>
      </c>
      <c r="U77" s="62">
        <f t="shared" si="4"/>
        <v>-12322.330925000802</v>
      </c>
      <c r="V77" s="62">
        <f t="shared" si="4"/>
        <v>-37083.2864470284</v>
      </c>
      <c r="W77" s="62">
        <f t="shared" si="4"/>
        <v>-16130.463640311791</v>
      </c>
      <c r="X77" s="62">
        <f t="shared" si="4"/>
        <v>-35639.09914837149</v>
      </c>
      <c r="Y77" s="62">
        <f t="shared" si="4"/>
        <v>-15614.153328878107</v>
      </c>
      <c r="Z77" s="62">
        <f t="shared" si="4"/>
        <v>-494499.69298988394</v>
      </c>
      <c r="AA77" s="62">
        <f t="shared" si="4"/>
        <v>-153207.852044011</v>
      </c>
      <c r="AB77" s="62">
        <f t="shared" si="4"/>
        <v>-28791.317081541638</v>
      </c>
    </row>
    <row r="78" spans="1:28" ht="12.75">
      <c r="A78" s="183" t="s">
        <v>309</v>
      </c>
      <c r="E78" s="62">
        <f aca="true" t="shared" si="5" ref="E78:AB78">E71-E70</f>
        <v>799592.0000000745</v>
      </c>
      <c r="F78" s="62">
        <f t="shared" si="5"/>
        <v>129707.074369777</v>
      </c>
      <c r="G78" s="62">
        <f t="shared" si="5"/>
        <v>18893.165302259848</v>
      </c>
      <c r="H78" s="62">
        <f t="shared" si="5"/>
        <v>-18449.61648260895</v>
      </c>
      <c r="I78" s="62">
        <f t="shared" si="5"/>
        <v>20980.843414776027</v>
      </c>
      <c r="J78" s="62">
        <f t="shared" si="5"/>
        <v>93465.57415124215</v>
      </c>
      <c r="K78" s="62">
        <f t="shared" si="5"/>
        <v>15286.075938042719</v>
      </c>
      <c r="L78" s="62">
        <f t="shared" si="5"/>
        <v>874.6774192829616</v>
      </c>
      <c r="M78" s="62">
        <f t="shared" si="5"/>
        <v>205641.9010812901</v>
      </c>
      <c r="N78" s="62">
        <f t="shared" si="5"/>
        <v>22655.800641786773</v>
      </c>
      <c r="O78" s="62">
        <f t="shared" si="5"/>
        <v>-20687.4406340695</v>
      </c>
      <c r="P78" s="62">
        <f t="shared" si="5"/>
        <v>3938.3381142070284</v>
      </c>
      <c r="Q78" s="62">
        <f t="shared" si="5"/>
        <v>-11950.083707189362</v>
      </c>
      <c r="R78" s="62">
        <f t="shared" si="5"/>
        <v>-7050.884053189307</v>
      </c>
      <c r="S78" s="62">
        <f t="shared" si="5"/>
        <v>-827.3225693886052</v>
      </c>
      <c r="T78" s="62">
        <f t="shared" si="5"/>
        <v>17646.6785119283</v>
      </c>
      <c r="U78" s="62">
        <f t="shared" si="5"/>
        <v>1048.9068099598517</v>
      </c>
      <c r="V78" s="62">
        <f t="shared" si="5"/>
        <v>-9965.189058926888</v>
      </c>
      <c r="W78" s="62">
        <f t="shared" si="5"/>
        <v>-10477.435314937262</v>
      </c>
      <c r="X78" s="62">
        <f t="shared" si="5"/>
        <v>-4867.165434248629</v>
      </c>
      <c r="Y78" s="62">
        <f t="shared" si="5"/>
        <v>-9885.338992495323</v>
      </c>
      <c r="Z78" s="62">
        <f t="shared" si="5"/>
        <v>458605.87829180807</v>
      </c>
      <c r="AA78" s="62">
        <f t="shared" si="5"/>
        <v>-101898.11272740271</v>
      </c>
      <c r="AB78" s="62">
        <f t="shared" si="5"/>
        <v>6905.674928112363</v>
      </c>
    </row>
  </sheetData>
  <mergeCells count="2">
    <mergeCell ref="A4:B4"/>
    <mergeCell ref="E5:E6"/>
  </mergeCells>
  <printOptions/>
  <pageMargins left="0.36" right="0.25" top="0.25" bottom="0.16" header="0.25" footer="0.16"/>
  <pageSetup fitToWidth="3" horizontalDpi="600" verticalDpi="600" orientation="portrait" scale="76" r:id="rId3"/>
  <rowBreaks count="1" manualBreakCount="1">
    <brk id="67" max="27" man="1"/>
  </rowBreaks>
  <colBreaks count="2" manualBreakCount="2">
    <brk id="13" max="77" man="1"/>
    <brk id="23" max="77" man="1"/>
  </colBreaks>
  <legacyDrawing r:id="rId2"/>
</worksheet>
</file>

<file path=xl/worksheets/sheet4.xml><?xml version="1.0" encoding="utf-8"?>
<worksheet xmlns="http://schemas.openxmlformats.org/spreadsheetml/2006/main" xmlns:r="http://schemas.openxmlformats.org/officeDocument/2006/relationships">
  <sheetPr transitionEvaluation="1"/>
  <dimension ref="A1:CF354"/>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4" ht="11.25">
      <c r="A1" s="37" t="s">
        <v>177</v>
      </c>
      <c r="B1" s="14"/>
      <c r="C1" s="14"/>
      <c r="D1" s="14"/>
    </row>
    <row r="2" spans="1:4" ht="11.25">
      <c r="A2" s="37" t="s">
        <v>178</v>
      </c>
      <c r="B2" s="14"/>
      <c r="C2" s="37" t="s">
        <v>179</v>
      </c>
      <c r="D2" s="14"/>
    </row>
    <row r="3" spans="1:41" ht="11.25">
      <c r="A3" s="37" t="s">
        <v>180</v>
      </c>
      <c r="B3" s="14"/>
      <c r="C3" s="14"/>
      <c r="D3" s="45"/>
      <c r="E3" s="9"/>
      <c r="F3" s="9"/>
      <c r="G3" s="9"/>
      <c r="M3" s="9"/>
      <c r="N3" s="9"/>
      <c r="O3" s="73"/>
      <c r="P3" s="9"/>
      <c r="Q3" s="9"/>
      <c r="R3" s="9"/>
      <c r="T3" s="18" t="s">
        <v>181</v>
      </c>
      <c r="U3" s="18"/>
      <c r="V3" s="18"/>
      <c r="W3" s="18"/>
      <c r="X3" s="18"/>
      <c r="Y3" s="18"/>
      <c r="Z3" s="18"/>
      <c r="AA3" s="18"/>
      <c r="AB3" s="18"/>
      <c r="AC3" s="18"/>
      <c r="AD3" s="18"/>
      <c r="AE3" s="18"/>
      <c r="AF3" s="18"/>
      <c r="AG3" s="18"/>
      <c r="AH3" s="18"/>
      <c r="AI3" s="18"/>
      <c r="AJ3" s="18"/>
      <c r="AK3" s="18"/>
      <c r="AL3" s="18"/>
      <c r="AM3" s="18"/>
      <c r="AN3" s="18"/>
      <c r="AO3" s="18"/>
    </row>
    <row r="4" spans="1:27" ht="12">
      <c r="A4" s="94" t="s">
        <v>301</v>
      </c>
      <c r="B4" s="14"/>
      <c r="C4" s="14"/>
      <c r="D4" s="36"/>
      <c r="E4" s="36"/>
      <c r="F4" s="36"/>
      <c r="G4" s="36"/>
      <c r="H4" s="36"/>
      <c r="I4" s="36"/>
      <c r="J4" s="36"/>
      <c r="K4" s="36"/>
      <c r="L4" s="36"/>
      <c r="M4" s="36"/>
      <c r="N4" s="36"/>
      <c r="O4" s="74"/>
      <c r="P4" s="36"/>
      <c r="Q4" s="36"/>
      <c r="R4" s="36"/>
      <c r="Y4" s="4"/>
      <c r="Z4" s="4"/>
      <c r="AA4" s="4"/>
    </row>
    <row r="5" spans="1:42" ht="14.25" customHeight="1">
      <c r="A5" s="206" t="s">
        <v>209</v>
      </c>
      <c r="B5" s="205" t="s">
        <v>210</v>
      </c>
      <c r="C5" s="205" t="s">
        <v>183</v>
      </c>
      <c r="D5" s="205" t="s">
        <v>270</v>
      </c>
      <c r="E5" s="205" t="s">
        <v>271</v>
      </c>
      <c r="F5" s="205"/>
      <c r="G5" s="205"/>
      <c r="H5" s="205"/>
      <c r="I5" s="205" t="s">
        <v>272</v>
      </c>
      <c r="J5" s="205"/>
      <c r="K5" s="205"/>
      <c r="L5" s="205"/>
      <c r="M5" s="205" t="s">
        <v>273</v>
      </c>
      <c r="N5" s="205"/>
      <c r="O5" s="205"/>
      <c r="P5" s="151" t="s">
        <v>176</v>
      </c>
      <c r="Q5" s="205" t="s">
        <v>207</v>
      </c>
      <c r="R5" s="206" t="s">
        <v>275</v>
      </c>
      <c r="T5" s="209" t="s">
        <v>108</v>
      </c>
      <c r="U5" s="209" t="s">
        <v>218</v>
      </c>
      <c r="V5" s="209" t="s">
        <v>104</v>
      </c>
      <c r="W5" s="209" t="s">
        <v>233</v>
      </c>
      <c r="X5" s="209" t="s">
        <v>219</v>
      </c>
      <c r="Y5" s="209" t="s">
        <v>220</v>
      </c>
      <c r="Z5" s="209" t="s">
        <v>221</v>
      </c>
      <c r="AA5" s="209" t="s">
        <v>222</v>
      </c>
      <c r="AB5" s="209" t="s">
        <v>223</v>
      </c>
      <c r="AC5" s="209" t="s">
        <v>214</v>
      </c>
      <c r="AD5" s="209" t="s">
        <v>215</v>
      </c>
      <c r="AE5" s="209" t="s">
        <v>224</v>
      </c>
      <c r="AF5" s="209" t="s">
        <v>101</v>
      </c>
      <c r="AG5" s="209" t="s">
        <v>207</v>
      </c>
      <c r="AH5" s="209" t="s">
        <v>225</v>
      </c>
      <c r="AI5" s="209" t="s">
        <v>226</v>
      </c>
      <c r="AJ5" s="209" t="s">
        <v>227</v>
      </c>
      <c r="AK5" s="209" t="s">
        <v>281</v>
      </c>
      <c r="AL5" s="209" t="s">
        <v>228</v>
      </c>
      <c r="AM5" s="209" t="s">
        <v>229</v>
      </c>
      <c r="AN5" s="209" t="s">
        <v>230</v>
      </c>
      <c r="AO5" s="208" t="s">
        <v>231</v>
      </c>
      <c r="AP5" s="208" t="s">
        <v>232</v>
      </c>
    </row>
    <row r="6" spans="1:42" ht="12.75" customHeight="1">
      <c r="A6" s="206"/>
      <c r="B6" s="205"/>
      <c r="C6" s="205"/>
      <c r="D6" s="205"/>
      <c r="E6" s="205" t="s">
        <v>173</v>
      </c>
      <c r="F6" s="205" t="s">
        <v>184</v>
      </c>
      <c r="G6" s="205" t="s">
        <v>185</v>
      </c>
      <c r="H6" s="205" t="s">
        <v>186</v>
      </c>
      <c r="I6" s="205" t="s">
        <v>216</v>
      </c>
      <c r="J6" s="205" t="s">
        <v>211</v>
      </c>
      <c r="K6" s="205" t="s">
        <v>212</v>
      </c>
      <c r="L6" s="205" t="s">
        <v>213</v>
      </c>
      <c r="M6" s="205" t="s">
        <v>214</v>
      </c>
      <c r="N6" s="205" t="s">
        <v>215</v>
      </c>
      <c r="O6" s="205" t="s">
        <v>217</v>
      </c>
      <c r="P6" s="205" t="s">
        <v>274</v>
      </c>
      <c r="Q6" s="205"/>
      <c r="R6" s="206"/>
      <c r="T6" s="209"/>
      <c r="U6" s="209"/>
      <c r="V6" s="209"/>
      <c r="W6" s="209"/>
      <c r="X6" s="209"/>
      <c r="Y6" s="209"/>
      <c r="Z6" s="209"/>
      <c r="AA6" s="209"/>
      <c r="AB6" s="209"/>
      <c r="AC6" s="209"/>
      <c r="AD6" s="209"/>
      <c r="AE6" s="209"/>
      <c r="AF6" s="209"/>
      <c r="AG6" s="209"/>
      <c r="AH6" s="209"/>
      <c r="AI6" s="209"/>
      <c r="AJ6" s="209"/>
      <c r="AK6" s="209"/>
      <c r="AL6" s="209"/>
      <c r="AM6" s="209"/>
      <c r="AN6" s="209"/>
      <c r="AO6" s="208"/>
      <c r="AP6" s="208"/>
    </row>
    <row r="7" spans="1:42" ht="15.75" customHeight="1">
      <c r="A7" s="206"/>
      <c r="B7" s="205"/>
      <c r="C7" s="205"/>
      <c r="D7" s="205"/>
      <c r="E7" s="205"/>
      <c r="F7" s="205"/>
      <c r="G7" s="205"/>
      <c r="H7" s="205"/>
      <c r="I7" s="205"/>
      <c r="J7" s="205"/>
      <c r="K7" s="205"/>
      <c r="L7" s="205"/>
      <c r="M7" s="205"/>
      <c r="N7" s="205"/>
      <c r="O7" s="205"/>
      <c r="P7" s="205"/>
      <c r="Q7" s="205"/>
      <c r="R7" s="206"/>
      <c r="T7" s="209"/>
      <c r="U7" s="209"/>
      <c r="V7" s="209"/>
      <c r="W7" s="209"/>
      <c r="X7" s="209"/>
      <c r="Y7" s="209"/>
      <c r="Z7" s="209"/>
      <c r="AA7" s="209"/>
      <c r="AB7" s="209"/>
      <c r="AC7" s="209"/>
      <c r="AD7" s="209"/>
      <c r="AE7" s="209"/>
      <c r="AF7" s="209"/>
      <c r="AG7" s="209"/>
      <c r="AH7" s="209"/>
      <c r="AI7" s="209"/>
      <c r="AJ7" s="209"/>
      <c r="AK7" s="209"/>
      <c r="AL7" s="209"/>
      <c r="AM7" s="209"/>
      <c r="AN7" s="209"/>
      <c r="AO7" s="208"/>
      <c r="AP7" s="208"/>
    </row>
    <row r="8" spans="1:42" ht="11.25">
      <c r="A8" s="206"/>
      <c r="B8" s="205"/>
      <c r="C8" s="205"/>
      <c r="D8" s="205"/>
      <c r="E8" s="205"/>
      <c r="F8" s="205"/>
      <c r="G8" s="205"/>
      <c r="H8" s="205"/>
      <c r="I8" s="205"/>
      <c r="J8" s="205"/>
      <c r="K8" s="205"/>
      <c r="L8" s="205"/>
      <c r="M8" s="205"/>
      <c r="N8" s="205"/>
      <c r="O8" s="205"/>
      <c r="P8" s="205"/>
      <c r="Q8" s="205"/>
      <c r="R8" s="206"/>
      <c r="T8" s="209"/>
      <c r="U8" s="209"/>
      <c r="V8" s="209"/>
      <c r="W8" s="209"/>
      <c r="X8" s="209"/>
      <c r="Y8" s="209"/>
      <c r="Z8" s="209"/>
      <c r="AA8" s="209"/>
      <c r="AB8" s="209"/>
      <c r="AC8" s="209"/>
      <c r="AD8" s="209"/>
      <c r="AE8" s="209"/>
      <c r="AF8" s="209"/>
      <c r="AG8" s="209"/>
      <c r="AH8" s="209"/>
      <c r="AI8" s="209"/>
      <c r="AJ8" s="209"/>
      <c r="AK8" s="209"/>
      <c r="AL8" s="209"/>
      <c r="AM8" s="209"/>
      <c r="AN8" s="209"/>
      <c r="AO8" s="208"/>
      <c r="AP8" s="208"/>
    </row>
    <row r="9" spans="1:42" ht="11.25">
      <c r="A9" s="207" t="s">
        <v>208</v>
      </c>
      <c r="B9" s="207"/>
      <c r="C9" s="207"/>
      <c r="D9" s="149">
        <v>600</v>
      </c>
      <c r="E9" s="149">
        <v>360</v>
      </c>
      <c r="F9" s="149">
        <v>370</v>
      </c>
      <c r="G9" s="149" t="s">
        <v>187</v>
      </c>
      <c r="H9" s="149">
        <v>380</v>
      </c>
      <c r="I9" s="150" t="s">
        <v>188</v>
      </c>
      <c r="J9" s="149">
        <v>132</v>
      </c>
      <c r="K9" s="149">
        <v>131</v>
      </c>
      <c r="L9" s="149">
        <v>154</v>
      </c>
      <c r="M9" s="149">
        <v>250</v>
      </c>
      <c r="N9" s="149">
        <v>257</v>
      </c>
      <c r="O9" s="149">
        <v>259</v>
      </c>
      <c r="P9" s="149">
        <v>342</v>
      </c>
      <c r="Q9" s="84"/>
      <c r="R9" s="84" t="s">
        <v>189</v>
      </c>
      <c r="T9" s="4" t="s">
        <v>107</v>
      </c>
      <c r="U9" s="4" t="s">
        <v>118</v>
      </c>
      <c r="V9" s="4" t="s">
        <v>103</v>
      </c>
      <c r="W9" s="4" t="s">
        <v>105</v>
      </c>
      <c r="X9" s="4" t="s">
        <v>142</v>
      </c>
      <c r="Y9" s="4" t="s">
        <v>92</v>
      </c>
      <c r="Z9" s="4" t="s">
        <v>138</v>
      </c>
      <c r="AA9" s="4" t="s">
        <v>110</v>
      </c>
      <c r="AB9" s="4" t="s">
        <v>190</v>
      </c>
      <c r="AC9" s="4" t="s">
        <v>90</v>
      </c>
      <c r="AD9" s="4" t="s">
        <v>133</v>
      </c>
      <c r="AE9" s="4" t="s">
        <v>95</v>
      </c>
      <c r="AF9" s="4" t="s">
        <v>100</v>
      </c>
      <c r="AG9" s="4" t="s">
        <v>155</v>
      </c>
      <c r="AH9" s="4" t="s">
        <v>113</v>
      </c>
      <c r="AI9" s="4" t="s">
        <v>131</v>
      </c>
      <c r="AJ9" s="4" t="s">
        <v>127</v>
      </c>
      <c r="AK9" s="4" t="s">
        <v>146</v>
      </c>
      <c r="AL9" s="4" t="s">
        <v>182</v>
      </c>
      <c r="AM9" s="4" t="s">
        <v>125</v>
      </c>
      <c r="AN9" s="4" t="s">
        <v>135</v>
      </c>
      <c r="AO9" s="9" t="s">
        <v>169</v>
      </c>
      <c r="AP9" s="9" t="s">
        <v>123</v>
      </c>
    </row>
    <row r="10" spans="1:42" ht="11.25">
      <c r="A10" s="38" t="s">
        <v>191</v>
      </c>
      <c r="B10" s="65" t="s">
        <v>0</v>
      </c>
      <c r="C10" s="65" t="s">
        <v>66</v>
      </c>
      <c r="D10" s="2">
        <v>60964</v>
      </c>
      <c r="E10" s="2">
        <v>2777</v>
      </c>
      <c r="F10" s="2">
        <v>645</v>
      </c>
      <c r="G10" s="2">
        <v>2252</v>
      </c>
      <c r="H10" s="2">
        <v>525</v>
      </c>
      <c r="I10" s="168">
        <v>1636.26</v>
      </c>
      <c r="J10" s="168">
        <v>234.18</v>
      </c>
      <c r="K10" s="168">
        <v>991.44</v>
      </c>
      <c r="L10" s="168">
        <v>644.82</v>
      </c>
      <c r="M10" s="145">
        <v>137687</v>
      </c>
      <c r="N10" s="145">
        <v>31445</v>
      </c>
      <c r="O10" s="145">
        <v>14744</v>
      </c>
      <c r="P10" s="2">
        <f>812059-4100-13942-15686</f>
        <v>778331</v>
      </c>
      <c r="Q10" s="17"/>
      <c r="R10" s="17">
        <v>46352535</v>
      </c>
      <c r="T10" s="6">
        <f aca="true" t="shared" si="0" ref="T10:T40">D10/D$93</f>
        <v>0.05465025593215781</v>
      </c>
      <c r="U10" s="6">
        <f aca="true" t="shared" si="1" ref="U10:U40">E10/E$93</f>
        <v>0.07369175246789088</v>
      </c>
      <c r="V10" s="6">
        <f aca="true" t="shared" si="2" ref="V10:V40">F10/F$93</f>
        <v>0.0920114122681883</v>
      </c>
      <c r="W10" s="6">
        <f aca="true" t="shared" si="3" ref="W10:W40">G10/G$93</f>
        <v>0.08010244006544782</v>
      </c>
      <c r="X10" s="6">
        <f aca="true" t="shared" si="4" ref="X10:X40">H10/H$93</f>
        <v>0.054858934169279</v>
      </c>
      <c r="Y10" s="6">
        <f aca="true" t="shared" si="5" ref="Y10:Y40">I10/I$93</f>
        <v>0.1746469191884691</v>
      </c>
      <c r="Z10" s="6">
        <f aca="true" t="shared" si="6" ref="Z10:Z40">J10/J$93</f>
        <v>0.1240465293668955</v>
      </c>
      <c r="AA10" s="6">
        <f aca="true" t="shared" si="7" ref="AA10:AA40">K10/K$93</f>
        <v>0.18290968529881674</v>
      </c>
      <c r="AB10" s="6">
        <f aca="true" t="shared" si="8" ref="AB10:AB40">L10/L$93</f>
        <v>0.16330427647407422</v>
      </c>
      <c r="AC10" s="6">
        <f aca="true" t="shared" si="9" ref="AC10:AC40">M10/M$93</f>
        <v>0.1637984753050187</v>
      </c>
      <c r="AD10" s="6">
        <f aca="true" t="shared" si="10" ref="AD10:AD40">N10/N$93</f>
        <v>0.1462747276159429</v>
      </c>
      <c r="AE10" s="6">
        <f aca="true" t="shared" si="11" ref="AE10:AE40">O10/O$93</f>
        <v>0.27501305677833326</v>
      </c>
      <c r="AF10" s="6">
        <f aca="true" t="shared" si="12" ref="AF10:AF40">P10/P$93</f>
        <v>0.13195842527429957</v>
      </c>
      <c r="AG10" s="6">
        <f aca="true" t="shared" si="13" ref="AG10:AG40">Q10/Q$93</f>
        <v>0</v>
      </c>
      <c r="AH10" s="6">
        <f>M10/(SUM(M$10:M$32)-M$27-M$29-M$30-M$32)</f>
        <v>0.2007599561989942</v>
      </c>
      <c r="AI10" s="6">
        <f>M10/SUM(M$10+M$17+M$19+M$24)</f>
        <v>0.4089162251419611</v>
      </c>
      <c r="AJ10" s="6">
        <f>N10/SUM(N$10+N$17+N$19+N$24)</f>
        <v>0.358339411067554</v>
      </c>
      <c r="AK10" s="6">
        <f>(AC10+AD10)/2</f>
        <v>0.15503660146048082</v>
      </c>
      <c r="AL10" s="6">
        <f>(AA10+U10)/2</f>
        <v>0.12830071888335381</v>
      </c>
      <c r="AM10" s="6">
        <f>(Y10+U10)/2</f>
        <v>0.12416933582817999</v>
      </c>
      <c r="AN10" s="6">
        <f>(X10+AA10)/2</f>
        <v>0.11888430973404787</v>
      </c>
      <c r="AO10" s="6">
        <f>R10/R$93</f>
        <v>0.11435565896015855</v>
      </c>
      <c r="AP10" s="6">
        <f>(Z10+X10)/2</f>
        <v>0.08945273176808725</v>
      </c>
    </row>
    <row r="11" spans="1:42" ht="11.25">
      <c r="A11" s="38" t="s">
        <v>191</v>
      </c>
      <c r="B11" s="65" t="s">
        <v>1</v>
      </c>
      <c r="C11" s="65" t="s">
        <v>202</v>
      </c>
      <c r="D11" s="2">
        <v>130896</v>
      </c>
      <c r="E11" s="2">
        <v>4380</v>
      </c>
      <c r="F11" s="2">
        <v>695</v>
      </c>
      <c r="G11" s="2">
        <v>3297</v>
      </c>
      <c r="H11" s="2">
        <v>1083</v>
      </c>
      <c r="I11" s="168">
        <v>298.74</v>
      </c>
      <c r="J11" s="168">
        <v>115.81</v>
      </c>
      <c r="K11" s="168">
        <v>231.24</v>
      </c>
      <c r="L11" s="168">
        <v>67.5</v>
      </c>
      <c r="M11" s="145">
        <v>36083</v>
      </c>
      <c r="N11" s="145">
        <v>1076</v>
      </c>
      <c r="O11" s="145">
        <v>3864</v>
      </c>
      <c r="P11" s="2">
        <v>73212</v>
      </c>
      <c r="Q11" s="17"/>
      <c r="R11" s="17">
        <v>24457705</v>
      </c>
      <c r="T11" s="6">
        <f t="shared" si="0"/>
        <v>0.11733973985459827</v>
      </c>
      <c r="U11" s="6">
        <f t="shared" si="1"/>
        <v>0.11622969960726037</v>
      </c>
      <c r="V11" s="6">
        <f t="shared" si="2"/>
        <v>0.09914407988587731</v>
      </c>
      <c r="W11" s="6">
        <f t="shared" si="3"/>
        <v>0.11727253325745181</v>
      </c>
      <c r="X11" s="6">
        <f t="shared" si="4"/>
        <v>0.11316614420062696</v>
      </c>
      <c r="Y11" s="6">
        <f t="shared" si="5"/>
        <v>0.0318861431791789</v>
      </c>
      <c r="Z11" s="6">
        <f t="shared" si="6"/>
        <v>0.061345241122128996</v>
      </c>
      <c r="AA11" s="6">
        <f t="shared" si="7"/>
        <v>0.04266121563432823</v>
      </c>
      <c r="AB11" s="6">
        <f t="shared" si="8"/>
        <v>0.01709475305046371</v>
      </c>
      <c r="AC11" s="6">
        <f t="shared" si="9"/>
        <v>0.04292591446128531</v>
      </c>
      <c r="AD11" s="6">
        <f t="shared" si="10"/>
        <v>0.005005298359508811</v>
      </c>
      <c r="AE11" s="6">
        <f t="shared" si="11"/>
        <v>0.0720734163993136</v>
      </c>
      <c r="AF11" s="6">
        <f t="shared" si="12"/>
        <v>0.012412380120002956</v>
      </c>
      <c r="AG11" s="6">
        <f t="shared" si="13"/>
        <v>0</v>
      </c>
      <c r="AH11" s="6">
        <f aca="true" t="shared" si="14" ref="AH11:AH31">M11/(SUM(M$10:M$32)-M$27-M$29-M$30-M$32)</f>
        <v>0.052612240077337065</v>
      </c>
      <c r="AI11" s="6">
        <v>0</v>
      </c>
      <c r="AJ11" s="6">
        <v>0</v>
      </c>
      <c r="AK11" s="6">
        <f aca="true" t="shared" si="15" ref="AK11:AK73">(AC11+AD11)/2</f>
        <v>0.02396560641039706</v>
      </c>
      <c r="AL11" s="6">
        <f aca="true" t="shared" si="16" ref="AL11:AL73">(AA11+U11)/2</f>
        <v>0.0794454576207943</v>
      </c>
      <c r="AM11" s="6">
        <f aca="true" t="shared" si="17" ref="AM11:AM73">(Y11+U11)/2</f>
        <v>0.07405792139321964</v>
      </c>
      <c r="AN11" s="6">
        <f aca="true" t="shared" si="18" ref="AN11:AN74">(X11+AA11)/2</f>
        <v>0.0779136799174776</v>
      </c>
      <c r="AO11" s="6">
        <f aca="true" t="shared" si="19" ref="AO11:AO74">R11/R$93</f>
        <v>0.06033924513358686</v>
      </c>
      <c r="AP11" s="6">
        <f aca="true" t="shared" si="20" ref="AP11:AP73">(Z11+X11)/2</f>
        <v>0.08725569266137798</v>
      </c>
    </row>
    <row r="12" spans="1:42" ht="11.25">
      <c r="A12" s="38" t="s">
        <v>191</v>
      </c>
      <c r="B12" s="65" t="s">
        <v>2</v>
      </c>
      <c r="C12" s="65" t="s">
        <v>68</v>
      </c>
      <c r="D12" s="2">
        <v>40572</v>
      </c>
      <c r="E12" s="2">
        <v>1416</v>
      </c>
      <c r="F12" s="2">
        <v>160</v>
      </c>
      <c r="G12" s="2">
        <v>655</v>
      </c>
      <c r="H12" s="2">
        <v>761</v>
      </c>
      <c r="I12" s="168">
        <v>241.05</v>
      </c>
      <c r="J12" s="168">
        <v>89.24</v>
      </c>
      <c r="K12" s="168">
        <v>177.39</v>
      </c>
      <c r="L12" s="168">
        <v>63.66</v>
      </c>
      <c r="M12" s="145">
        <v>22496</v>
      </c>
      <c r="N12" s="145">
        <v>7547</v>
      </c>
      <c r="O12" s="145">
        <v>400</v>
      </c>
      <c r="P12" s="2">
        <v>87601</v>
      </c>
      <c r="Q12" s="17"/>
      <c r="R12" s="17">
        <v>12505287</v>
      </c>
      <c r="T12" s="6">
        <f t="shared" si="0"/>
        <v>0.03637015589002537</v>
      </c>
      <c r="U12" s="6">
        <f t="shared" si="1"/>
        <v>0.03757562891412801</v>
      </c>
      <c r="V12" s="6">
        <f t="shared" si="2"/>
        <v>0.02282453637660485</v>
      </c>
      <c r="W12" s="6">
        <f t="shared" si="3"/>
        <v>0.02329800099594508</v>
      </c>
      <c r="X12" s="6">
        <f t="shared" si="4"/>
        <v>0.07951933124346917</v>
      </c>
      <c r="Y12" s="6">
        <f t="shared" si="5"/>
        <v>0.025728576063938788</v>
      </c>
      <c r="Z12" s="6">
        <f t="shared" si="6"/>
        <v>0.047270955165692005</v>
      </c>
      <c r="AA12" s="6">
        <f t="shared" si="7"/>
        <v>0.032726487810817696</v>
      </c>
      <c r="AB12" s="6">
        <f t="shared" si="8"/>
        <v>0.016122251543592883</v>
      </c>
      <c r="AC12" s="6">
        <f t="shared" si="9"/>
        <v>0.026762225195274072</v>
      </c>
      <c r="AD12" s="6">
        <f t="shared" si="10"/>
        <v>0.03510686498068122</v>
      </c>
      <c r="AE12" s="6">
        <f t="shared" si="11"/>
        <v>0.007461016190405134</v>
      </c>
      <c r="AF12" s="6">
        <f t="shared" si="12"/>
        <v>0.0148518946469483</v>
      </c>
      <c r="AG12" s="6">
        <f t="shared" si="13"/>
        <v>0</v>
      </c>
      <c r="AH12" s="6">
        <f t="shared" si="14"/>
        <v>0.03280117930271249</v>
      </c>
      <c r="AI12" s="6">
        <v>0</v>
      </c>
      <c r="AJ12" s="6">
        <v>0</v>
      </c>
      <c r="AK12" s="6">
        <f t="shared" si="15"/>
        <v>0.030934545087977647</v>
      </c>
      <c r="AL12" s="6">
        <f t="shared" si="16"/>
        <v>0.035151058362472856</v>
      </c>
      <c r="AM12" s="6">
        <f t="shared" si="17"/>
        <v>0.0316521024890334</v>
      </c>
      <c r="AN12" s="6">
        <f t="shared" si="18"/>
        <v>0.05612290952714344</v>
      </c>
      <c r="AO12" s="6">
        <f t="shared" si="19"/>
        <v>0.030851610065574714</v>
      </c>
      <c r="AP12" s="6">
        <f t="shared" si="20"/>
        <v>0.06339514320458059</v>
      </c>
    </row>
    <row r="13" spans="1:42" ht="11.25">
      <c r="A13" s="38" t="s">
        <v>191</v>
      </c>
      <c r="B13" s="65" t="s">
        <v>3</v>
      </c>
      <c r="C13" s="65" t="s">
        <v>69</v>
      </c>
      <c r="D13" s="2">
        <v>179328</v>
      </c>
      <c r="E13" s="2">
        <v>7168</v>
      </c>
      <c r="F13" s="2">
        <v>1272</v>
      </c>
      <c r="G13" s="2">
        <v>5042</v>
      </c>
      <c r="H13" s="2">
        <v>2126</v>
      </c>
      <c r="I13" s="168">
        <v>998.87</v>
      </c>
      <c r="J13" s="168">
        <v>354.24</v>
      </c>
      <c r="K13" s="168">
        <v>754.75</v>
      </c>
      <c r="L13" s="168">
        <v>244.12</v>
      </c>
      <c r="M13" s="145">
        <v>149902</v>
      </c>
      <c r="N13" s="145">
        <v>64760</v>
      </c>
      <c r="O13" s="145">
        <v>12175</v>
      </c>
      <c r="P13" s="2">
        <f>1115978-4000-30800</f>
        <v>1081178</v>
      </c>
      <c r="Q13" s="17"/>
      <c r="R13" s="17">
        <v>59540750</v>
      </c>
      <c r="T13" s="6">
        <f t="shared" si="0"/>
        <v>0.1607558738895413</v>
      </c>
      <c r="U13" s="6">
        <f t="shared" si="1"/>
        <v>0.1902133531472243</v>
      </c>
      <c r="V13" s="6">
        <f t="shared" si="2"/>
        <v>0.18145506419400856</v>
      </c>
      <c r="W13" s="6">
        <f t="shared" si="3"/>
        <v>0.17934125346802304</v>
      </c>
      <c r="X13" s="6">
        <f t="shared" si="4"/>
        <v>0.22215256008359457</v>
      </c>
      <c r="Y13" s="6">
        <f t="shared" si="5"/>
        <v>0.10661482170913311</v>
      </c>
      <c r="Z13" s="6">
        <f t="shared" si="6"/>
        <v>0.18764302059496568</v>
      </c>
      <c r="AA13" s="6">
        <f t="shared" si="7"/>
        <v>0.13924300510296328</v>
      </c>
      <c r="AB13" s="6">
        <f t="shared" si="8"/>
        <v>0.06182475725450668</v>
      </c>
      <c r="AC13" s="6">
        <f t="shared" si="9"/>
        <v>0.17832997338291134</v>
      </c>
      <c r="AD13" s="6">
        <f t="shared" si="10"/>
        <v>0.30124825442545594</v>
      </c>
      <c r="AE13" s="6">
        <f t="shared" si="11"/>
        <v>0.22709468029545626</v>
      </c>
      <c r="AF13" s="6">
        <f t="shared" si="12"/>
        <v>0.18330317862351192</v>
      </c>
      <c r="AG13" s="6">
        <f t="shared" si="13"/>
        <v>0</v>
      </c>
      <c r="AH13" s="6">
        <f t="shared" si="14"/>
        <v>0.21857051830704155</v>
      </c>
      <c r="AI13" s="6">
        <v>0</v>
      </c>
      <c r="AJ13" s="6">
        <v>0</v>
      </c>
      <c r="AK13" s="6">
        <f t="shared" si="15"/>
        <v>0.23978911390418364</v>
      </c>
      <c r="AL13" s="6">
        <f t="shared" si="16"/>
        <v>0.1647281791250938</v>
      </c>
      <c r="AM13" s="6">
        <f t="shared" si="17"/>
        <v>0.1484140874281787</v>
      </c>
      <c r="AN13" s="6">
        <f t="shared" si="18"/>
        <v>0.18069778259327893</v>
      </c>
      <c r="AO13" s="6">
        <f t="shared" si="19"/>
        <v>0.1468921106738188</v>
      </c>
      <c r="AP13" s="6">
        <f t="shared" si="20"/>
        <v>0.20489779033928013</v>
      </c>
    </row>
    <row r="14" spans="1:42" ht="11.25">
      <c r="A14" s="38" t="s">
        <v>191</v>
      </c>
      <c r="B14" s="38" t="s">
        <v>4</v>
      </c>
      <c r="C14" s="65" t="s">
        <v>70</v>
      </c>
      <c r="D14" s="2">
        <v>77950</v>
      </c>
      <c r="E14" s="2">
        <v>2559</v>
      </c>
      <c r="F14" s="2">
        <v>450</v>
      </c>
      <c r="G14" s="2">
        <v>1837</v>
      </c>
      <c r="H14" s="2">
        <v>722</v>
      </c>
      <c r="I14" s="168">
        <v>434.72</v>
      </c>
      <c r="J14" s="168">
        <v>174.12</v>
      </c>
      <c r="K14" s="168">
        <v>307.72</v>
      </c>
      <c r="L14" s="168">
        <v>127</v>
      </c>
      <c r="M14" s="145">
        <v>33990</v>
      </c>
      <c r="N14" s="145">
        <v>1588</v>
      </c>
      <c r="O14" s="145">
        <v>2691</v>
      </c>
      <c r="P14" s="2">
        <v>544941</v>
      </c>
      <c r="Q14" s="17"/>
      <c r="R14" s="17">
        <v>23722835</v>
      </c>
      <c r="T14" s="6">
        <f t="shared" si="0"/>
        <v>0.06987709877815926</v>
      </c>
      <c r="U14" s="6">
        <f t="shared" si="1"/>
        <v>0.06790680394862542</v>
      </c>
      <c r="V14" s="6">
        <f t="shared" si="2"/>
        <v>0.06419400855920114</v>
      </c>
      <c r="W14" s="6">
        <f t="shared" si="3"/>
        <v>0.06534111119015437</v>
      </c>
      <c r="X14" s="6">
        <f t="shared" si="4"/>
        <v>0.0754440961337513</v>
      </c>
      <c r="Y14" s="6">
        <f t="shared" si="5"/>
        <v>0.04640002732427077</v>
      </c>
      <c r="Z14" s="6">
        <f t="shared" si="6"/>
        <v>0.09223239257564202</v>
      </c>
      <c r="AA14" s="6">
        <f t="shared" si="7"/>
        <v>0.05677092749954801</v>
      </c>
      <c r="AB14" s="6">
        <f t="shared" si="8"/>
        <v>0.03216346129494654</v>
      </c>
      <c r="AC14" s="6">
        <f t="shared" si="9"/>
        <v>0.04043599014879826</v>
      </c>
      <c r="AD14" s="6">
        <f t="shared" si="10"/>
        <v>0.007387001668122668</v>
      </c>
      <c r="AE14" s="6">
        <f t="shared" si="11"/>
        <v>0.05019398642095054</v>
      </c>
      <c r="AF14" s="6">
        <f t="shared" si="12"/>
        <v>0.0923894284403449</v>
      </c>
      <c r="AG14" s="6">
        <f t="shared" si="13"/>
        <v>0</v>
      </c>
      <c r="AH14" s="6">
        <f t="shared" si="14"/>
        <v>0.04956045894822179</v>
      </c>
      <c r="AI14" s="6">
        <v>0</v>
      </c>
      <c r="AJ14" s="6">
        <v>0</v>
      </c>
      <c r="AK14" s="6">
        <f t="shared" si="15"/>
        <v>0.023911495908460464</v>
      </c>
      <c r="AL14" s="6">
        <f t="shared" si="16"/>
        <v>0.062338865724086714</v>
      </c>
      <c r="AM14" s="6">
        <f t="shared" si="17"/>
        <v>0.057153415636448095</v>
      </c>
      <c r="AN14" s="6">
        <f t="shared" si="18"/>
        <v>0.06610751181664966</v>
      </c>
      <c r="AO14" s="6">
        <f t="shared" si="19"/>
        <v>0.058526258139454786</v>
      </c>
      <c r="AP14" s="6">
        <f t="shared" si="20"/>
        <v>0.08383824435469667</v>
      </c>
    </row>
    <row r="15" spans="1:42" ht="11.25">
      <c r="A15" s="38" t="s">
        <v>191</v>
      </c>
      <c r="B15" s="65" t="s">
        <v>5</v>
      </c>
      <c r="C15" s="65" t="s">
        <v>71</v>
      </c>
      <c r="D15" s="2">
        <v>16184</v>
      </c>
      <c r="E15" s="2">
        <v>623</v>
      </c>
      <c r="F15" s="2">
        <v>0</v>
      </c>
      <c r="G15" s="2">
        <v>537</v>
      </c>
      <c r="H15" s="2">
        <v>86</v>
      </c>
      <c r="I15" s="168">
        <v>137.88</v>
      </c>
      <c r="J15" s="168">
        <v>32.62</v>
      </c>
      <c r="K15" s="168">
        <v>102.24</v>
      </c>
      <c r="L15" s="168">
        <v>35.64</v>
      </c>
      <c r="M15" s="145">
        <v>10766</v>
      </c>
      <c r="N15" s="145">
        <v>1960</v>
      </c>
      <c r="O15" s="145">
        <v>2997</v>
      </c>
      <c r="P15" s="2">
        <v>53029</v>
      </c>
      <c r="Q15" s="17"/>
      <c r="R15" s="17">
        <v>5228835</v>
      </c>
      <c r="T15" s="6">
        <f t="shared" si="0"/>
        <v>0.014507902073453875</v>
      </c>
      <c r="U15" s="6">
        <f t="shared" si="1"/>
        <v>0.016532215263772423</v>
      </c>
      <c r="V15" s="6">
        <f t="shared" si="2"/>
        <v>0</v>
      </c>
      <c r="W15" s="6">
        <f t="shared" si="3"/>
        <v>0.01910080386995803</v>
      </c>
      <c r="X15" s="6">
        <f t="shared" si="4"/>
        <v>0.008986415882967606</v>
      </c>
      <c r="Y15" s="6">
        <f t="shared" si="5"/>
        <v>0.014716681467313336</v>
      </c>
      <c r="Z15" s="6">
        <f t="shared" si="6"/>
        <v>0.017279006695482668</v>
      </c>
      <c r="AA15" s="6">
        <f t="shared" si="7"/>
        <v>0.01886214619639214</v>
      </c>
      <c r="AB15" s="6">
        <f t="shared" si="8"/>
        <v>0.009026029610644838</v>
      </c>
      <c r="AC15" s="6">
        <f t="shared" si="9"/>
        <v>0.012807704323093912</v>
      </c>
      <c r="AD15" s="6">
        <f t="shared" si="10"/>
        <v>0.009117457978287424</v>
      </c>
      <c r="AE15" s="6">
        <f t="shared" si="11"/>
        <v>0.05590166380661047</v>
      </c>
      <c r="AF15" s="6">
        <f t="shared" si="12"/>
        <v>0.008990549437027219</v>
      </c>
      <c r="AG15" s="6">
        <f t="shared" si="13"/>
        <v>0</v>
      </c>
      <c r="AH15" s="6">
        <f t="shared" si="14"/>
        <v>0.01569779055712138</v>
      </c>
      <c r="AI15" s="6">
        <v>0</v>
      </c>
      <c r="AJ15" s="6">
        <v>0</v>
      </c>
      <c r="AK15" s="6">
        <f t="shared" si="15"/>
        <v>0.010962581150690667</v>
      </c>
      <c r="AL15" s="6">
        <f t="shared" si="16"/>
        <v>0.01769718073008228</v>
      </c>
      <c r="AM15" s="6">
        <f t="shared" si="17"/>
        <v>0.01562444836554288</v>
      </c>
      <c r="AN15" s="6">
        <f t="shared" si="18"/>
        <v>0.013924281039679872</v>
      </c>
      <c r="AO15" s="6">
        <f t="shared" si="19"/>
        <v>0.01289998210494724</v>
      </c>
      <c r="AP15" s="6">
        <f t="shared" si="20"/>
        <v>0.013132711289225137</v>
      </c>
    </row>
    <row r="16" spans="1:42" ht="11.25">
      <c r="A16" s="38" t="s">
        <v>191</v>
      </c>
      <c r="B16" s="65" t="s">
        <v>6</v>
      </c>
      <c r="C16" s="65" t="s">
        <v>72</v>
      </c>
      <c r="D16" s="2">
        <v>19854</v>
      </c>
      <c r="E16" s="2">
        <v>689</v>
      </c>
      <c r="F16" s="2">
        <v>0</v>
      </c>
      <c r="G16" s="2">
        <v>0</v>
      </c>
      <c r="H16" s="2">
        <v>689</v>
      </c>
      <c r="I16" s="168">
        <v>99.36</v>
      </c>
      <c r="J16" s="168">
        <v>35</v>
      </c>
      <c r="K16" s="168">
        <v>65.11</v>
      </c>
      <c r="L16" s="168">
        <v>34.25</v>
      </c>
      <c r="M16" s="145">
        <v>10594</v>
      </c>
      <c r="N16" s="145">
        <v>7</v>
      </c>
      <c r="O16" s="145">
        <v>829</v>
      </c>
      <c r="P16" s="2">
        <v>51114</v>
      </c>
      <c r="Q16" s="17"/>
      <c r="R16" s="17">
        <v>7345167</v>
      </c>
      <c r="T16" s="6">
        <f t="shared" si="0"/>
        <v>0.01779781807750576</v>
      </c>
      <c r="U16" s="6">
        <f t="shared" si="1"/>
        <v>0.018283621696210593</v>
      </c>
      <c r="V16" s="6">
        <f t="shared" si="2"/>
        <v>0</v>
      </c>
      <c r="W16" s="6">
        <f t="shared" si="3"/>
        <v>0</v>
      </c>
      <c r="X16" s="6">
        <f t="shared" si="4"/>
        <v>0.07199582027168235</v>
      </c>
      <c r="Y16" s="6">
        <f t="shared" si="5"/>
        <v>0.010605232597855042</v>
      </c>
      <c r="Z16" s="6">
        <f t="shared" si="6"/>
        <v>0.01853970675480973</v>
      </c>
      <c r="AA16" s="6">
        <f t="shared" si="7"/>
        <v>0.012012072954294718</v>
      </c>
      <c r="AB16" s="6">
        <f t="shared" si="8"/>
        <v>0.00867400432560566</v>
      </c>
      <c r="AC16" s="6">
        <f t="shared" si="9"/>
        <v>0.012603085602717529</v>
      </c>
      <c r="AD16" s="6">
        <f t="shared" si="10"/>
        <v>3.256234992245509E-05</v>
      </c>
      <c r="AE16" s="6">
        <f t="shared" si="11"/>
        <v>0.01546295605461464</v>
      </c>
      <c r="AF16" s="6">
        <f t="shared" si="12"/>
        <v>0.008665879875619176</v>
      </c>
      <c r="AG16" s="6">
        <f t="shared" si="13"/>
        <v>0</v>
      </c>
      <c r="AH16" s="6">
        <f t="shared" si="14"/>
        <v>0.015446999179095663</v>
      </c>
      <c r="AI16" s="6">
        <v>0</v>
      </c>
      <c r="AJ16" s="6">
        <v>0</v>
      </c>
      <c r="AK16" s="6">
        <f t="shared" si="15"/>
        <v>0.006317823976319992</v>
      </c>
      <c r="AL16" s="6">
        <f t="shared" si="16"/>
        <v>0.015147847325252655</v>
      </c>
      <c r="AM16" s="6">
        <f t="shared" si="17"/>
        <v>0.014444427147032817</v>
      </c>
      <c r="AN16" s="6">
        <f t="shared" si="18"/>
        <v>0.042003946612988535</v>
      </c>
      <c r="AO16" s="6">
        <f t="shared" si="19"/>
        <v>0.018121153728861018</v>
      </c>
      <c r="AP16" s="6">
        <f t="shared" si="20"/>
        <v>0.04526776351324604</v>
      </c>
    </row>
    <row r="17" spans="1:42" ht="11.25">
      <c r="A17" s="38" t="s">
        <v>191</v>
      </c>
      <c r="B17" s="65" t="s">
        <v>7</v>
      </c>
      <c r="C17" s="65" t="s">
        <v>73</v>
      </c>
      <c r="D17" s="2">
        <v>503958</v>
      </c>
      <c r="E17" s="2">
        <v>15164</v>
      </c>
      <c r="F17" s="2">
        <v>3478</v>
      </c>
      <c r="G17" s="2">
        <v>13028</v>
      </c>
      <c r="H17" s="2">
        <v>2136</v>
      </c>
      <c r="I17" s="168">
        <v>1551.29</v>
      </c>
      <c r="J17" s="168">
        <v>596.54</v>
      </c>
      <c r="K17" s="168">
        <v>1230.22</v>
      </c>
      <c r="L17" s="168">
        <v>321.07</v>
      </c>
      <c r="M17" s="145">
        <v>146003</v>
      </c>
      <c r="N17" s="145">
        <v>39407</v>
      </c>
      <c r="O17" s="145">
        <v>5430</v>
      </c>
      <c r="P17" s="2">
        <v>1140960</v>
      </c>
      <c r="Q17" s="17"/>
      <c r="R17" s="17">
        <v>89274434</v>
      </c>
      <c r="T17" s="6">
        <f t="shared" si="0"/>
        <v>0.45176552849318263</v>
      </c>
      <c r="U17" s="6">
        <f t="shared" si="1"/>
        <v>0.4023988960832183</v>
      </c>
      <c r="V17" s="6">
        <f t="shared" si="2"/>
        <v>0.4961483594864479</v>
      </c>
      <c r="W17" s="6">
        <f t="shared" si="3"/>
        <v>0.46339901828270613</v>
      </c>
      <c r="X17" s="6">
        <f t="shared" si="4"/>
        <v>0.2231974921630094</v>
      </c>
      <c r="Y17" s="6">
        <f t="shared" si="5"/>
        <v>0.16557760946785977</v>
      </c>
      <c r="Z17" s="6">
        <f t="shared" si="6"/>
        <v>0.315990761928977</v>
      </c>
      <c r="AA17" s="6">
        <f t="shared" si="7"/>
        <v>0.22696194731734678</v>
      </c>
      <c r="AB17" s="6">
        <f t="shared" si="8"/>
        <v>0.08131277573203531</v>
      </c>
      <c r="AC17" s="6">
        <f t="shared" si="9"/>
        <v>0.17369155250647228</v>
      </c>
      <c r="AD17" s="6">
        <f t="shared" si="10"/>
        <v>0.18331207477059824</v>
      </c>
      <c r="AE17" s="6">
        <f t="shared" si="11"/>
        <v>0.10128329478474969</v>
      </c>
      <c r="AF17" s="6">
        <f t="shared" si="12"/>
        <v>0.19343863330763497</v>
      </c>
      <c r="AG17" s="6">
        <f t="shared" si="13"/>
        <v>0</v>
      </c>
      <c r="AH17" s="6">
        <f t="shared" si="14"/>
        <v>0.21288542770865623</v>
      </c>
      <c r="AI17" s="6">
        <f>M17/SUM(M$10+M$17+M$19+M$24)</f>
        <v>0.43361388961486375</v>
      </c>
      <c r="AJ17" s="6">
        <f>N17/SUM(N$10+N$17+N$19+N$24)</f>
        <v>0.4490723858145683</v>
      </c>
      <c r="AK17" s="6">
        <f t="shared" si="15"/>
        <v>0.17850181363853526</v>
      </c>
      <c r="AL17" s="6">
        <f t="shared" si="16"/>
        <v>0.31468042170028254</v>
      </c>
      <c r="AM17" s="6">
        <f t="shared" si="17"/>
        <v>0.2839882527755391</v>
      </c>
      <c r="AN17" s="6">
        <f t="shared" si="18"/>
        <v>0.2250797197401781</v>
      </c>
      <c r="AO17" s="6">
        <f t="shared" si="19"/>
        <v>0.22024764618300127</v>
      </c>
      <c r="AP17" s="6">
        <f t="shared" si="20"/>
        <v>0.2695941270459932</v>
      </c>
    </row>
    <row r="18" spans="1:42" ht="11.25">
      <c r="A18" s="38" t="s">
        <v>191</v>
      </c>
      <c r="B18" s="65" t="s">
        <v>8</v>
      </c>
      <c r="C18" s="65" t="s">
        <v>74</v>
      </c>
      <c r="D18" s="2">
        <v>41946</v>
      </c>
      <c r="E18" s="2">
        <v>1443</v>
      </c>
      <c r="F18" s="2">
        <v>220</v>
      </c>
      <c r="G18" s="2">
        <v>1224</v>
      </c>
      <c r="H18" s="2">
        <v>219</v>
      </c>
      <c r="I18" s="168">
        <v>131.95</v>
      </c>
      <c r="J18" s="168">
        <v>43.09</v>
      </c>
      <c r="K18" s="168">
        <v>93.01</v>
      </c>
      <c r="L18" s="168">
        <v>38.94</v>
      </c>
      <c r="M18" s="145">
        <v>11477</v>
      </c>
      <c r="N18" s="145">
        <v>2538</v>
      </c>
      <c r="O18" s="145">
        <v>456</v>
      </c>
      <c r="P18" s="2">
        <v>131356</v>
      </c>
      <c r="Q18" s="17"/>
      <c r="R18" s="17">
        <v>7947219</v>
      </c>
      <c r="T18" s="6">
        <f t="shared" si="0"/>
        <v>0.03760185741306823</v>
      </c>
      <c r="U18" s="6">
        <f t="shared" si="1"/>
        <v>0.03829211336376181</v>
      </c>
      <c r="V18" s="6">
        <f t="shared" si="2"/>
        <v>0.03138373751783167</v>
      </c>
      <c r="W18" s="6">
        <f t="shared" si="3"/>
        <v>0.04353702781532333</v>
      </c>
      <c r="X18" s="6">
        <f t="shared" si="4"/>
        <v>0.022884012539184952</v>
      </c>
      <c r="Y18" s="6">
        <f t="shared" si="5"/>
        <v>0.014083740351116874</v>
      </c>
      <c r="Z18" s="6">
        <f t="shared" si="6"/>
        <v>0.02282502754470718</v>
      </c>
      <c r="AA18" s="6">
        <f t="shared" si="7"/>
        <v>0.017159313553662292</v>
      </c>
      <c r="AB18" s="6">
        <f t="shared" si="8"/>
        <v>0.009861773093111953</v>
      </c>
      <c r="AC18" s="6">
        <f t="shared" si="9"/>
        <v>0.013653541010231175</v>
      </c>
      <c r="AD18" s="6">
        <f t="shared" si="10"/>
        <v>0.011806177729027287</v>
      </c>
      <c r="AE18" s="6">
        <f t="shared" si="11"/>
        <v>0.008505558457061854</v>
      </c>
      <c r="AF18" s="6">
        <f t="shared" si="12"/>
        <v>0.02227012788945949</v>
      </c>
      <c r="AG18" s="6">
        <f t="shared" si="13"/>
        <v>0</v>
      </c>
      <c r="AH18" s="6">
        <f t="shared" si="14"/>
        <v>0.016734492125588158</v>
      </c>
      <c r="AI18" s="6">
        <v>0</v>
      </c>
      <c r="AJ18" s="6">
        <v>0</v>
      </c>
      <c r="AK18" s="6">
        <f t="shared" si="15"/>
        <v>0.012729859369629231</v>
      </c>
      <c r="AL18" s="6">
        <f t="shared" si="16"/>
        <v>0.02772571345871205</v>
      </c>
      <c r="AM18" s="6">
        <f t="shared" si="17"/>
        <v>0.026187926857439342</v>
      </c>
      <c r="AN18" s="6">
        <f t="shared" si="18"/>
        <v>0.020021663046423624</v>
      </c>
      <c r="AO18" s="6">
        <f t="shared" si="19"/>
        <v>0.019606467384053368</v>
      </c>
      <c r="AP18" s="6">
        <f t="shared" si="20"/>
        <v>0.022854520041946068</v>
      </c>
    </row>
    <row r="19" spans="1:42" ht="11.25">
      <c r="A19" s="38" t="s">
        <v>191</v>
      </c>
      <c r="B19" s="65" t="s">
        <v>9</v>
      </c>
      <c r="C19" s="65" t="s">
        <v>75</v>
      </c>
      <c r="D19" s="2">
        <v>17937</v>
      </c>
      <c r="E19" s="2">
        <v>501</v>
      </c>
      <c r="F19" s="2">
        <v>0</v>
      </c>
      <c r="G19" s="2">
        <v>0</v>
      </c>
      <c r="H19" s="2">
        <v>501</v>
      </c>
      <c r="I19" s="168">
        <v>399.1</v>
      </c>
      <c r="J19" s="168">
        <v>76.88</v>
      </c>
      <c r="K19" s="168">
        <v>232.73</v>
      </c>
      <c r="L19" s="168">
        <v>166.37</v>
      </c>
      <c r="M19" s="145">
        <v>34185</v>
      </c>
      <c r="N19" s="145">
        <v>5447</v>
      </c>
      <c r="O19" s="145">
        <v>863</v>
      </c>
      <c r="P19" s="2">
        <v>165524</v>
      </c>
      <c r="Q19" s="17"/>
      <c r="R19" s="17">
        <v>15906537</v>
      </c>
      <c r="T19" s="6">
        <f t="shared" si="0"/>
        <v>0.01607935241544378</v>
      </c>
      <c r="U19" s="6">
        <f t="shared" si="1"/>
        <v>0.013294767009871564</v>
      </c>
      <c r="V19" s="6">
        <f t="shared" si="2"/>
        <v>0</v>
      </c>
      <c r="W19" s="6">
        <f t="shared" si="3"/>
        <v>0</v>
      </c>
      <c r="X19" s="6">
        <f t="shared" si="4"/>
        <v>0.05235109717868339</v>
      </c>
      <c r="Y19" s="6">
        <f t="shared" si="5"/>
        <v>0.04259811120978208</v>
      </c>
      <c r="Z19" s="6">
        <f t="shared" si="6"/>
        <v>0.040723790151707774</v>
      </c>
      <c r="AA19" s="6">
        <f t="shared" si="7"/>
        <v>0.04293610411078191</v>
      </c>
      <c r="AB19" s="6">
        <f t="shared" si="8"/>
        <v>0.04213413429637996</v>
      </c>
      <c r="AC19" s="6">
        <f t="shared" si="9"/>
        <v>0.04066797067480637</v>
      </c>
      <c r="AD19" s="6">
        <f t="shared" si="10"/>
        <v>0.025338160003944694</v>
      </c>
      <c r="AE19" s="6">
        <f t="shared" si="11"/>
        <v>0.01609714243079908</v>
      </c>
      <c r="AF19" s="6">
        <f t="shared" si="12"/>
        <v>0.028062978842039135</v>
      </c>
      <c r="AG19" s="6">
        <f t="shared" si="13"/>
        <v>0</v>
      </c>
      <c r="AH19" s="6">
        <f t="shared" si="14"/>
        <v>0.04984478638261141</v>
      </c>
      <c r="AI19" s="6">
        <f>M19/SUM(M$10+M$17+M$19+M$24)</f>
        <v>0.10152593314167598</v>
      </c>
      <c r="AJ19" s="6">
        <f>N19/SUM(N$10+N$17+N$19+N$24)</f>
        <v>0.06207265931260826</v>
      </c>
      <c r="AK19" s="6">
        <f t="shared" si="15"/>
        <v>0.03300306533937553</v>
      </c>
      <c r="AL19" s="6">
        <f t="shared" si="16"/>
        <v>0.028115435560326738</v>
      </c>
      <c r="AM19" s="6">
        <f t="shared" si="17"/>
        <v>0.027946439109826825</v>
      </c>
      <c r="AN19" s="6">
        <f t="shared" si="18"/>
        <v>0.04764360064473265</v>
      </c>
      <c r="AO19" s="6">
        <f t="shared" si="19"/>
        <v>0.03924278403347613</v>
      </c>
      <c r="AP19" s="6">
        <f t="shared" si="20"/>
        <v>0.04653744366519558</v>
      </c>
    </row>
    <row r="20" spans="1:42" ht="11.25">
      <c r="A20" s="38" t="s">
        <v>191</v>
      </c>
      <c r="B20" s="65" t="s">
        <v>10</v>
      </c>
      <c r="C20" s="65" t="s">
        <v>76</v>
      </c>
      <c r="D20" s="2">
        <v>2418</v>
      </c>
      <c r="E20" s="2" t="s">
        <v>280</v>
      </c>
      <c r="F20" s="2" t="s">
        <v>280</v>
      </c>
      <c r="H20" s="2" t="s">
        <v>280</v>
      </c>
      <c r="I20" s="168">
        <v>5.5</v>
      </c>
      <c r="J20" s="168">
        <v>0</v>
      </c>
      <c r="K20" s="168">
        <v>0</v>
      </c>
      <c r="L20" s="168">
        <v>5.5</v>
      </c>
      <c r="M20" s="145">
        <v>178</v>
      </c>
      <c r="N20" s="145">
        <v>0</v>
      </c>
      <c r="O20" s="145">
        <v>11</v>
      </c>
      <c r="P20" s="2">
        <v>18914</v>
      </c>
      <c r="Q20" s="17"/>
      <c r="R20" s="17">
        <v>146988</v>
      </c>
      <c r="T20" s="6">
        <f t="shared" si="0"/>
        <v>0.002167579536184594</v>
      </c>
      <c r="U20" s="6">
        <f t="shared" si="1"/>
        <v>0</v>
      </c>
      <c r="V20" s="6">
        <f t="shared" si="2"/>
        <v>0</v>
      </c>
      <c r="W20" s="6">
        <f t="shared" si="3"/>
        <v>0</v>
      </c>
      <c r="X20" s="6">
        <f t="shared" si="4"/>
        <v>0</v>
      </c>
      <c r="Y20" s="6">
        <f t="shared" si="5"/>
        <v>0.0005870448801147618</v>
      </c>
      <c r="Z20" s="6">
        <f t="shared" si="6"/>
        <v>0</v>
      </c>
      <c r="AA20" s="6">
        <f t="shared" si="7"/>
        <v>0</v>
      </c>
      <c r="AB20" s="6">
        <f t="shared" si="8"/>
        <v>0.0013929058041118579</v>
      </c>
      <c r="AC20" s="6">
        <f t="shared" si="9"/>
        <v>0.00021175658271509534</v>
      </c>
      <c r="AD20" s="6">
        <f t="shared" si="10"/>
        <v>0</v>
      </c>
      <c r="AE20" s="6">
        <f t="shared" si="11"/>
        <v>0.0002051779452361412</v>
      </c>
      <c r="AF20" s="6">
        <f t="shared" si="12"/>
        <v>0.0032066841172176132</v>
      </c>
      <c r="AG20" s="6">
        <f t="shared" si="13"/>
        <v>0</v>
      </c>
      <c r="AH20" s="6">
        <f t="shared" si="14"/>
        <v>0.0002595399144684754</v>
      </c>
      <c r="AI20" s="6">
        <v>0</v>
      </c>
      <c r="AJ20" s="6">
        <v>0</v>
      </c>
      <c r="AK20" s="6">
        <f t="shared" si="15"/>
        <v>0.00010587829135754767</v>
      </c>
      <c r="AL20" s="6">
        <f t="shared" si="16"/>
        <v>0</v>
      </c>
      <c r="AM20" s="6">
        <f t="shared" si="17"/>
        <v>0.0002935224400573809</v>
      </c>
      <c r="AN20" s="6">
        <f t="shared" si="18"/>
        <v>0</v>
      </c>
      <c r="AO20" s="6">
        <f t="shared" si="19"/>
        <v>0.0003626319380209903</v>
      </c>
      <c r="AP20" s="6">
        <f t="shared" si="20"/>
        <v>0</v>
      </c>
    </row>
    <row r="21" spans="1:42" ht="11.25">
      <c r="A21" s="38" t="s">
        <v>191</v>
      </c>
      <c r="B21" s="65" t="s">
        <v>11</v>
      </c>
      <c r="C21" s="65" t="s">
        <v>77</v>
      </c>
      <c r="D21" s="2">
        <v>3194</v>
      </c>
      <c r="E21" s="2">
        <v>242</v>
      </c>
      <c r="F21" s="2">
        <v>90</v>
      </c>
      <c r="G21" s="2">
        <v>242</v>
      </c>
      <c r="H21" s="2">
        <v>0</v>
      </c>
      <c r="I21" s="168">
        <v>61.17</v>
      </c>
      <c r="J21" s="168">
        <v>3.66</v>
      </c>
      <c r="K21" s="168">
        <v>41.54</v>
      </c>
      <c r="L21" s="168">
        <v>19.63</v>
      </c>
      <c r="M21" s="145">
        <v>6311</v>
      </c>
      <c r="N21" s="145">
        <v>1084</v>
      </c>
      <c r="O21" s="145">
        <v>32</v>
      </c>
      <c r="P21" s="2">
        <v>79</v>
      </c>
      <c r="Q21" s="17"/>
      <c r="R21" s="17">
        <v>2002290</v>
      </c>
      <c r="T21" s="6">
        <f t="shared" si="0"/>
        <v>0.0028632130018914777</v>
      </c>
      <c r="U21" s="6">
        <f t="shared" si="1"/>
        <v>0.006421823585606623</v>
      </c>
      <c r="V21" s="6">
        <f t="shared" si="2"/>
        <v>0.012838801711840228</v>
      </c>
      <c r="W21" s="6">
        <f t="shared" si="3"/>
        <v>0.008607811054990396</v>
      </c>
      <c r="X21" s="6">
        <f t="shared" si="4"/>
        <v>0</v>
      </c>
      <c r="Y21" s="6">
        <f t="shared" si="5"/>
        <v>0.006529006421203632</v>
      </c>
      <c r="Z21" s="6">
        <f t="shared" si="6"/>
        <v>0.0019387236206458176</v>
      </c>
      <c r="AA21" s="6">
        <f t="shared" si="7"/>
        <v>0.007663669336836164</v>
      </c>
      <c r="AB21" s="6">
        <f t="shared" si="8"/>
        <v>0.004971407442675594</v>
      </c>
      <c r="AC21" s="6">
        <f t="shared" si="9"/>
        <v>0.007507841536600936</v>
      </c>
      <c r="AD21" s="6">
        <f t="shared" si="10"/>
        <v>0.0050425124737059025</v>
      </c>
      <c r="AE21" s="6">
        <f t="shared" si="11"/>
        <v>0.0005968812952324107</v>
      </c>
      <c r="AF21" s="6">
        <f t="shared" si="12"/>
        <v>1.3393679034587683E-05</v>
      </c>
      <c r="AG21" s="6">
        <f t="shared" si="13"/>
        <v>0</v>
      </c>
      <c r="AH21" s="6">
        <f t="shared" si="14"/>
        <v>0.009202002248373866</v>
      </c>
      <c r="AI21" s="6">
        <v>0</v>
      </c>
      <c r="AJ21" s="6">
        <v>0</v>
      </c>
      <c r="AK21" s="6">
        <f t="shared" si="15"/>
        <v>0.006275177005153419</v>
      </c>
      <c r="AL21" s="6">
        <f t="shared" si="16"/>
        <v>0.0070427464612213934</v>
      </c>
      <c r="AM21" s="6">
        <f t="shared" si="17"/>
        <v>0.006475415003405128</v>
      </c>
      <c r="AN21" s="6">
        <f t="shared" si="18"/>
        <v>0.003831834668418082</v>
      </c>
      <c r="AO21" s="6">
        <f t="shared" si="19"/>
        <v>0.004939820279070732</v>
      </c>
      <c r="AP21" s="6">
        <f t="shared" si="20"/>
        <v>0.0009693618103229088</v>
      </c>
    </row>
    <row r="22" spans="1:42" ht="11.25">
      <c r="A22" s="38" t="s">
        <v>191</v>
      </c>
      <c r="B22" s="65">
        <v>54</v>
      </c>
      <c r="C22" s="65" t="s">
        <v>247</v>
      </c>
      <c r="D22" s="2" t="s">
        <v>280</v>
      </c>
      <c r="E22" s="2" t="s">
        <v>280</v>
      </c>
      <c r="F22" s="2" t="s">
        <v>280</v>
      </c>
      <c r="H22" s="2" t="s">
        <v>280</v>
      </c>
      <c r="I22" s="168">
        <v>38</v>
      </c>
      <c r="J22" s="168">
        <v>2</v>
      </c>
      <c r="K22" s="168">
        <v>21</v>
      </c>
      <c r="L22" s="168">
        <v>17</v>
      </c>
      <c r="M22" s="145">
        <v>6295</v>
      </c>
      <c r="N22" s="145">
        <v>1222</v>
      </c>
      <c r="O22" s="145">
        <v>49</v>
      </c>
      <c r="P22" s="2">
        <f>60670-26000</f>
        <v>34670</v>
      </c>
      <c r="Q22" s="17"/>
      <c r="R22" s="17">
        <v>2112614</v>
      </c>
      <c r="T22" s="6">
        <f t="shared" si="0"/>
        <v>0</v>
      </c>
      <c r="U22" s="6">
        <f t="shared" si="1"/>
        <v>0</v>
      </c>
      <c r="V22" s="6">
        <f t="shared" si="2"/>
        <v>0</v>
      </c>
      <c r="W22" s="6">
        <f t="shared" si="3"/>
        <v>0</v>
      </c>
      <c r="X22" s="6">
        <f t="shared" si="4"/>
        <v>0</v>
      </c>
      <c r="Y22" s="6">
        <f t="shared" si="5"/>
        <v>0.004055946444429263</v>
      </c>
      <c r="Z22" s="6">
        <f t="shared" si="6"/>
        <v>0.001059411814560556</v>
      </c>
      <c r="AA22" s="6">
        <f t="shared" si="7"/>
        <v>0.0038742671178035493</v>
      </c>
      <c r="AB22" s="6">
        <f t="shared" si="8"/>
        <v>0.004305345212709378</v>
      </c>
      <c r="AC22" s="6">
        <f t="shared" si="9"/>
        <v>0.00748880723703104</v>
      </c>
      <c r="AD22" s="6">
        <f t="shared" si="10"/>
        <v>0.0056844559436057315</v>
      </c>
      <c r="AE22" s="6">
        <f t="shared" si="11"/>
        <v>0.0009139744833246289</v>
      </c>
      <c r="AF22" s="6">
        <f t="shared" si="12"/>
        <v>0.0058779601535336075</v>
      </c>
      <c r="AG22" s="6">
        <f t="shared" si="13"/>
        <v>0</v>
      </c>
      <c r="AH22" s="6">
        <f t="shared" si="14"/>
        <v>0.009178672817859846</v>
      </c>
      <c r="AI22" s="6">
        <v>0</v>
      </c>
      <c r="AJ22" s="6">
        <v>0</v>
      </c>
      <c r="AK22" s="6">
        <f t="shared" si="15"/>
        <v>0.006586631590318385</v>
      </c>
      <c r="AL22" s="6">
        <f t="shared" si="16"/>
        <v>0.0019371335589017746</v>
      </c>
      <c r="AM22" s="6">
        <f t="shared" si="17"/>
        <v>0.0020279732222146314</v>
      </c>
      <c r="AN22" s="6">
        <f t="shared" si="18"/>
        <v>0.0019371335589017746</v>
      </c>
      <c r="AO22" s="6">
        <f t="shared" si="19"/>
        <v>0.005211999000668602</v>
      </c>
      <c r="AP22" s="6">
        <f t="shared" si="20"/>
        <v>0.000529705907280278</v>
      </c>
    </row>
    <row r="23" spans="1:42" ht="11.25">
      <c r="A23" s="38" t="s">
        <v>191</v>
      </c>
      <c r="B23" s="65" t="s">
        <v>12</v>
      </c>
      <c r="C23" s="65" t="s">
        <v>78</v>
      </c>
      <c r="D23" s="2">
        <v>4111</v>
      </c>
      <c r="E23" s="2">
        <v>145</v>
      </c>
      <c r="F23" s="2">
        <v>0</v>
      </c>
      <c r="G23" s="2">
        <v>0</v>
      </c>
      <c r="H23" s="2">
        <v>145</v>
      </c>
      <c r="I23" s="168">
        <v>34.85</v>
      </c>
      <c r="J23" s="168">
        <v>12.42</v>
      </c>
      <c r="K23" s="168">
        <v>24.82</v>
      </c>
      <c r="L23" s="168">
        <v>10.03</v>
      </c>
      <c r="M23" s="145">
        <v>3695</v>
      </c>
      <c r="N23" s="145">
        <v>134</v>
      </c>
      <c r="O23" s="145">
        <v>521</v>
      </c>
      <c r="P23" s="2">
        <f>10606-750</f>
        <v>9856</v>
      </c>
      <c r="Q23" s="17"/>
      <c r="R23" s="17">
        <v>2248194</v>
      </c>
      <c r="T23" s="6">
        <f t="shared" si="0"/>
        <v>0.003685243785465205</v>
      </c>
      <c r="U23" s="6">
        <f t="shared" si="1"/>
        <v>0.0038477868591444645</v>
      </c>
      <c r="V23" s="6">
        <f t="shared" si="2"/>
        <v>0</v>
      </c>
      <c r="W23" s="6">
        <f t="shared" si="3"/>
        <v>0</v>
      </c>
      <c r="X23" s="6">
        <f t="shared" si="4"/>
        <v>0.015151515151515152</v>
      </c>
      <c r="Y23" s="6">
        <f t="shared" si="5"/>
        <v>0.003719729831272627</v>
      </c>
      <c r="Z23" s="6">
        <f t="shared" si="6"/>
        <v>0.006578947368421053</v>
      </c>
      <c r="AA23" s="6">
        <f t="shared" si="7"/>
        <v>0.004579014755423052</v>
      </c>
      <c r="AB23" s="6">
        <f t="shared" si="8"/>
        <v>0.0025401536754985333</v>
      </c>
      <c r="AC23" s="6">
        <f t="shared" si="9"/>
        <v>0.004395733556922906</v>
      </c>
      <c r="AD23" s="6">
        <f t="shared" si="10"/>
        <v>0.0006233364128012831</v>
      </c>
      <c r="AE23" s="6">
        <f t="shared" si="11"/>
        <v>0.009717973588002688</v>
      </c>
      <c r="AF23" s="6">
        <f t="shared" si="12"/>
        <v>0.0016709886147455216</v>
      </c>
      <c r="AG23" s="6">
        <f t="shared" si="13"/>
        <v>0</v>
      </c>
      <c r="AH23" s="6">
        <f t="shared" si="14"/>
        <v>0.005387640359331553</v>
      </c>
      <c r="AI23" s="6">
        <v>0</v>
      </c>
      <c r="AJ23" s="6">
        <v>0</v>
      </c>
      <c r="AK23" s="6">
        <f t="shared" si="15"/>
        <v>0.0025095349848620946</v>
      </c>
      <c r="AL23" s="6">
        <f t="shared" si="16"/>
        <v>0.004213400807283758</v>
      </c>
      <c r="AM23" s="6">
        <f t="shared" si="17"/>
        <v>0.0037837583452085457</v>
      </c>
      <c r="AN23" s="6">
        <f t="shared" si="18"/>
        <v>0.009865264953469103</v>
      </c>
      <c r="AO23" s="6">
        <f t="shared" si="19"/>
        <v>0.005546486429281045</v>
      </c>
      <c r="AP23" s="6">
        <f t="shared" si="20"/>
        <v>0.010865231259968102</v>
      </c>
    </row>
    <row r="24" spans="1:42" ht="11.25">
      <c r="A24" s="38" t="s">
        <v>191</v>
      </c>
      <c r="B24" s="65" t="s">
        <v>13</v>
      </c>
      <c r="C24" s="65" t="s">
        <v>79</v>
      </c>
      <c r="D24" s="2" t="s">
        <v>280</v>
      </c>
      <c r="E24" s="2" t="s">
        <v>280</v>
      </c>
      <c r="F24" s="2" t="s">
        <v>280</v>
      </c>
      <c r="H24" s="2" t="s">
        <v>280</v>
      </c>
      <c r="I24" s="168">
        <v>129.24</v>
      </c>
      <c r="J24" s="168">
        <v>0</v>
      </c>
      <c r="K24" s="168">
        <v>83.52</v>
      </c>
      <c r="L24" s="168">
        <v>45.72</v>
      </c>
      <c r="M24" s="145">
        <v>18837</v>
      </c>
      <c r="N24" s="145">
        <v>11453</v>
      </c>
      <c r="O24" s="145">
        <v>1869</v>
      </c>
      <c r="P24" s="2">
        <v>165880</v>
      </c>
      <c r="Q24" s="17"/>
      <c r="R24" s="17">
        <v>2521372</v>
      </c>
      <c r="T24" s="6">
        <f t="shared" si="0"/>
        <v>0</v>
      </c>
      <c r="U24" s="6">
        <f t="shared" si="1"/>
        <v>0</v>
      </c>
      <c r="V24" s="6">
        <f t="shared" si="2"/>
        <v>0</v>
      </c>
      <c r="W24" s="6">
        <f t="shared" si="3"/>
        <v>0</v>
      </c>
      <c r="X24" s="6">
        <f t="shared" si="4"/>
        <v>0</v>
      </c>
      <c r="Y24" s="6">
        <f t="shared" si="5"/>
        <v>0.013794487328369421</v>
      </c>
      <c r="Z24" s="6">
        <f t="shared" si="6"/>
        <v>0</v>
      </c>
      <c r="AA24" s="6">
        <f t="shared" si="7"/>
        <v>0.01540851379423583</v>
      </c>
      <c r="AB24" s="6">
        <f t="shared" si="8"/>
        <v>0.011578846066180752</v>
      </c>
      <c r="AC24" s="6">
        <f t="shared" si="9"/>
        <v>0.022409318812383432</v>
      </c>
      <c r="AD24" s="6">
        <f t="shared" si="10"/>
        <v>0.05327665623741116</v>
      </c>
      <c r="AE24" s="6">
        <f t="shared" si="11"/>
        <v>0.03486159814966799</v>
      </c>
      <c r="AF24" s="6">
        <f t="shared" si="12"/>
        <v>0.028123335167815254</v>
      </c>
      <c r="AG24" s="6">
        <f t="shared" si="13"/>
        <v>0</v>
      </c>
      <c r="AH24" s="6">
        <f t="shared" si="14"/>
        <v>0.027466030162037476</v>
      </c>
      <c r="AI24" s="6">
        <f>M24/SUM(M$10+M$17+M$19+M$24)</f>
        <v>0.0559439521014992</v>
      </c>
      <c r="AJ24" s="6">
        <f>N24/SUM(N$10+N$17+N$19+N$24)</f>
        <v>0.1305155438052694</v>
      </c>
      <c r="AK24" s="6">
        <f t="shared" si="15"/>
        <v>0.037842987524897294</v>
      </c>
      <c r="AL24" s="6">
        <f t="shared" si="16"/>
        <v>0.007704256897117915</v>
      </c>
      <c r="AM24" s="6">
        <f t="shared" si="17"/>
        <v>0.006897243664184711</v>
      </c>
      <c r="AN24" s="6">
        <f t="shared" si="18"/>
        <v>0.007704256897117915</v>
      </c>
      <c r="AO24" s="6">
        <f t="shared" si="19"/>
        <v>0.006220439864695488</v>
      </c>
      <c r="AP24" s="6">
        <f t="shared" si="20"/>
        <v>0</v>
      </c>
    </row>
    <row r="25" spans="1:42" ht="11.25">
      <c r="A25" s="38" t="s">
        <v>191</v>
      </c>
      <c r="B25" s="65">
        <v>66</v>
      </c>
      <c r="C25" s="65" t="s">
        <v>80</v>
      </c>
      <c r="D25" s="2" t="s">
        <v>280</v>
      </c>
      <c r="E25" s="2" t="s">
        <v>280</v>
      </c>
      <c r="F25" s="2" t="s">
        <v>280</v>
      </c>
      <c r="H25" s="2" t="s">
        <v>280</v>
      </c>
      <c r="I25" s="168">
        <v>10.3</v>
      </c>
      <c r="J25" s="168">
        <v>0</v>
      </c>
      <c r="K25" s="168">
        <v>8.3</v>
      </c>
      <c r="L25" s="168">
        <v>2</v>
      </c>
      <c r="M25" s="145">
        <v>1119</v>
      </c>
      <c r="N25" s="145">
        <v>366</v>
      </c>
      <c r="O25" s="145">
        <v>1</v>
      </c>
      <c r="P25" s="2">
        <v>17788</v>
      </c>
      <c r="Q25" s="17"/>
      <c r="R25" s="17">
        <v>621017</v>
      </c>
      <c r="T25" s="6">
        <f t="shared" si="0"/>
        <v>0</v>
      </c>
      <c r="U25" s="6">
        <f t="shared" si="1"/>
        <v>0</v>
      </c>
      <c r="V25" s="6">
        <f t="shared" si="2"/>
        <v>0</v>
      </c>
      <c r="W25" s="6">
        <f t="shared" si="3"/>
        <v>0</v>
      </c>
      <c r="X25" s="6">
        <f t="shared" si="4"/>
        <v>0</v>
      </c>
      <c r="Y25" s="6">
        <f t="shared" si="5"/>
        <v>0.0010993749573058266</v>
      </c>
      <c r="Z25" s="6">
        <f t="shared" si="6"/>
        <v>0</v>
      </c>
      <c r="AA25" s="6">
        <f t="shared" si="7"/>
        <v>0.0015312579560842602</v>
      </c>
      <c r="AB25" s="6">
        <f t="shared" si="8"/>
        <v>0.000506511201495221</v>
      </c>
      <c r="AC25" s="6">
        <f t="shared" si="9"/>
        <v>0.0013312113261696162</v>
      </c>
      <c r="AD25" s="6">
        <f t="shared" si="10"/>
        <v>0.0017025457245169375</v>
      </c>
      <c r="AE25" s="6">
        <f t="shared" si="11"/>
        <v>1.8652540476012836E-05</v>
      </c>
      <c r="AF25" s="6">
        <f t="shared" si="12"/>
        <v>0.0030157818059145026</v>
      </c>
      <c r="AG25" s="6">
        <f t="shared" si="13"/>
        <v>0</v>
      </c>
      <c r="AH25" s="6">
        <f t="shared" si="14"/>
        <v>0.0016316020465742917</v>
      </c>
      <c r="AI25" s="6">
        <v>0</v>
      </c>
      <c r="AJ25" s="6">
        <v>0</v>
      </c>
      <c r="AK25" s="6">
        <f t="shared" si="15"/>
        <v>0.0015168785253432768</v>
      </c>
      <c r="AL25" s="6">
        <f t="shared" si="16"/>
        <v>0.0007656289780421301</v>
      </c>
      <c r="AM25" s="6">
        <f t="shared" si="17"/>
        <v>0.0005496874786529133</v>
      </c>
      <c r="AN25" s="6">
        <f t="shared" si="18"/>
        <v>0.0007656289780421301</v>
      </c>
      <c r="AO25" s="6">
        <f t="shared" si="19"/>
        <v>0.0015321019284157981</v>
      </c>
      <c r="AP25" s="6">
        <f t="shared" si="20"/>
        <v>0</v>
      </c>
    </row>
    <row r="26" spans="1:42" ht="11.25">
      <c r="A26" s="38" t="s">
        <v>191</v>
      </c>
      <c r="B26" s="65" t="s">
        <v>14</v>
      </c>
      <c r="C26" s="65" t="s">
        <v>81</v>
      </c>
      <c r="D26" s="2">
        <v>8868</v>
      </c>
      <c r="E26" s="2">
        <v>253</v>
      </c>
      <c r="F26" s="2">
        <v>0</v>
      </c>
      <c r="G26" s="2">
        <v>0</v>
      </c>
      <c r="H26" s="2">
        <v>253</v>
      </c>
      <c r="I26" s="168">
        <v>66.79</v>
      </c>
      <c r="J26" s="168">
        <v>14</v>
      </c>
      <c r="K26" s="168">
        <v>56.42</v>
      </c>
      <c r="L26" s="168">
        <v>10.37</v>
      </c>
      <c r="M26" s="145">
        <v>5877</v>
      </c>
      <c r="N26" s="145">
        <v>3567</v>
      </c>
      <c r="O26" s="145">
        <v>41</v>
      </c>
      <c r="P26" s="2">
        <v>17669</v>
      </c>
      <c r="Q26" s="17"/>
      <c r="R26" s="17">
        <v>2114508</v>
      </c>
      <c r="T26" s="6">
        <f t="shared" si="0"/>
        <v>0.007949584502433821</v>
      </c>
      <c r="U26" s="6">
        <f t="shared" si="1"/>
        <v>0.006713724657679652</v>
      </c>
      <c r="V26" s="6">
        <f t="shared" si="2"/>
        <v>0</v>
      </c>
      <c r="W26" s="6">
        <f t="shared" si="3"/>
        <v>0</v>
      </c>
      <c r="X26" s="6">
        <f t="shared" si="4"/>
        <v>0.026436781609195402</v>
      </c>
      <c r="Y26" s="6">
        <f t="shared" si="5"/>
        <v>0.007128859553248172</v>
      </c>
      <c r="Z26" s="6">
        <f t="shared" si="6"/>
        <v>0.007415882701923892</v>
      </c>
      <c r="AA26" s="6">
        <f t="shared" si="7"/>
        <v>0.010408864323165536</v>
      </c>
      <c r="AB26" s="6">
        <f t="shared" si="8"/>
        <v>0.0026262605797527207</v>
      </c>
      <c r="AC26" s="6">
        <f t="shared" si="9"/>
        <v>0.006991536160767501</v>
      </c>
      <c r="AD26" s="6">
        <f t="shared" si="10"/>
        <v>0.016592843167628185</v>
      </c>
      <c r="AE26" s="6">
        <f t="shared" si="11"/>
        <v>0.0007647541595165263</v>
      </c>
      <c r="AF26" s="6">
        <f t="shared" si="12"/>
        <v>0.0029956065172421493</v>
      </c>
      <c r="AG26" s="6">
        <f t="shared" si="13"/>
        <v>0</v>
      </c>
      <c r="AH26" s="6">
        <f t="shared" si="14"/>
        <v>0.008569191445681067</v>
      </c>
      <c r="AI26" s="6">
        <v>0</v>
      </c>
      <c r="AJ26" s="6">
        <v>0</v>
      </c>
      <c r="AK26" s="6">
        <f t="shared" si="15"/>
        <v>0.011792189664197844</v>
      </c>
      <c r="AL26" s="6">
        <f t="shared" si="16"/>
        <v>0.008561294490422594</v>
      </c>
      <c r="AM26" s="6">
        <f t="shared" si="17"/>
        <v>0.006921292105463912</v>
      </c>
      <c r="AN26" s="6">
        <f t="shared" si="18"/>
        <v>0.018422822966180467</v>
      </c>
      <c r="AO26" s="6">
        <f t="shared" si="19"/>
        <v>0.005216671660277629</v>
      </c>
      <c r="AP26" s="6">
        <f t="shared" si="20"/>
        <v>0.016926332155559647</v>
      </c>
    </row>
    <row r="27" spans="1:42" ht="11.25">
      <c r="A27" s="38" t="s">
        <v>191</v>
      </c>
      <c r="B27" s="65" t="s">
        <v>15</v>
      </c>
      <c r="C27" s="65" t="s">
        <v>192</v>
      </c>
      <c r="D27" s="2">
        <v>0</v>
      </c>
      <c r="E27" s="2">
        <v>0</v>
      </c>
      <c r="F27" s="2">
        <v>0</v>
      </c>
      <c r="G27" s="2">
        <v>0</v>
      </c>
      <c r="H27" s="2">
        <v>0</v>
      </c>
      <c r="I27" s="168">
        <v>70.96</v>
      </c>
      <c r="J27" s="168">
        <v>0</v>
      </c>
      <c r="K27" s="168">
        <v>26.33</v>
      </c>
      <c r="L27" s="168">
        <v>44.63</v>
      </c>
      <c r="M27" s="145">
        <v>6896.2</v>
      </c>
      <c r="N27" s="145">
        <v>117.1</v>
      </c>
      <c r="O27" s="145">
        <v>584.1</v>
      </c>
      <c r="P27" s="2">
        <f>13274-11287</f>
        <v>1987</v>
      </c>
      <c r="Q27" s="17"/>
      <c r="R27" s="17">
        <v>2672640.8</v>
      </c>
      <c r="T27" s="6">
        <f t="shared" si="0"/>
        <v>0</v>
      </c>
      <c r="U27" s="6">
        <f t="shared" si="1"/>
        <v>0</v>
      </c>
      <c r="V27" s="6">
        <f t="shared" si="2"/>
        <v>0</v>
      </c>
      <c r="W27" s="6">
        <f t="shared" si="3"/>
        <v>0</v>
      </c>
      <c r="X27" s="6">
        <f t="shared" si="4"/>
        <v>0</v>
      </c>
      <c r="Y27" s="6">
        <f t="shared" si="5"/>
        <v>0.0075739463078079074</v>
      </c>
      <c r="Z27" s="6">
        <f t="shared" si="6"/>
        <v>0</v>
      </c>
      <c r="AA27" s="6">
        <f t="shared" si="7"/>
        <v>0.004857593010084164</v>
      </c>
      <c r="AB27" s="6">
        <f t="shared" si="8"/>
        <v>0.011302797461365857</v>
      </c>
      <c r="AC27" s="6">
        <f t="shared" si="9"/>
        <v>0.00820402104336989</v>
      </c>
      <c r="AD27" s="6">
        <f t="shared" si="10"/>
        <v>0.0005447215965599272</v>
      </c>
      <c r="AE27" s="6">
        <f t="shared" si="11"/>
        <v>0.010894948892039097</v>
      </c>
      <c r="AF27" s="6">
        <f t="shared" si="12"/>
        <v>0.0003368764587560219</v>
      </c>
      <c r="AG27" s="6">
        <f t="shared" si="13"/>
        <v>0</v>
      </c>
      <c r="AH27" s="6">
        <v>0</v>
      </c>
      <c r="AI27" s="6">
        <v>0</v>
      </c>
      <c r="AJ27" s="6">
        <v>0</v>
      </c>
      <c r="AK27" s="6">
        <f t="shared" si="15"/>
        <v>0.004374371319964909</v>
      </c>
      <c r="AL27" s="6">
        <f t="shared" si="16"/>
        <v>0.002428796505042082</v>
      </c>
      <c r="AM27" s="6">
        <f t="shared" si="17"/>
        <v>0.0037869731539039537</v>
      </c>
      <c r="AN27" s="6">
        <f t="shared" si="18"/>
        <v>0.002428796505042082</v>
      </c>
      <c r="AO27" s="6">
        <f t="shared" si="19"/>
        <v>0.006593632901583598</v>
      </c>
      <c r="AP27" s="6">
        <f t="shared" si="20"/>
        <v>0</v>
      </c>
    </row>
    <row r="28" spans="1:42" ht="11.25">
      <c r="A28" s="38" t="s">
        <v>191</v>
      </c>
      <c r="B28" s="65" t="s">
        <v>16</v>
      </c>
      <c r="C28" s="65" t="s">
        <v>83</v>
      </c>
      <c r="D28" s="2">
        <v>7350</v>
      </c>
      <c r="E28" s="2">
        <v>324</v>
      </c>
      <c r="F28" s="2">
        <v>0</v>
      </c>
      <c r="G28" s="2">
        <v>0</v>
      </c>
      <c r="H28" s="2">
        <v>324</v>
      </c>
      <c r="I28" s="168">
        <v>59.74</v>
      </c>
      <c r="J28" s="168">
        <v>16.25</v>
      </c>
      <c r="K28" s="168">
        <v>50.94</v>
      </c>
      <c r="L28" s="168">
        <v>8.8</v>
      </c>
      <c r="M28" s="145">
        <v>5696</v>
      </c>
      <c r="N28" s="145">
        <v>1580</v>
      </c>
      <c r="O28" s="145">
        <v>544</v>
      </c>
      <c r="P28" s="2">
        <f>27860-17091</f>
        <v>10769</v>
      </c>
      <c r="Q28" s="17"/>
      <c r="R28" s="17">
        <v>2889086</v>
      </c>
      <c r="T28" s="6">
        <f t="shared" si="0"/>
        <v>0.006588796356888654</v>
      </c>
      <c r="U28" s="6">
        <f t="shared" si="1"/>
        <v>0.008597813395605561</v>
      </c>
      <c r="V28" s="6">
        <f t="shared" si="2"/>
        <v>0</v>
      </c>
      <c r="W28" s="6">
        <f t="shared" si="3"/>
        <v>0</v>
      </c>
      <c r="X28" s="6">
        <f t="shared" si="4"/>
        <v>0.03385579937304075</v>
      </c>
      <c r="Y28" s="6">
        <f t="shared" si="5"/>
        <v>0.006376374752373794</v>
      </c>
      <c r="Z28" s="6">
        <f t="shared" si="6"/>
        <v>0.008607720993304518</v>
      </c>
      <c r="AA28" s="6">
        <f t="shared" si="7"/>
        <v>0.009397865094329182</v>
      </c>
      <c r="AB28" s="6">
        <f t="shared" si="8"/>
        <v>0.002228649286578973</v>
      </c>
      <c r="AC28" s="6">
        <f t="shared" si="9"/>
        <v>0.006776210646883051</v>
      </c>
      <c r="AD28" s="6">
        <f t="shared" si="10"/>
        <v>0.007349787553925577</v>
      </c>
      <c r="AE28" s="6">
        <f t="shared" si="11"/>
        <v>0.010146982018950982</v>
      </c>
      <c r="AF28" s="6">
        <f t="shared" si="12"/>
        <v>0.0018257788547275287</v>
      </c>
      <c r="AG28" s="6">
        <f t="shared" si="13"/>
        <v>0</v>
      </c>
      <c r="AH28" s="6">
        <f t="shared" si="14"/>
        <v>0.008305277262991212</v>
      </c>
      <c r="AI28" s="6">
        <v>0</v>
      </c>
      <c r="AJ28" s="6">
        <v>0</v>
      </c>
      <c r="AK28" s="6">
        <f t="shared" si="15"/>
        <v>0.007062999100404314</v>
      </c>
      <c r="AL28" s="6">
        <f t="shared" si="16"/>
        <v>0.008997839244967372</v>
      </c>
      <c r="AM28" s="6">
        <f t="shared" si="17"/>
        <v>0.007487094073989678</v>
      </c>
      <c r="AN28" s="6">
        <f t="shared" si="18"/>
        <v>0.021626832233684966</v>
      </c>
      <c r="AO28" s="6">
        <f t="shared" si="19"/>
        <v>0.007127621678567711</v>
      </c>
      <c r="AP28" s="6">
        <f t="shared" si="20"/>
        <v>0.021231760183172632</v>
      </c>
    </row>
    <row r="29" spans="1:42" ht="11.25">
      <c r="A29" s="38" t="s">
        <v>191</v>
      </c>
      <c r="B29" s="65" t="s">
        <v>17</v>
      </c>
      <c r="C29" s="65" t="s">
        <v>84</v>
      </c>
      <c r="D29" s="2" t="s">
        <v>280</v>
      </c>
      <c r="E29" s="2" t="s">
        <v>280</v>
      </c>
      <c r="F29" s="2" t="s">
        <v>280</v>
      </c>
      <c r="H29" s="2" t="s">
        <v>280</v>
      </c>
      <c r="I29" s="168">
        <v>30.7</v>
      </c>
      <c r="J29" s="168">
        <v>0</v>
      </c>
      <c r="K29" s="168">
        <v>17.7</v>
      </c>
      <c r="L29" s="168">
        <v>13</v>
      </c>
      <c r="M29" s="145">
        <v>5425</v>
      </c>
      <c r="N29" s="145">
        <v>388</v>
      </c>
      <c r="O29" s="145">
        <v>80</v>
      </c>
      <c r="P29" s="2">
        <v>9043</v>
      </c>
      <c r="Q29" s="17"/>
      <c r="R29" s="17">
        <v>913558</v>
      </c>
      <c r="T29" s="6">
        <f t="shared" si="0"/>
        <v>0</v>
      </c>
      <c r="U29" s="6">
        <f t="shared" si="1"/>
        <v>0</v>
      </c>
      <c r="V29" s="6">
        <f t="shared" si="2"/>
        <v>0</v>
      </c>
      <c r="W29" s="6">
        <f t="shared" si="3"/>
        <v>0</v>
      </c>
      <c r="X29" s="6">
        <f t="shared" si="4"/>
        <v>0</v>
      </c>
      <c r="Y29" s="6">
        <f t="shared" si="5"/>
        <v>0.003276777785367852</v>
      </c>
      <c r="Z29" s="6">
        <f t="shared" si="6"/>
        <v>0</v>
      </c>
      <c r="AA29" s="6">
        <f t="shared" si="7"/>
        <v>0.0032654537135772773</v>
      </c>
      <c r="AB29" s="6">
        <f t="shared" si="8"/>
        <v>0.0032923228097189367</v>
      </c>
      <c r="AC29" s="6">
        <f t="shared" si="9"/>
        <v>0.0064538171979179335</v>
      </c>
      <c r="AD29" s="6">
        <f t="shared" si="10"/>
        <v>0.001804884538558939</v>
      </c>
      <c r="AE29" s="6">
        <f t="shared" si="11"/>
        <v>0.0014922032380810268</v>
      </c>
      <c r="AF29" s="6">
        <f t="shared" si="12"/>
        <v>0.0015331523988579294</v>
      </c>
      <c r="AG29" s="6">
        <f t="shared" si="13"/>
        <v>0</v>
      </c>
      <c r="AH29" s="6">
        <v>0</v>
      </c>
      <c r="AI29" s="6">
        <v>0</v>
      </c>
      <c r="AJ29" s="6">
        <v>0</v>
      </c>
      <c r="AK29" s="6">
        <f t="shared" si="15"/>
        <v>0.004129350868238436</v>
      </c>
      <c r="AL29" s="6">
        <f t="shared" si="16"/>
        <v>0.0016327268567886387</v>
      </c>
      <c r="AM29" s="6">
        <f t="shared" si="17"/>
        <v>0.001638388892683926</v>
      </c>
      <c r="AN29" s="6">
        <f t="shared" si="18"/>
        <v>0.0016327268567886387</v>
      </c>
      <c r="AO29" s="6">
        <f t="shared" si="19"/>
        <v>0.002253825537013769</v>
      </c>
      <c r="AP29" s="6">
        <f t="shared" si="20"/>
        <v>0</v>
      </c>
    </row>
    <row r="30" spans="1:42" ht="11.25">
      <c r="A30" s="38" t="s">
        <v>191</v>
      </c>
      <c r="B30" s="65" t="s">
        <v>18</v>
      </c>
      <c r="C30" s="65" t="s">
        <v>85</v>
      </c>
      <c r="I30" s="168">
        <v>347.16</v>
      </c>
      <c r="J30" s="168">
        <v>87.5</v>
      </c>
      <c r="K30" s="168">
        <v>125.76</v>
      </c>
      <c r="L30" s="168">
        <v>221.4</v>
      </c>
      <c r="M30" s="145">
        <v>30332</v>
      </c>
      <c r="N30" s="145">
        <v>763</v>
      </c>
      <c r="O30" s="145">
        <v>1428</v>
      </c>
      <c r="P30" s="2">
        <f>783840-4725</f>
        <v>779115</v>
      </c>
      <c r="Q30" s="17"/>
      <c r="R30" s="17">
        <v>16443082</v>
      </c>
      <c r="T30" s="6">
        <f t="shared" si="0"/>
        <v>0</v>
      </c>
      <c r="U30" s="6">
        <f t="shared" si="1"/>
        <v>0</v>
      </c>
      <c r="V30" s="6">
        <f t="shared" si="2"/>
        <v>0</v>
      </c>
      <c r="W30" s="6">
        <f t="shared" si="3"/>
        <v>0</v>
      </c>
      <c r="X30" s="6">
        <f t="shared" si="4"/>
        <v>0</v>
      </c>
      <c r="Y30" s="6">
        <f t="shared" si="5"/>
        <v>0.037054272832843765</v>
      </c>
      <c r="Z30" s="6">
        <f t="shared" si="6"/>
        <v>0.04634926688702433</v>
      </c>
      <c r="AA30" s="6">
        <f t="shared" si="7"/>
        <v>0.023201325368332113</v>
      </c>
      <c r="AB30" s="6">
        <f t="shared" si="8"/>
        <v>0.05607079000552097</v>
      </c>
      <c r="AC30" s="6">
        <f t="shared" si="9"/>
        <v>0.03608427340963074</v>
      </c>
      <c r="AD30" s="6">
        <f t="shared" si="10"/>
        <v>0.0035492961415476048</v>
      </c>
      <c r="AE30" s="6">
        <f t="shared" si="11"/>
        <v>0.02663582779974633</v>
      </c>
      <c r="AF30" s="6">
        <f t="shared" si="12"/>
        <v>0.13209134482319979</v>
      </c>
      <c r="AG30" s="6">
        <f t="shared" si="13"/>
        <v>0</v>
      </c>
      <c r="AH30" s="6">
        <v>0</v>
      </c>
      <c r="AI30" s="6">
        <v>0</v>
      </c>
      <c r="AJ30" s="6">
        <v>0</v>
      </c>
      <c r="AK30" s="6">
        <f t="shared" si="15"/>
        <v>0.019816784775589173</v>
      </c>
      <c r="AL30" s="6">
        <f t="shared" si="16"/>
        <v>0.011600662684166057</v>
      </c>
      <c r="AM30" s="6">
        <f t="shared" si="17"/>
        <v>0.018527136416421883</v>
      </c>
      <c r="AN30" s="6">
        <f t="shared" si="18"/>
        <v>0.011600662684166057</v>
      </c>
      <c r="AO30" s="6">
        <f t="shared" si="19"/>
        <v>0.04056648633016342</v>
      </c>
      <c r="AP30" s="6">
        <f t="shared" si="20"/>
        <v>0.023174633443512165</v>
      </c>
    </row>
    <row r="31" spans="1:42" ht="11.25">
      <c r="A31" s="38" t="s">
        <v>191</v>
      </c>
      <c r="B31" s="65" t="s">
        <v>19</v>
      </c>
      <c r="C31" s="65" t="s">
        <v>86</v>
      </c>
      <c r="I31" s="168">
        <v>225.2</v>
      </c>
      <c r="J31" s="168">
        <v>0</v>
      </c>
      <c r="K31" s="168">
        <v>171.2</v>
      </c>
      <c r="L31" s="168">
        <v>54</v>
      </c>
      <c r="M31" s="145">
        <v>44638</v>
      </c>
      <c r="N31" s="145">
        <v>33245</v>
      </c>
      <c r="O31" s="145">
        <v>1167</v>
      </c>
      <c r="P31" s="2">
        <f>92511-3675</f>
        <v>88836</v>
      </c>
      <c r="Q31" s="17"/>
      <c r="R31" s="17">
        <v>7498981</v>
      </c>
      <c r="T31" s="6">
        <f t="shared" si="0"/>
        <v>0</v>
      </c>
      <c r="U31" s="6">
        <f t="shared" si="1"/>
        <v>0</v>
      </c>
      <c r="V31" s="6">
        <f t="shared" si="2"/>
        <v>0</v>
      </c>
      <c r="W31" s="6">
        <f t="shared" si="3"/>
        <v>0</v>
      </c>
      <c r="X31" s="6">
        <f t="shared" si="4"/>
        <v>0</v>
      </c>
      <c r="Y31" s="6">
        <f t="shared" si="5"/>
        <v>0.02403681945488079</v>
      </c>
      <c r="Z31" s="6">
        <f t="shared" si="6"/>
        <v>0</v>
      </c>
      <c r="AA31" s="6">
        <f t="shared" si="7"/>
        <v>0.0315845014556175</v>
      </c>
      <c r="AB31" s="6">
        <f t="shared" si="8"/>
        <v>0.013675802440370968</v>
      </c>
      <c r="AC31" s="6">
        <f t="shared" si="9"/>
        <v>0.05310331651256419</v>
      </c>
      <c r="AD31" s="6">
        <f t="shared" si="10"/>
        <v>0.1546479033102885</v>
      </c>
      <c r="AE31" s="6">
        <f t="shared" si="11"/>
        <v>0.02176751473550698</v>
      </c>
      <c r="AF31" s="6">
        <f t="shared" si="12"/>
        <v>0.015061276844514323</v>
      </c>
      <c r="AG31" s="6">
        <f t="shared" si="13"/>
        <v>0</v>
      </c>
      <c r="AH31" s="6">
        <f t="shared" si="14"/>
        <v>0.06508619495530227</v>
      </c>
      <c r="AI31" s="6">
        <v>0</v>
      </c>
      <c r="AJ31" s="6">
        <v>0</v>
      </c>
      <c r="AK31" s="6">
        <f t="shared" si="15"/>
        <v>0.10387560991142634</v>
      </c>
      <c r="AL31" s="6">
        <f t="shared" si="16"/>
        <v>0.01579225072780875</v>
      </c>
      <c r="AM31" s="6">
        <f t="shared" si="17"/>
        <v>0.012018409727440395</v>
      </c>
      <c r="AN31" s="6">
        <f t="shared" si="18"/>
        <v>0.01579225072780875</v>
      </c>
      <c r="AO31" s="6">
        <f t="shared" si="19"/>
        <v>0.018500625991322992</v>
      </c>
      <c r="AP31" s="6">
        <f t="shared" si="20"/>
        <v>0</v>
      </c>
    </row>
    <row r="32" spans="1:42" ht="11.25">
      <c r="A32" s="38" t="s">
        <v>191</v>
      </c>
      <c r="B32" s="65" t="s">
        <v>20</v>
      </c>
      <c r="C32" s="65" t="s">
        <v>87</v>
      </c>
      <c r="I32" s="168">
        <v>40.7</v>
      </c>
      <c r="J32" s="168">
        <v>0</v>
      </c>
      <c r="K32" s="168">
        <v>35.7</v>
      </c>
      <c r="L32" s="168">
        <v>5</v>
      </c>
      <c r="M32" s="145">
        <v>2065</v>
      </c>
      <c r="N32" s="145">
        <v>1246</v>
      </c>
      <c r="O32" s="145">
        <v>619</v>
      </c>
      <c r="P32" s="2">
        <v>39709</v>
      </c>
      <c r="Q32" s="17"/>
      <c r="R32" s="17">
        <v>92117</v>
      </c>
      <c r="T32" s="6">
        <f t="shared" si="0"/>
        <v>0</v>
      </c>
      <c r="U32" s="6">
        <f t="shared" si="1"/>
        <v>0</v>
      </c>
      <c r="V32" s="6">
        <f t="shared" si="2"/>
        <v>0</v>
      </c>
      <c r="W32" s="6">
        <f t="shared" si="3"/>
        <v>0</v>
      </c>
      <c r="X32" s="6">
        <f t="shared" si="4"/>
        <v>0</v>
      </c>
      <c r="Y32" s="6">
        <f t="shared" si="5"/>
        <v>0.0043441321128492374</v>
      </c>
      <c r="Z32" s="6">
        <f t="shared" si="6"/>
        <v>0</v>
      </c>
      <c r="AA32" s="6">
        <f t="shared" si="7"/>
        <v>0.006586254100266035</v>
      </c>
      <c r="AB32" s="6">
        <f t="shared" si="8"/>
        <v>0.0012662780037380526</v>
      </c>
      <c r="AC32" s="6">
        <f t="shared" si="9"/>
        <v>0.0024566142882397296</v>
      </c>
      <c r="AD32" s="6">
        <f t="shared" si="10"/>
        <v>0.005796098286197006</v>
      </c>
      <c r="AE32" s="6">
        <f t="shared" si="11"/>
        <v>0.011545922554651946</v>
      </c>
      <c r="AF32" s="6">
        <f t="shared" si="12"/>
        <v>0.006732273427651168</v>
      </c>
      <c r="AG32" s="6">
        <f t="shared" si="13"/>
        <v>0</v>
      </c>
      <c r="AH32" s="6">
        <v>0</v>
      </c>
      <c r="AI32" s="6">
        <v>0</v>
      </c>
      <c r="AJ32" s="6">
        <v>0</v>
      </c>
      <c r="AK32" s="6">
        <f t="shared" si="15"/>
        <v>0.0041263562872183674</v>
      </c>
      <c r="AL32" s="6">
        <f t="shared" si="16"/>
        <v>0.0032931270501330174</v>
      </c>
      <c r="AM32" s="6">
        <f t="shared" si="17"/>
        <v>0.0021720660564246187</v>
      </c>
      <c r="AN32" s="6">
        <f t="shared" si="18"/>
        <v>0.0032931270501330174</v>
      </c>
      <c r="AO32" s="6">
        <f t="shared" si="19"/>
        <v>0.00022726049905216457</v>
      </c>
      <c r="AP32" s="6">
        <f t="shared" si="20"/>
        <v>0</v>
      </c>
    </row>
    <row r="33" spans="1:42" ht="11.25">
      <c r="A33" s="38" t="s">
        <v>193</v>
      </c>
      <c r="B33" s="64" t="s">
        <v>21</v>
      </c>
      <c r="C33" s="57" t="s">
        <v>89</v>
      </c>
      <c r="I33" s="168">
        <v>20.75</v>
      </c>
      <c r="J33" s="168">
        <v>0</v>
      </c>
      <c r="K33" s="168">
        <v>10</v>
      </c>
      <c r="L33" s="168">
        <v>10.75</v>
      </c>
      <c r="M33" s="145">
        <v>2373</v>
      </c>
      <c r="N33" s="145">
        <v>22</v>
      </c>
      <c r="O33" s="145">
        <v>740</v>
      </c>
      <c r="P33" s="2">
        <v>6639</v>
      </c>
      <c r="Q33" s="17"/>
      <c r="R33" s="17">
        <v>1398296</v>
      </c>
      <c r="T33" s="6">
        <f t="shared" si="0"/>
        <v>0</v>
      </c>
      <c r="U33" s="6">
        <f t="shared" si="1"/>
        <v>0</v>
      </c>
      <c r="V33" s="6">
        <f t="shared" si="2"/>
        <v>0</v>
      </c>
      <c r="W33" s="6">
        <f t="shared" si="3"/>
        <v>0</v>
      </c>
      <c r="X33" s="6">
        <f t="shared" si="4"/>
        <v>0</v>
      </c>
      <c r="Y33" s="6">
        <f t="shared" si="5"/>
        <v>0.002214760229523874</v>
      </c>
      <c r="Z33" s="6">
        <f t="shared" si="6"/>
        <v>0</v>
      </c>
      <c r="AA33" s="6">
        <f t="shared" si="7"/>
        <v>0.0018448891037159759</v>
      </c>
      <c r="AB33" s="6">
        <f t="shared" si="8"/>
        <v>0.002722497708036813</v>
      </c>
      <c r="AC33" s="6">
        <f t="shared" si="9"/>
        <v>0.0028230245549602318</v>
      </c>
      <c r="AD33" s="6">
        <f t="shared" si="10"/>
        <v>0.0001023388140420017</v>
      </c>
      <c r="AE33" s="6">
        <f t="shared" si="11"/>
        <v>0.013802879952249499</v>
      </c>
      <c r="AF33" s="6">
        <f t="shared" si="12"/>
        <v>0.001125577659628198</v>
      </c>
      <c r="AG33" s="6">
        <f t="shared" si="13"/>
        <v>0</v>
      </c>
      <c r="AH33" s="6">
        <v>0</v>
      </c>
      <c r="AI33" s="6">
        <v>0</v>
      </c>
      <c r="AJ33" s="6">
        <v>0</v>
      </c>
      <c r="AK33" s="6">
        <f t="shared" si="15"/>
        <v>0.0014626816845011168</v>
      </c>
      <c r="AL33" s="6">
        <f t="shared" si="16"/>
        <v>0.0009224445518579879</v>
      </c>
      <c r="AM33" s="6">
        <f t="shared" si="17"/>
        <v>0.001107380114761937</v>
      </c>
      <c r="AN33" s="6">
        <f t="shared" si="18"/>
        <v>0.0009224445518579879</v>
      </c>
      <c r="AO33" s="6">
        <f t="shared" si="19"/>
        <v>0.003449715544173665</v>
      </c>
      <c r="AP33" s="6">
        <f t="shared" si="20"/>
        <v>0</v>
      </c>
    </row>
    <row r="34" spans="1:42" ht="11.25">
      <c r="A34" s="38" t="s">
        <v>193</v>
      </c>
      <c r="B34" s="65" t="s">
        <v>22</v>
      </c>
      <c r="C34" s="65" t="s">
        <v>235</v>
      </c>
      <c r="I34" s="168">
        <v>8</v>
      </c>
      <c r="J34" s="168">
        <v>0</v>
      </c>
      <c r="K34" s="168">
        <v>5</v>
      </c>
      <c r="L34" s="168">
        <v>3</v>
      </c>
      <c r="M34" s="145">
        <v>477</v>
      </c>
      <c r="N34" s="145">
        <v>0</v>
      </c>
      <c r="O34" s="145">
        <v>1</v>
      </c>
      <c r="P34" s="2">
        <v>1643</v>
      </c>
      <c r="Q34" s="17"/>
      <c r="R34" s="17">
        <v>461487</v>
      </c>
      <c r="T34" s="6">
        <f t="shared" si="0"/>
        <v>0</v>
      </c>
      <c r="U34" s="6">
        <f t="shared" si="1"/>
        <v>0</v>
      </c>
      <c r="V34" s="6">
        <f t="shared" si="2"/>
        <v>0</v>
      </c>
      <c r="W34" s="6">
        <f t="shared" si="3"/>
        <v>0</v>
      </c>
      <c r="X34" s="6">
        <f t="shared" si="4"/>
        <v>0</v>
      </c>
      <c r="Y34" s="6">
        <f t="shared" si="5"/>
        <v>0.000853883461985108</v>
      </c>
      <c r="Z34" s="6">
        <f t="shared" si="6"/>
        <v>0</v>
      </c>
      <c r="AA34" s="6">
        <f t="shared" si="7"/>
        <v>0.0009224445518579879</v>
      </c>
      <c r="AB34" s="6">
        <f t="shared" si="8"/>
        <v>0.0007597668022428316</v>
      </c>
      <c r="AC34" s="6">
        <f t="shared" si="9"/>
        <v>0.0005674600559275307</v>
      </c>
      <c r="AD34" s="6">
        <f t="shared" si="10"/>
        <v>0</v>
      </c>
      <c r="AE34" s="6">
        <f t="shared" si="11"/>
        <v>1.8652540476012836E-05</v>
      </c>
      <c r="AF34" s="6">
        <f t="shared" si="12"/>
        <v>0.000278554615871235</v>
      </c>
      <c r="AG34" s="6">
        <f t="shared" si="13"/>
        <v>0</v>
      </c>
      <c r="AH34" s="6">
        <v>0</v>
      </c>
      <c r="AI34" s="6">
        <v>0</v>
      </c>
      <c r="AJ34" s="6">
        <v>0</v>
      </c>
      <c r="AK34" s="6">
        <f t="shared" si="15"/>
        <v>0.00028373002796376536</v>
      </c>
      <c r="AL34" s="6">
        <f t="shared" si="16"/>
        <v>0.00046122227592899396</v>
      </c>
      <c r="AM34" s="6">
        <f t="shared" si="17"/>
        <v>0.000426941730992554</v>
      </c>
      <c r="AN34" s="6">
        <f t="shared" si="18"/>
        <v>0.00046122227592899396</v>
      </c>
      <c r="AO34" s="6">
        <f t="shared" si="19"/>
        <v>0.001138527806225629</v>
      </c>
      <c r="AP34" s="6">
        <f t="shared" si="20"/>
        <v>0</v>
      </c>
    </row>
    <row r="35" spans="1:42" ht="11.25">
      <c r="A35" s="38" t="s">
        <v>193</v>
      </c>
      <c r="B35" s="65" t="s">
        <v>23</v>
      </c>
      <c r="C35" s="17" t="s">
        <v>94</v>
      </c>
      <c r="I35" s="168">
        <v>20.57</v>
      </c>
      <c r="J35" s="168">
        <v>0</v>
      </c>
      <c r="K35" s="168">
        <v>15.77</v>
      </c>
      <c r="L35" s="168">
        <v>4.8</v>
      </c>
      <c r="M35" s="145">
        <v>1472</v>
      </c>
      <c r="N35" s="145">
        <v>0</v>
      </c>
      <c r="O35" s="145">
        <v>21</v>
      </c>
      <c r="P35" s="2">
        <v>1817</v>
      </c>
      <c r="Q35" s="17"/>
      <c r="R35" s="17">
        <v>1565451</v>
      </c>
      <c r="T35" s="6">
        <f t="shared" si="0"/>
        <v>0</v>
      </c>
      <c r="U35" s="6">
        <f t="shared" si="1"/>
        <v>0</v>
      </c>
      <c r="V35" s="6">
        <f t="shared" si="2"/>
        <v>0</v>
      </c>
      <c r="W35" s="6">
        <f t="shared" si="3"/>
        <v>0</v>
      </c>
      <c r="X35" s="6">
        <f t="shared" si="4"/>
        <v>0</v>
      </c>
      <c r="Y35" s="6">
        <f t="shared" si="5"/>
        <v>0.002195547851629209</v>
      </c>
      <c r="Z35" s="6">
        <f t="shared" si="6"/>
        <v>0</v>
      </c>
      <c r="AA35" s="6">
        <f t="shared" si="7"/>
        <v>0.002909390116560094</v>
      </c>
      <c r="AB35" s="6">
        <f t="shared" si="8"/>
        <v>0.0012156268835885305</v>
      </c>
      <c r="AC35" s="6">
        <f t="shared" si="9"/>
        <v>0.0017511555604304513</v>
      </c>
      <c r="AD35" s="6">
        <f t="shared" si="10"/>
        <v>0</v>
      </c>
      <c r="AE35" s="6">
        <f t="shared" si="11"/>
        <v>0.00039170334999626957</v>
      </c>
      <c r="AF35" s="6">
        <f t="shared" si="12"/>
        <v>0.0003080546177955167</v>
      </c>
      <c r="AG35" s="6">
        <f t="shared" si="13"/>
        <v>0</v>
      </c>
      <c r="AH35" s="6">
        <v>0</v>
      </c>
      <c r="AI35" s="6">
        <v>0</v>
      </c>
      <c r="AJ35" s="6">
        <v>0</v>
      </c>
      <c r="AK35" s="6">
        <f t="shared" si="15"/>
        <v>0.0008755777802152256</v>
      </c>
      <c r="AL35" s="6">
        <f t="shared" si="16"/>
        <v>0.001454695058280047</v>
      </c>
      <c r="AM35" s="6">
        <f t="shared" si="17"/>
        <v>0.0010977739258146045</v>
      </c>
      <c r="AN35" s="6">
        <f t="shared" si="18"/>
        <v>0.001454695058280047</v>
      </c>
      <c r="AO35" s="6">
        <f t="shared" si="19"/>
        <v>0.0038621011919809595</v>
      </c>
      <c r="AP35" s="6">
        <f t="shared" si="20"/>
        <v>0</v>
      </c>
    </row>
    <row r="36" spans="1:42" ht="11.25">
      <c r="A36" s="38" t="s">
        <v>193</v>
      </c>
      <c r="B36" s="65" t="s">
        <v>24</v>
      </c>
      <c r="C36" s="17" t="s">
        <v>97</v>
      </c>
      <c r="I36" s="168">
        <v>35.17</v>
      </c>
      <c r="J36" s="168">
        <v>0</v>
      </c>
      <c r="K36" s="168">
        <v>26.5</v>
      </c>
      <c r="L36" s="168">
        <v>8.67</v>
      </c>
      <c r="M36" s="145">
        <v>1670</v>
      </c>
      <c r="N36" s="145">
        <v>0</v>
      </c>
      <c r="O36" s="145">
        <v>22</v>
      </c>
      <c r="P36" s="2">
        <v>6685</v>
      </c>
      <c r="Q36" s="17"/>
      <c r="R36" s="17">
        <v>1432904</v>
      </c>
      <c r="T36" s="6">
        <f t="shared" si="0"/>
        <v>0</v>
      </c>
      <c r="U36" s="6">
        <f t="shared" si="1"/>
        <v>0</v>
      </c>
      <c r="V36" s="6">
        <f t="shared" si="2"/>
        <v>0</v>
      </c>
      <c r="W36" s="6">
        <f t="shared" si="3"/>
        <v>0</v>
      </c>
      <c r="X36" s="6">
        <f t="shared" si="4"/>
        <v>0</v>
      </c>
      <c r="Y36" s="6">
        <f t="shared" si="5"/>
        <v>0.003753885169752031</v>
      </c>
      <c r="Z36" s="6">
        <f t="shared" si="6"/>
        <v>0</v>
      </c>
      <c r="AA36" s="6">
        <f t="shared" si="7"/>
        <v>0.004888956124847336</v>
      </c>
      <c r="AB36" s="6">
        <f t="shared" si="8"/>
        <v>0.002195726058481783</v>
      </c>
      <c r="AC36" s="6">
        <f t="shared" si="9"/>
        <v>0.001986705017607917</v>
      </c>
      <c r="AD36" s="6">
        <f t="shared" si="10"/>
        <v>0</v>
      </c>
      <c r="AE36" s="6">
        <f t="shared" si="11"/>
        <v>0.0004103558904722824</v>
      </c>
      <c r="AF36" s="6">
        <f t="shared" si="12"/>
        <v>0.0011333765107116288</v>
      </c>
      <c r="AG36" s="6">
        <f t="shared" si="13"/>
        <v>0</v>
      </c>
      <c r="AH36" s="6">
        <v>0</v>
      </c>
      <c r="AI36" s="6">
        <v>0</v>
      </c>
      <c r="AJ36" s="6">
        <v>0</v>
      </c>
      <c r="AK36" s="6">
        <f t="shared" si="15"/>
        <v>0.0009933525088039585</v>
      </c>
      <c r="AL36" s="6">
        <f t="shared" si="16"/>
        <v>0.002444478062423668</v>
      </c>
      <c r="AM36" s="6">
        <f t="shared" si="17"/>
        <v>0.0018769425848760156</v>
      </c>
      <c r="AN36" s="6">
        <f t="shared" si="18"/>
        <v>0.002444478062423668</v>
      </c>
      <c r="AO36" s="6">
        <f t="shared" si="19"/>
        <v>0.00353509643316481</v>
      </c>
      <c r="AP36" s="6">
        <f t="shared" si="20"/>
        <v>0</v>
      </c>
    </row>
    <row r="37" spans="1:42" ht="11.25">
      <c r="A37" s="38" t="s">
        <v>193</v>
      </c>
      <c r="B37" s="17" t="s">
        <v>25</v>
      </c>
      <c r="C37" s="17" t="s">
        <v>98</v>
      </c>
      <c r="I37" s="168">
        <v>3.75</v>
      </c>
      <c r="J37" s="168">
        <v>0</v>
      </c>
      <c r="K37" s="168">
        <v>1.5</v>
      </c>
      <c r="L37" s="168">
        <v>2.25</v>
      </c>
      <c r="M37" s="145">
        <v>327</v>
      </c>
      <c r="N37" s="145">
        <v>0</v>
      </c>
      <c r="O37" s="145">
        <v>54</v>
      </c>
      <c r="P37" s="2" t="s">
        <v>280</v>
      </c>
      <c r="Q37" s="17"/>
      <c r="R37" s="17">
        <v>438728</v>
      </c>
      <c r="T37" s="6">
        <f t="shared" si="0"/>
        <v>0</v>
      </c>
      <c r="U37" s="6">
        <f t="shared" si="1"/>
        <v>0</v>
      </c>
      <c r="V37" s="6">
        <f t="shared" si="2"/>
        <v>0</v>
      </c>
      <c r="W37" s="6">
        <f t="shared" si="3"/>
        <v>0</v>
      </c>
      <c r="X37" s="6">
        <f t="shared" si="4"/>
        <v>0</v>
      </c>
      <c r="Y37" s="6">
        <f t="shared" si="5"/>
        <v>0.0004002578728055194</v>
      </c>
      <c r="Z37" s="6">
        <f t="shared" si="6"/>
        <v>0</v>
      </c>
      <c r="AA37" s="6">
        <f t="shared" si="7"/>
        <v>0.0002767333655573964</v>
      </c>
      <c r="AB37" s="6">
        <f t="shared" si="8"/>
        <v>0.0005698251016821237</v>
      </c>
      <c r="AC37" s="6">
        <f t="shared" si="9"/>
        <v>0.0003890134974597538</v>
      </c>
      <c r="AD37" s="6">
        <f t="shared" si="10"/>
        <v>0</v>
      </c>
      <c r="AE37" s="6">
        <f t="shared" si="11"/>
        <v>0.0010072371857046932</v>
      </c>
      <c r="AF37" s="6">
        <f t="shared" si="12"/>
        <v>0</v>
      </c>
      <c r="AG37" s="6">
        <f t="shared" si="13"/>
        <v>0</v>
      </c>
      <c r="AH37" s="6">
        <v>0</v>
      </c>
      <c r="AI37" s="6">
        <v>0</v>
      </c>
      <c r="AJ37" s="6">
        <v>0</v>
      </c>
      <c r="AK37" s="6">
        <f t="shared" si="15"/>
        <v>0.0001945067487298769</v>
      </c>
      <c r="AL37" s="6">
        <f t="shared" si="16"/>
        <v>0.0001383666827786982</v>
      </c>
      <c r="AM37" s="6">
        <f t="shared" si="17"/>
        <v>0.0002001289364027597</v>
      </c>
      <c r="AN37" s="6">
        <f t="shared" si="18"/>
        <v>0.0001383666827786982</v>
      </c>
      <c r="AO37" s="6">
        <f t="shared" si="19"/>
        <v>0.0010823794112721653</v>
      </c>
      <c r="AP37" s="6">
        <f t="shared" si="20"/>
        <v>0</v>
      </c>
    </row>
    <row r="38" spans="1:42" ht="11.25">
      <c r="A38" s="38" t="s">
        <v>193</v>
      </c>
      <c r="B38" s="66" t="s">
        <v>26</v>
      </c>
      <c r="C38" s="52" t="s">
        <v>99</v>
      </c>
      <c r="I38" s="168">
        <v>0</v>
      </c>
      <c r="J38" s="168">
        <v>0</v>
      </c>
      <c r="K38" s="168">
        <v>0</v>
      </c>
      <c r="L38" s="168">
        <v>0</v>
      </c>
      <c r="M38" s="145">
        <v>1238</v>
      </c>
      <c r="N38" s="145">
        <v>0</v>
      </c>
      <c r="O38" s="145">
        <v>0</v>
      </c>
      <c r="P38" s="2">
        <v>0</v>
      </c>
      <c r="Q38" s="17"/>
      <c r="R38" s="17">
        <v>0</v>
      </c>
      <c r="T38" s="6">
        <f t="shared" si="0"/>
        <v>0</v>
      </c>
      <c r="U38" s="6">
        <f t="shared" si="1"/>
        <v>0</v>
      </c>
      <c r="V38" s="6">
        <f t="shared" si="2"/>
        <v>0</v>
      </c>
      <c r="W38" s="6">
        <f t="shared" si="3"/>
        <v>0</v>
      </c>
      <c r="X38" s="6">
        <f t="shared" si="4"/>
        <v>0</v>
      </c>
      <c r="Y38" s="6">
        <f t="shared" si="5"/>
        <v>0</v>
      </c>
      <c r="Z38" s="6">
        <f t="shared" si="6"/>
        <v>0</v>
      </c>
      <c r="AA38" s="6">
        <f t="shared" si="7"/>
        <v>0</v>
      </c>
      <c r="AB38" s="6">
        <f t="shared" si="8"/>
        <v>0</v>
      </c>
      <c r="AC38" s="6">
        <f t="shared" si="9"/>
        <v>0.0014727789292207191</v>
      </c>
      <c r="AD38" s="6">
        <f t="shared" si="10"/>
        <v>0</v>
      </c>
      <c r="AE38" s="6">
        <f t="shared" si="11"/>
        <v>0</v>
      </c>
      <c r="AF38" s="6">
        <f t="shared" si="12"/>
        <v>0</v>
      </c>
      <c r="AG38" s="6">
        <f t="shared" si="13"/>
        <v>0</v>
      </c>
      <c r="AH38" s="6">
        <v>0</v>
      </c>
      <c r="AI38" s="6">
        <v>0</v>
      </c>
      <c r="AJ38" s="6">
        <v>0</v>
      </c>
      <c r="AK38" s="6">
        <f t="shared" si="15"/>
        <v>0.0007363894646103596</v>
      </c>
      <c r="AL38" s="6">
        <f t="shared" si="16"/>
        <v>0</v>
      </c>
      <c r="AM38" s="6">
        <f t="shared" si="17"/>
        <v>0</v>
      </c>
      <c r="AN38" s="6">
        <f t="shared" si="18"/>
        <v>0</v>
      </c>
      <c r="AO38" s="6">
        <f t="shared" si="19"/>
        <v>0</v>
      </c>
      <c r="AP38" s="6">
        <f t="shared" si="20"/>
        <v>0</v>
      </c>
    </row>
    <row r="39" spans="1:42" ht="11.25">
      <c r="A39" s="38" t="s">
        <v>193</v>
      </c>
      <c r="B39" s="64" t="s">
        <v>27</v>
      </c>
      <c r="C39" s="57" t="s">
        <v>102</v>
      </c>
      <c r="I39" s="168">
        <v>17.88</v>
      </c>
      <c r="J39" s="168">
        <v>0</v>
      </c>
      <c r="K39" s="168">
        <v>8.88</v>
      </c>
      <c r="L39" s="168">
        <v>9</v>
      </c>
      <c r="M39" s="145">
        <v>3743</v>
      </c>
      <c r="N39" s="145">
        <v>0</v>
      </c>
      <c r="O39" s="145">
        <v>167</v>
      </c>
      <c r="P39" s="2">
        <v>3431</v>
      </c>
      <c r="Q39" s="17"/>
      <c r="R39" s="17">
        <v>1587865</v>
      </c>
      <c r="T39" s="6">
        <f t="shared" si="0"/>
        <v>0</v>
      </c>
      <c r="U39" s="6">
        <f t="shared" si="1"/>
        <v>0</v>
      </c>
      <c r="V39" s="6">
        <f t="shared" si="2"/>
        <v>0</v>
      </c>
      <c r="W39" s="6">
        <f t="shared" si="3"/>
        <v>0</v>
      </c>
      <c r="X39" s="6">
        <f t="shared" si="4"/>
        <v>0</v>
      </c>
      <c r="Y39" s="6">
        <f t="shared" si="5"/>
        <v>0.0019084295375367164</v>
      </c>
      <c r="Z39" s="6">
        <f t="shared" si="6"/>
        <v>0</v>
      </c>
      <c r="AA39" s="6">
        <f t="shared" si="7"/>
        <v>0.0016382615240997868</v>
      </c>
      <c r="AB39" s="6">
        <f t="shared" si="8"/>
        <v>0.002279300406728495</v>
      </c>
      <c r="AC39" s="6">
        <f t="shared" si="9"/>
        <v>0.004452836455632595</v>
      </c>
      <c r="AD39" s="6">
        <f t="shared" si="10"/>
        <v>0</v>
      </c>
      <c r="AE39" s="6">
        <f t="shared" si="11"/>
        <v>0.0031149742594941436</v>
      </c>
      <c r="AF39" s="6">
        <f t="shared" si="12"/>
        <v>0.0005816925666793715</v>
      </c>
      <c r="AG39" s="6">
        <f t="shared" si="13"/>
        <v>0</v>
      </c>
      <c r="AH39" s="6">
        <v>0</v>
      </c>
      <c r="AI39" s="6">
        <v>0</v>
      </c>
      <c r="AJ39" s="6">
        <v>0</v>
      </c>
      <c r="AK39" s="6">
        <f t="shared" si="15"/>
        <v>0.0022264182278162975</v>
      </c>
      <c r="AL39" s="6">
        <f t="shared" si="16"/>
        <v>0.0008191307620498934</v>
      </c>
      <c r="AM39" s="6">
        <f t="shared" si="17"/>
        <v>0.0009542147687683582</v>
      </c>
      <c r="AN39" s="6">
        <f t="shared" si="18"/>
        <v>0.0008191307620498934</v>
      </c>
      <c r="AO39" s="6">
        <f t="shared" si="19"/>
        <v>0.003917398442496665</v>
      </c>
      <c r="AP39" s="6">
        <f t="shared" si="20"/>
        <v>0</v>
      </c>
    </row>
    <row r="40" spans="1:42" ht="11.25">
      <c r="A40" s="38" t="s">
        <v>193</v>
      </c>
      <c r="B40" s="67" t="s">
        <v>28</v>
      </c>
      <c r="C40" s="17" t="s">
        <v>109</v>
      </c>
      <c r="I40" s="168">
        <v>4.5</v>
      </c>
      <c r="J40" s="168">
        <v>0</v>
      </c>
      <c r="K40" s="168">
        <v>2.5</v>
      </c>
      <c r="L40" s="168">
        <v>2</v>
      </c>
      <c r="M40" s="145">
        <v>220</v>
      </c>
      <c r="N40" s="145">
        <v>0</v>
      </c>
      <c r="O40" s="145">
        <v>0</v>
      </c>
      <c r="P40" s="2">
        <v>698</v>
      </c>
      <c r="Q40" s="17"/>
      <c r="R40" s="17">
        <v>264258</v>
      </c>
      <c r="T40" s="6">
        <f t="shared" si="0"/>
        <v>0</v>
      </c>
      <c r="U40" s="6">
        <f t="shared" si="1"/>
        <v>0</v>
      </c>
      <c r="V40" s="6">
        <f t="shared" si="2"/>
        <v>0</v>
      </c>
      <c r="W40" s="6">
        <f t="shared" si="3"/>
        <v>0</v>
      </c>
      <c r="X40" s="6">
        <f t="shared" si="4"/>
        <v>0</v>
      </c>
      <c r="Y40" s="6">
        <f t="shared" si="5"/>
        <v>0.00048030944736662324</v>
      </c>
      <c r="Z40" s="6">
        <f t="shared" si="6"/>
        <v>0</v>
      </c>
      <c r="AA40" s="6">
        <f t="shared" si="7"/>
        <v>0.00046122227592899396</v>
      </c>
      <c r="AB40" s="6">
        <f t="shared" si="8"/>
        <v>0.000506511201495221</v>
      </c>
      <c r="AC40" s="6">
        <f t="shared" si="9"/>
        <v>0.0002617216190860729</v>
      </c>
      <c r="AD40" s="6">
        <f t="shared" si="10"/>
        <v>0</v>
      </c>
      <c r="AE40" s="6">
        <f t="shared" si="11"/>
        <v>0</v>
      </c>
      <c r="AF40" s="6">
        <f t="shared" si="12"/>
        <v>0.00011833908817901523</v>
      </c>
      <c r="AG40" s="6">
        <f t="shared" si="13"/>
        <v>0</v>
      </c>
      <c r="AH40" s="6">
        <v>0</v>
      </c>
      <c r="AI40" s="6">
        <v>0</v>
      </c>
      <c r="AJ40" s="6">
        <v>0</v>
      </c>
      <c r="AK40" s="6">
        <f t="shared" si="15"/>
        <v>0.00013086080954303645</v>
      </c>
      <c r="AL40" s="6">
        <f t="shared" si="16"/>
        <v>0.00023061113796449698</v>
      </c>
      <c r="AM40" s="6">
        <f t="shared" si="17"/>
        <v>0.00024015472368331162</v>
      </c>
      <c r="AN40" s="6">
        <f t="shared" si="18"/>
        <v>0.00023061113796449698</v>
      </c>
      <c r="AO40" s="6">
        <f t="shared" si="19"/>
        <v>0.0006519470342990643</v>
      </c>
      <c r="AP40" s="6">
        <f t="shared" si="20"/>
        <v>0</v>
      </c>
    </row>
    <row r="41" spans="1:42" ht="11.25">
      <c r="A41" s="38" t="s">
        <v>193</v>
      </c>
      <c r="B41" s="67" t="s">
        <v>29</v>
      </c>
      <c r="C41" s="17" t="s">
        <v>252</v>
      </c>
      <c r="I41" s="168">
        <v>5.81</v>
      </c>
      <c r="J41" s="168">
        <v>0</v>
      </c>
      <c r="K41" s="168">
        <v>4.81</v>
      </c>
      <c r="L41" s="168">
        <v>1</v>
      </c>
      <c r="M41" s="145">
        <v>538</v>
      </c>
      <c r="N41" s="145">
        <v>-70</v>
      </c>
      <c r="O41" s="145">
        <v>1</v>
      </c>
      <c r="P41" s="2" t="s">
        <v>280</v>
      </c>
      <c r="Q41" s="17"/>
      <c r="R41" s="17">
        <v>390597</v>
      </c>
      <c r="T41" s="6">
        <f aca="true" t="shared" si="21" ref="T41:T72">D41/D$93</f>
        <v>0</v>
      </c>
      <c r="U41" s="6">
        <f aca="true" t="shared" si="22" ref="U41:U72">E41/E$93</f>
        <v>0</v>
      </c>
      <c r="V41" s="6">
        <f aca="true" t="shared" si="23" ref="V41:V72">F41/F$93</f>
        <v>0</v>
      </c>
      <c r="W41" s="6">
        <f aca="true" t="shared" si="24" ref="W41:W72">G41/G$93</f>
        <v>0</v>
      </c>
      <c r="X41" s="6">
        <f aca="true" t="shared" si="25" ref="X41:X72">H41/H$93</f>
        <v>0</v>
      </c>
      <c r="Y41" s="6">
        <f aca="true" t="shared" si="26" ref="Y41:Y72">I41/I$93</f>
        <v>0.0006201328642666846</v>
      </c>
      <c r="Z41" s="6">
        <f aca="true" t="shared" si="27" ref="Z41:Z72">J41/J$93</f>
        <v>0</v>
      </c>
      <c r="AA41" s="6">
        <f aca="true" t="shared" si="28" ref="AA41:AA72">K41/K$93</f>
        <v>0.0008873916588873844</v>
      </c>
      <c r="AB41" s="6">
        <f aca="true" t="shared" si="29" ref="AB41:AB72">L41/L$93</f>
        <v>0.0002532556007476105</v>
      </c>
      <c r="AC41" s="6">
        <f aca="true" t="shared" si="30" ref="AC41:AC72">M41/M$93</f>
        <v>0.00064002832303776</v>
      </c>
      <c r="AD41" s="6">
        <f aca="true" t="shared" si="31" ref="AD41:AD72">N41/N$93</f>
        <v>-0.0003256234992245509</v>
      </c>
      <c r="AE41" s="6">
        <f aca="true" t="shared" si="32" ref="AE41:AE72">O41/O$93</f>
        <v>1.8652540476012836E-05</v>
      </c>
      <c r="AF41" s="6">
        <f aca="true" t="shared" si="33" ref="AF41:AF72">P41/P$93</f>
        <v>0</v>
      </c>
      <c r="AG41" s="6">
        <f aca="true" t="shared" si="34" ref="AG41:AG72">Q41/Q$93</f>
        <v>0</v>
      </c>
      <c r="AH41" s="6">
        <v>0</v>
      </c>
      <c r="AI41" s="6">
        <v>0</v>
      </c>
      <c r="AJ41" s="6">
        <v>0</v>
      </c>
      <c r="AK41" s="6">
        <f t="shared" si="15"/>
        <v>0.00015720241190660456</v>
      </c>
      <c r="AL41" s="6">
        <f t="shared" si="16"/>
        <v>0.0004436958294436922</v>
      </c>
      <c r="AM41" s="6">
        <f t="shared" si="17"/>
        <v>0.0003100664321333423</v>
      </c>
      <c r="AN41" s="6">
        <f t="shared" si="18"/>
        <v>0.0004436958294436922</v>
      </c>
      <c r="AO41" s="6">
        <f t="shared" si="19"/>
        <v>0.0009636361274062152</v>
      </c>
      <c r="AP41" s="6">
        <f t="shared" si="20"/>
        <v>0</v>
      </c>
    </row>
    <row r="42" spans="1:42" ht="11.25">
      <c r="A42" s="38" t="s">
        <v>193</v>
      </c>
      <c r="B42" s="17" t="s">
        <v>199</v>
      </c>
      <c r="C42" s="17" t="s">
        <v>283</v>
      </c>
      <c r="I42" s="168">
        <v>107.6054</v>
      </c>
      <c r="J42" s="168">
        <v>0</v>
      </c>
      <c r="K42" s="168">
        <v>67.2217</v>
      </c>
      <c r="L42" s="168">
        <v>40.3837</v>
      </c>
      <c r="M42" s="145">
        <v>4008.91</v>
      </c>
      <c r="N42" s="145">
        <v>30.53</v>
      </c>
      <c r="O42" s="145">
        <v>19.88</v>
      </c>
      <c r="P42" s="2">
        <f>23402.75-0.5*18676</f>
        <v>14064.75</v>
      </c>
      <c r="Q42" s="17"/>
      <c r="R42" s="17">
        <v>2368776.91</v>
      </c>
      <c r="T42" s="6">
        <f t="shared" si="21"/>
        <v>0</v>
      </c>
      <c r="U42" s="6">
        <f t="shared" si="22"/>
        <v>0</v>
      </c>
      <c r="V42" s="6">
        <f t="shared" si="23"/>
        <v>0</v>
      </c>
      <c r="W42" s="6">
        <f t="shared" si="24"/>
        <v>0</v>
      </c>
      <c r="X42" s="6">
        <f t="shared" si="25"/>
        <v>0</v>
      </c>
      <c r="Y42" s="6">
        <f t="shared" si="26"/>
        <v>0.011485308935036543</v>
      </c>
      <c r="Z42" s="6">
        <f t="shared" si="27"/>
        <v>0</v>
      </c>
      <c r="AA42" s="6">
        <f t="shared" si="28"/>
        <v>0.01240165818632642</v>
      </c>
      <c r="AB42" s="6">
        <f t="shared" si="29"/>
        <v>0.010227398203911277</v>
      </c>
      <c r="AC42" s="6">
        <f t="shared" si="30"/>
        <v>0.004769174618047038</v>
      </c>
      <c r="AD42" s="6">
        <f t="shared" si="31"/>
        <v>0.00014201836330465055</v>
      </c>
      <c r="AE42" s="6">
        <f t="shared" si="32"/>
        <v>0.00037081250466313516</v>
      </c>
      <c r="AF42" s="6">
        <f t="shared" si="33"/>
        <v>0.002384541103819204</v>
      </c>
      <c r="AG42" s="6">
        <f t="shared" si="34"/>
        <v>0</v>
      </c>
      <c r="AH42" s="6">
        <v>0</v>
      </c>
      <c r="AI42" s="6">
        <v>0</v>
      </c>
      <c r="AJ42" s="6">
        <v>0</v>
      </c>
      <c r="AK42" s="6">
        <f t="shared" si="15"/>
        <v>0.0024555964906758446</v>
      </c>
      <c r="AL42" s="6">
        <f t="shared" si="16"/>
        <v>0.00620082909316321</v>
      </c>
      <c r="AM42" s="6">
        <f t="shared" si="17"/>
        <v>0.005742654467518271</v>
      </c>
      <c r="AN42" s="6">
        <f t="shared" si="18"/>
        <v>0.00620082909316321</v>
      </c>
      <c r="AO42" s="6">
        <f t="shared" si="19"/>
        <v>0.0058439747572092485</v>
      </c>
      <c r="AP42" s="6">
        <f t="shared" si="20"/>
        <v>0</v>
      </c>
    </row>
    <row r="43" spans="1:42" ht="11.25">
      <c r="A43" s="38" t="s">
        <v>193</v>
      </c>
      <c r="B43" s="17" t="s">
        <v>200</v>
      </c>
      <c r="C43" s="17" t="s">
        <v>284</v>
      </c>
      <c r="I43" s="168">
        <v>50.5516</v>
      </c>
      <c r="J43" s="168">
        <v>0</v>
      </c>
      <c r="K43" s="168">
        <v>30.401799999999998</v>
      </c>
      <c r="L43" s="168">
        <v>20.149800000000003</v>
      </c>
      <c r="M43" s="145">
        <v>1570.14</v>
      </c>
      <c r="N43" s="145">
        <v>15.62</v>
      </c>
      <c r="O43" s="145">
        <v>3.52</v>
      </c>
      <c r="P43" s="2">
        <f>11973.5-0.19*18676</f>
        <v>8425.06</v>
      </c>
      <c r="Q43" s="17"/>
      <c r="R43" s="17">
        <v>987104.14</v>
      </c>
      <c r="T43" s="6">
        <f t="shared" si="21"/>
        <v>0</v>
      </c>
      <c r="U43" s="6">
        <f t="shared" si="22"/>
        <v>0</v>
      </c>
      <c r="V43" s="6">
        <f t="shared" si="23"/>
        <v>0</v>
      </c>
      <c r="W43" s="6">
        <f t="shared" si="24"/>
        <v>0</v>
      </c>
      <c r="X43" s="6">
        <f t="shared" si="25"/>
        <v>0</v>
      </c>
      <c r="Y43" s="6">
        <f t="shared" si="26"/>
        <v>0.005395646902110798</v>
      </c>
      <c r="Z43" s="6">
        <f t="shared" si="27"/>
        <v>0</v>
      </c>
      <c r="AA43" s="6">
        <f t="shared" si="28"/>
        <v>0.005608794955335236</v>
      </c>
      <c r="AB43" s="6">
        <f t="shared" si="29"/>
        <v>0.0051030497039442025</v>
      </c>
      <c r="AC43" s="6">
        <f t="shared" si="30"/>
        <v>0.0018679071954173024</v>
      </c>
      <c r="AD43" s="6">
        <f t="shared" si="31"/>
        <v>7.266055796982121E-05</v>
      </c>
      <c r="AE43" s="6">
        <f t="shared" si="32"/>
        <v>6.565694247556518E-05</v>
      </c>
      <c r="AF43" s="6">
        <f t="shared" si="33"/>
        <v>0.0014283867023689026</v>
      </c>
      <c r="AG43" s="6">
        <f t="shared" si="34"/>
        <v>0</v>
      </c>
      <c r="AH43" s="6">
        <v>0</v>
      </c>
      <c r="AI43" s="6">
        <v>0</v>
      </c>
      <c r="AJ43" s="6">
        <v>0</v>
      </c>
      <c r="AK43" s="6">
        <f t="shared" si="15"/>
        <v>0.0009702838766935618</v>
      </c>
      <c r="AL43" s="6">
        <f t="shared" si="16"/>
        <v>0.002804397477667618</v>
      </c>
      <c r="AM43" s="6">
        <f t="shared" si="17"/>
        <v>0.002697823451055399</v>
      </c>
      <c r="AN43" s="6">
        <f t="shared" si="18"/>
        <v>0.002804397477667618</v>
      </c>
      <c r="AO43" s="6">
        <f t="shared" si="19"/>
        <v>0.002435270139853205</v>
      </c>
      <c r="AP43" s="6">
        <f t="shared" si="20"/>
        <v>0</v>
      </c>
    </row>
    <row r="44" spans="1:42" ht="11.25">
      <c r="A44" s="38" t="s">
        <v>193</v>
      </c>
      <c r="B44" s="17" t="s">
        <v>201</v>
      </c>
      <c r="C44" s="17" t="s">
        <v>285</v>
      </c>
      <c r="I44" s="168">
        <v>80.423</v>
      </c>
      <c r="J44" s="168">
        <v>0</v>
      </c>
      <c r="K44" s="168">
        <v>48.3665</v>
      </c>
      <c r="L44" s="168">
        <v>32.0565</v>
      </c>
      <c r="M44" s="145">
        <v>2497.95</v>
      </c>
      <c r="N44" s="145">
        <v>24.85</v>
      </c>
      <c r="O44" s="145">
        <v>5.6</v>
      </c>
      <c r="P44" s="2">
        <f>19048.75-0.31*18676</f>
        <v>13259.189999999999</v>
      </c>
      <c r="Q44" s="17"/>
      <c r="R44" s="17">
        <v>1570392.95</v>
      </c>
      <c r="T44" s="6">
        <f t="shared" si="21"/>
        <v>0</v>
      </c>
      <c r="U44" s="6">
        <f t="shared" si="22"/>
        <v>0</v>
      </c>
      <c r="V44" s="6">
        <f t="shared" si="23"/>
        <v>0</v>
      </c>
      <c r="W44" s="6">
        <f t="shared" si="24"/>
        <v>0</v>
      </c>
      <c r="X44" s="6">
        <f t="shared" si="25"/>
        <v>0</v>
      </c>
      <c r="Y44" s="6">
        <f t="shared" si="26"/>
        <v>0.008583983707903543</v>
      </c>
      <c r="Z44" s="6">
        <f t="shared" si="27"/>
        <v>0</v>
      </c>
      <c r="AA44" s="6">
        <f t="shared" si="28"/>
        <v>0.008923082883487875</v>
      </c>
      <c r="AB44" s="6">
        <f t="shared" si="29"/>
        <v>0.008118488165365777</v>
      </c>
      <c r="AC44" s="6">
        <f t="shared" si="30"/>
        <v>0.00297167053816389</v>
      </c>
      <c r="AD44" s="6">
        <f t="shared" si="31"/>
        <v>0.00011559634222471556</v>
      </c>
      <c r="AE44" s="6">
        <f t="shared" si="32"/>
        <v>0.00010445422666567187</v>
      </c>
      <c r="AF44" s="6">
        <f t="shared" si="33"/>
        <v>0.002247966267324236</v>
      </c>
      <c r="AG44" s="6">
        <f t="shared" si="34"/>
        <v>0</v>
      </c>
      <c r="AH44" s="6">
        <v>0</v>
      </c>
      <c r="AI44" s="6">
        <v>0</v>
      </c>
      <c r="AJ44" s="6">
        <v>0</v>
      </c>
      <c r="AK44" s="6">
        <f t="shared" si="15"/>
        <v>0.0015436334401943027</v>
      </c>
      <c r="AL44" s="6">
        <f t="shared" si="16"/>
        <v>0.004461541441743938</v>
      </c>
      <c r="AM44" s="6">
        <f t="shared" si="17"/>
        <v>0.0042919918539517715</v>
      </c>
      <c r="AN44" s="6">
        <f t="shared" si="18"/>
        <v>0.004461541441743938</v>
      </c>
      <c r="AO44" s="6">
        <f t="shared" si="19"/>
        <v>0.0038742934043119173</v>
      </c>
      <c r="AP44" s="6">
        <f t="shared" si="20"/>
        <v>0</v>
      </c>
    </row>
    <row r="45" spans="1:42" ht="11.25">
      <c r="A45" s="38" t="s">
        <v>193</v>
      </c>
      <c r="B45" s="65" t="s">
        <v>30</v>
      </c>
      <c r="C45" s="17" t="s">
        <v>112</v>
      </c>
      <c r="E45" s="2" t="s">
        <v>280</v>
      </c>
      <c r="F45" s="2" t="s">
        <v>280</v>
      </c>
      <c r="I45" s="168">
        <v>12.17</v>
      </c>
      <c r="J45" s="168">
        <v>0</v>
      </c>
      <c r="K45" s="168">
        <v>6.5</v>
      </c>
      <c r="L45" s="168">
        <v>5.67</v>
      </c>
      <c r="M45" s="145">
        <v>2141</v>
      </c>
      <c r="N45" s="145">
        <v>1906</v>
      </c>
      <c r="O45" s="145">
        <v>0</v>
      </c>
      <c r="P45" s="2">
        <f>3750-3750</f>
        <v>0</v>
      </c>
      <c r="Q45" s="17"/>
      <c r="R45" s="17"/>
      <c r="T45" s="6">
        <f t="shared" si="21"/>
        <v>0</v>
      </c>
      <c r="U45" s="6">
        <f t="shared" si="22"/>
        <v>0</v>
      </c>
      <c r="V45" s="6">
        <f t="shared" si="23"/>
        <v>0</v>
      </c>
      <c r="W45" s="6">
        <f t="shared" si="24"/>
        <v>0</v>
      </c>
      <c r="X45" s="6">
        <f t="shared" si="25"/>
        <v>0</v>
      </c>
      <c r="Y45" s="6">
        <f t="shared" si="26"/>
        <v>0.0012989702165448456</v>
      </c>
      <c r="Z45" s="6">
        <f t="shared" si="27"/>
        <v>0</v>
      </c>
      <c r="AA45" s="6">
        <f t="shared" si="28"/>
        <v>0.0011991779174153844</v>
      </c>
      <c r="AB45" s="6">
        <f t="shared" si="29"/>
        <v>0.0014359592562389516</v>
      </c>
      <c r="AC45" s="6">
        <f t="shared" si="30"/>
        <v>0.0025470272111967366</v>
      </c>
      <c r="AD45" s="6">
        <f t="shared" si="31"/>
        <v>0.008866262707457056</v>
      </c>
      <c r="AE45" s="6">
        <f t="shared" si="32"/>
        <v>0</v>
      </c>
      <c r="AF45" s="6">
        <f t="shared" si="33"/>
        <v>0</v>
      </c>
      <c r="AG45" s="6">
        <f t="shared" si="34"/>
        <v>0</v>
      </c>
      <c r="AH45" s="6">
        <v>0</v>
      </c>
      <c r="AI45" s="6">
        <v>0</v>
      </c>
      <c r="AJ45" s="6">
        <v>0</v>
      </c>
      <c r="AK45" s="6">
        <f t="shared" si="15"/>
        <v>0.005706644959326896</v>
      </c>
      <c r="AL45" s="6">
        <f t="shared" si="16"/>
        <v>0.0005995889587076922</v>
      </c>
      <c r="AM45" s="6">
        <f t="shared" si="17"/>
        <v>0.0006494851082724228</v>
      </c>
      <c r="AN45" s="6">
        <f t="shared" si="18"/>
        <v>0.0005995889587076922</v>
      </c>
      <c r="AO45" s="6">
        <f t="shared" si="19"/>
        <v>0</v>
      </c>
      <c r="AP45" s="6">
        <f t="shared" si="20"/>
        <v>0</v>
      </c>
    </row>
    <row r="46" spans="1:42" ht="11.25">
      <c r="A46" s="38" t="s">
        <v>193</v>
      </c>
      <c r="B46" s="67" t="s">
        <v>255</v>
      </c>
      <c r="C46" s="17" t="s">
        <v>256</v>
      </c>
      <c r="I46" s="168">
        <v>10.01</v>
      </c>
      <c r="J46" s="168">
        <v>0</v>
      </c>
      <c r="K46" s="168">
        <v>2.29</v>
      </c>
      <c r="L46" s="168">
        <v>7.72</v>
      </c>
      <c r="M46" s="145">
        <v>1206.4</v>
      </c>
      <c r="N46" s="145">
        <v>0</v>
      </c>
      <c r="O46" s="145">
        <v>0</v>
      </c>
      <c r="P46" s="2">
        <v>2805.3</v>
      </c>
      <c r="Q46" s="17"/>
      <c r="R46" s="17">
        <v>333405</v>
      </c>
      <c r="T46" s="6">
        <f t="shared" si="21"/>
        <v>0</v>
      </c>
      <c r="U46" s="6">
        <f t="shared" si="22"/>
        <v>0</v>
      </c>
      <c r="V46" s="6">
        <f t="shared" si="23"/>
        <v>0</v>
      </c>
      <c r="W46" s="6">
        <f t="shared" si="24"/>
        <v>0</v>
      </c>
      <c r="X46" s="6">
        <f t="shared" si="25"/>
        <v>0</v>
      </c>
      <c r="Y46" s="6">
        <f t="shared" si="26"/>
        <v>0.0010684216818088665</v>
      </c>
      <c r="Z46" s="6">
        <f t="shared" si="27"/>
        <v>0</v>
      </c>
      <c r="AA46" s="6">
        <f t="shared" si="28"/>
        <v>0.0004224796047509585</v>
      </c>
      <c r="AB46" s="6">
        <f t="shared" si="29"/>
        <v>0.0019551332377715533</v>
      </c>
      <c r="AC46" s="6">
        <f t="shared" si="30"/>
        <v>0.0014351861875701744</v>
      </c>
      <c r="AD46" s="6">
        <f t="shared" si="31"/>
        <v>0</v>
      </c>
      <c r="AE46" s="6">
        <f t="shared" si="32"/>
        <v>0</v>
      </c>
      <c r="AF46" s="6">
        <f t="shared" si="33"/>
        <v>0.0004756112379206181</v>
      </c>
      <c r="AG46" s="6">
        <f t="shared" si="34"/>
        <v>0</v>
      </c>
      <c r="AH46" s="6">
        <v>0</v>
      </c>
      <c r="AI46" s="6">
        <v>0</v>
      </c>
      <c r="AJ46" s="6">
        <v>0</v>
      </c>
      <c r="AK46" s="6">
        <f t="shared" si="15"/>
        <v>0.0007175930937850872</v>
      </c>
      <c r="AL46" s="6">
        <f t="shared" si="16"/>
        <v>0.00021123980237547924</v>
      </c>
      <c r="AM46" s="6">
        <f t="shared" si="17"/>
        <v>0.0005342108409044332</v>
      </c>
      <c r="AN46" s="6">
        <f t="shared" si="18"/>
        <v>0.00021123980237547924</v>
      </c>
      <c r="AO46" s="6">
        <f t="shared" si="19"/>
        <v>0.0008225385833938027</v>
      </c>
      <c r="AP46" s="6">
        <f t="shared" si="20"/>
        <v>0</v>
      </c>
    </row>
    <row r="47" spans="1:42" ht="11.25">
      <c r="A47" s="38" t="s">
        <v>193</v>
      </c>
      <c r="B47" s="65" t="s">
        <v>31</v>
      </c>
      <c r="C47" s="17" t="s">
        <v>115</v>
      </c>
      <c r="E47" s="2" t="s">
        <v>280</v>
      </c>
      <c r="F47" s="2" t="s">
        <v>280</v>
      </c>
      <c r="I47" s="168">
        <v>6</v>
      </c>
      <c r="J47" s="168">
        <v>0</v>
      </c>
      <c r="K47" s="168">
        <v>4</v>
      </c>
      <c r="L47" s="168">
        <v>2</v>
      </c>
      <c r="M47" s="145">
        <v>766</v>
      </c>
      <c r="N47" s="145">
        <v>291</v>
      </c>
      <c r="O47" s="145">
        <v>90</v>
      </c>
      <c r="P47" s="2">
        <v>0</v>
      </c>
      <c r="Q47" s="17"/>
      <c r="R47" s="17">
        <v>307012</v>
      </c>
      <c r="T47" s="6">
        <f t="shared" si="21"/>
        <v>0</v>
      </c>
      <c r="U47" s="6">
        <f t="shared" si="22"/>
        <v>0</v>
      </c>
      <c r="V47" s="6">
        <f t="shared" si="23"/>
        <v>0</v>
      </c>
      <c r="W47" s="6">
        <f t="shared" si="24"/>
        <v>0</v>
      </c>
      <c r="X47" s="6">
        <f t="shared" si="25"/>
        <v>0</v>
      </c>
      <c r="Y47" s="6">
        <f t="shared" si="26"/>
        <v>0.000640412596488831</v>
      </c>
      <c r="Z47" s="6">
        <f t="shared" si="27"/>
        <v>0</v>
      </c>
      <c r="AA47" s="6">
        <f t="shared" si="28"/>
        <v>0.0007379556414863904</v>
      </c>
      <c r="AB47" s="6">
        <f t="shared" si="29"/>
        <v>0.000506511201495221</v>
      </c>
      <c r="AC47" s="6">
        <f t="shared" si="30"/>
        <v>0.000911267091908781</v>
      </c>
      <c r="AD47" s="6">
        <f t="shared" si="31"/>
        <v>0.0013536634039192045</v>
      </c>
      <c r="AE47" s="6">
        <f t="shared" si="32"/>
        <v>0.0016787286428411553</v>
      </c>
      <c r="AF47" s="6">
        <f t="shared" si="33"/>
        <v>0</v>
      </c>
      <c r="AG47" s="6">
        <f t="shared" si="34"/>
        <v>0</v>
      </c>
      <c r="AH47" s="6">
        <v>0</v>
      </c>
      <c r="AI47" s="6">
        <v>0</v>
      </c>
      <c r="AJ47" s="6">
        <v>0</v>
      </c>
      <c r="AK47" s="6">
        <f t="shared" si="15"/>
        <v>0.0011324652479139928</v>
      </c>
      <c r="AL47" s="6">
        <f t="shared" si="16"/>
        <v>0.0003689778207431952</v>
      </c>
      <c r="AM47" s="6">
        <f t="shared" si="17"/>
        <v>0.0003202062982444155</v>
      </c>
      <c r="AN47" s="6">
        <f t="shared" si="18"/>
        <v>0.0003689778207431952</v>
      </c>
      <c r="AO47" s="6">
        <f t="shared" si="19"/>
        <v>0.0007574248003626165</v>
      </c>
      <c r="AP47" s="6">
        <f t="shared" si="20"/>
        <v>0</v>
      </c>
    </row>
    <row r="48" spans="1:42" ht="11.25">
      <c r="A48" s="38" t="s">
        <v>193</v>
      </c>
      <c r="B48" s="65" t="s">
        <v>32</v>
      </c>
      <c r="C48" s="17" t="s">
        <v>116</v>
      </c>
      <c r="E48" s="2" t="s">
        <v>280</v>
      </c>
      <c r="F48" s="2" t="s">
        <v>280</v>
      </c>
      <c r="I48" s="168">
        <v>5.5</v>
      </c>
      <c r="J48" s="168">
        <v>0</v>
      </c>
      <c r="K48" s="168">
        <v>3.5</v>
      </c>
      <c r="L48" s="168">
        <v>2</v>
      </c>
      <c r="M48" s="145">
        <v>452</v>
      </c>
      <c r="N48" s="145">
        <v>0</v>
      </c>
      <c r="O48" s="145">
        <v>0</v>
      </c>
      <c r="P48" s="2" t="s">
        <v>280</v>
      </c>
      <c r="Q48" s="17"/>
      <c r="R48" s="17">
        <v>643508</v>
      </c>
      <c r="T48" s="6">
        <f t="shared" si="21"/>
        <v>0</v>
      </c>
      <c r="U48" s="6">
        <f t="shared" si="22"/>
        <v>0</v>
      </c>
      <c r="V48" s="6">
        <f t="shared" si="23"/>
        <v>0</v>
      </c>
      <c r="W48" s="6">
        <f t="shared" si="24"/>
        <v>0</v>
      </c>
      <c r="X48" s="6">
        <f t="shared" si="25"/>
        <v>0</v>
      </c>
      <c r="Y48" s="6">
        <f t="shared" si="26"/>
        <v>0.0005870448801147618</v>
      </c>
      <c r="Z48" s="6">
        <f t="shared" si="27"/>
        <v>0</v>
      </c>
      <c r="AA48" s="6">
        <f t="shared" si="28"/>
        <v>0.0006457111863005916</v>
      </c>
      <c r="AB48" s="6">
        <f t="shared" si="29"/>
        <v>0.000506511201495221</v>
      </c>
      <c r="AC48" s="6">
        <f t="shared" si="30"/>
        <v>0.0005377189628495679</v>
      </c>
      <c r="AD48" s="6">
        <f t="shared" si="31"/>
        <v>0</v>
      </c>
      <c r="AE48" s="6">
        <f t="shared" si="32"/>
        <v>0</v>
      </c>
      <c r="AF48" s="6">
        <f t="shared" si="33"/>
        <v>0</v>
      </c>
      <c r="AG48" s="6">
        <f t="shared" si="34"/>
        <v>0</v>
      </c>
      <c r="AH48" s="6">
        <v>0</v>
      </c>
      <c r="AI48" s="6">
        <v>0</v>
      </c>
      <c r="AJ48" s="6">
        <v>0</v>
      </c>
      <c r="AK48" s="6">
        <f t="shared" si="15"/>
        <v>0.00026885948142478397</v>
      </c>
      <c r="AL48" s="6">
        <f t="shared" si="16"/>
        <v>0.0003228555931502958</v>
      </c>
      <c r="AM48" s="6">
        <f t="shared" si="17"/>
        <v>0.0002935224400573809</v>
      </c>
      <c r="AN48" s="6">
        <f t="shared" si="18"/>
        <v>0.0003228555931502958</v>
      </c>
      <c r="AO48" s="6">
        <f t="shared" si="19"/>
        <v>0.0015875891445016697</v>
      </c>
      <c r="AP48" s="6">
        <f t="shared" si="20"/>
        <v>0</v>
      </c>
    </row>
    <row r="49" spans="1:42" ht="11.25">
      <c r="A49" s="38" t="s">
        <v>193</v>
      </c>
      <c r="B49" s="65" t="s">
        <v>33</v>
      </c>
      <c r="C49" s="17" t="s">
        <v>117</v>
      </c>
      <c r="E49" s="2" t="s">
        <v>280</v>
      </c>
      <c r="F49" s="2" t="s">
        <v>280</v>
      </c>
      <c r="I49" s="168">
        <v>114.15</v>
      </c>
      <c r="J49" s="168">
        <v>0</v>
      </c>
      <c r="K49" s="168">
        <v>39.4</v>
      </c>
      <c r="L49" s="168">
        <v>74.75</v>
      </c>
      <c r="M49" s="145">
        <v>5013</v>
      </c>
      <c r="N49" s="145">
        <v>0</v>
      </c>
      <c r="O49" s="145">
        <v>7</v>
      </c>
      <c r="P49" s="2">
        <v>21089</v>
      </c>
      <c r="Q49" s="17"/>
      <c r="R49" s="17">
        <v>4185424</v>
      </c>
      <c r="T49" s="6">
        <f t="shared" si="21"/>
        <v>0</v>
      </c>
      <c r="U49" s="6">
        <f t="shared" si="22"/>
        <v>0</v>
      </c>
      <c r="V49" s="6">
        <f t="shared" si="23"/>
        <v>0</v>
      </c>
      <c r="W49" s="6">
        <f t="shared" si="24"/>
        <v>0</v>
      </c>
      <c r="X49" s="6">
        <f t="shared" si="25"/>
        <v>0</v>
      </c>
      <c r="Y49" s="6">
        <f t="shared" si="26"/>
        <v>0.012183849648200011</v>
      </c>
      <c r="Z49" s="6">
        <f t="shared" si="27"/>
        <v>0</v>
      </c>
      <c r="AA49" s="6">
        <f t="shared" si="28"/>
        <v>0.007268863068640945</v>
      </c>
      <c r="AB49" s="6">
        <f t="shared" si="29"/>
        <v>0.018930856155883885</v>
      </c>
      <c r="AC49" s="6">
        <f t="shared" si="30"/>
        <v>0.005963683983993107</v>
      </c>
      <c r="AD49" s="6">
        <f t="shared" si="31"/>
        <v>0</v>
      </c>
      <c r="AE49" s="6">
        <f t="shared" si="32"/>
        <v>0.00013056778333208984</v>
      </c>
      <c r="AF49" s="6">
        <f t="shared" si="33"/>
        <v>0.003575434141271135</v>
      </c>
      <c r="AG49" s="6">
        <f t="shared" si="34"/>
        <v>0</v>
      </c>
      <c r="AH49" s="6">
        <v>0</v>
      </c>
      <c r="AI49" s="6">
        <v>0</v>
      </c>
      <c r="AJ49" s="6">
        <v>0</v>
      </c>
      <c r="AK49" s="6">
        <f t="shared" si="15"/>
        <v>0.0029818419919965533</v>
      </c>
      <c r="AL49" s="6">
        <f t="shared" si="16"/>
        <v>0.0036344315343204724</v>
      </c>
      <c r="AM49" s="6">
        <f t="shared" si="17"/>
        <v>0.0060919248241000055</v>
      </c>
      <c r="AN49" s="6">
        <f t="shared" si="18"/>
        <v>0.0036344315343204724</v>
      </c>
      <c r="AO49" s="6">
        <f t="shared" si="19"/>
        <v>0.010325798136987818</v>
      </c>
      <c r="AP49" s="6">
        <f t="shared" si="20"/>
        <v>0</v>
      </c>
    </row>
    <row r="50" spans="1:42" ht="11.25">
      <c r="A50" s="38" t="s">
        <v>193</v>
      </c>
      <c r="B50" s="65" t="s">
        <v>34</v>
      </c>
      <c r="C50" s="17" t="s">
        <v>120</v>
      </c>
      <c r="E50" s="2" t="s">
        <v>280</v>
      </c>
      <c r="F50" s="2" t="s">
        <v>280</v>
      </c>
      <c r="I50" s="168">
        <v>48.63</v>
      </c>
      <c r="J50" s="168">
        <v>0</v>
      </c>
      <c r="K50" s="168">
        <v>18.58</v>
      </c>
      <c r="L50" s="168">
        <v>30.05</v>
      </c>
      <c r="M50" s="145">
        <v>3554</v>
      </c>
      <c r="N50" s="145">
        <v>0</v>
      </c>
      <c r="O50" s="145">
        <v>20</v>
      </c>
      <c r="P50" s="2">
        <v>16667</v>
      </c>
      <c r="Q50" s="17"/>
      <c r="R50" s="17">
        <v>1802316</v>
      </c>
      <c r="T50" s="6">
        <f t="shared" si="21"/>
        <v>0</v>
      </c>
      <c r="U50" s="6">
        <f t="shared" si="22"/>
        <v>0</v>
      </c>
      <c r="V50" s="6">
        <f t="shared" si="23"/>
        <v>0</v>
      </c>
      <c r="W50" s="6">
        <f t="shared" si="24"/>
        <v>0</v>
      </c>
      <c r="X50" s="6">
        <f t="shared" si="25"/>
        <v>0</v>
      </c>
      <c r="Y50" s="6">
        <f t="shared" si="26"/>
        <v>0.005190544094541976</v>
      </c>
      <c r="Z50" s="6">
        <f t="shared" si="27"/>
        <v>0</v>
      </c>
      <c r="AA50" s="6">
        <f t="shared" si="28"/>
        <v>0.0034278039547042827</v>
      </c>
      <c r="AB50" s="6">
        <f t="shared" si="29"/>
        <v>0.007610330802465696</v>
      </c>
      <c r="AC50" s="6">
        <f t="shared" si="30"/>
        <v>0.004227993791963196</v>
      </c>
      <c r="AD50" s="6">
        <f t="shared" si="31"/>
        <v>0</v>
      </c>
      <c r="AE50" s="6">
        <f t="shared" si="32"/>
        <v>0.0003730508095202567</v>
      </c>
      <c r="AF50" s="6">
        <f t="shared" si="33"/>
        <v>0.002825727195816113</v>
      </c>
      <c r="AG50" s="6">
        <f t="shared" si="34"/>
        <v>0</v>
      </c>
      <c r="AH50" s="6">
        <v>0</v>
      </c>
      <c r="AI50" s="6">
        <v>0</v>
      </c>
      <c r="AJ50" s="6">
        <v>0</v>
      </c>
      <c r="AK50" s="6">
        <f t="shared" si="15"/>
        <v>0.002113996895981598</v>
      </c>
      <c r="AL50" s="6">
        <f t="shared" si="16"/>
        <v>0.0017139019773521414</v>
      </c>
      <c r="AM50" s="6">
        <f t="shared" si="17"/>
        <v>0.002595272047270988</v>
      </c>
      <c r="AN50" s="6">
        <f t="shared" si="18"/>
        <v>0.0017139019773521414</v>
      </c>
      <c r="AO50" s="6">
        <f t="shared" si="19"/>
        <v>0.004446467357922002</v>
      </c>
      <c r="AP50" s="6">
        <f t="shared" si="20"/>
        <v>0</v>
      </c>
    </row>
    <row r="51" spans="1:42" ht="11.25">
      <c r="A51" s="38" t="s">
        <v>193</v>
      </c>
      <c r="B51" s="66" t="s">
        <v>35</v>
      </c>
      <c r="C51" s="17" t="s">
        <v>121</v>
      </c>
      <c r="E51" s="2" t="s">
        <v>280</v>
      </c>
      <c r="F51" s="2" t="s">
        <v>280</v>
      </c>
      <c r="I51" s="168">
        <v>7.12</v>
      </c>
      <c r="J51" s="168">
        <v>0</v>
      </c>
      <c r="K51" s="168">
        <v>5.55</v>
      </c>
      <c r="L51" s="168">
        <v>1.57</v>
      </c>
      <c r="M51" s="145">
        <v>389</v>
      </c>
      <c r="N51" s="145">
        <v>0</v>
      </c>
      <c r="O51" s="145">
        <v>0</v>
      </c>
      <c r="P51" s="2">
        <v>2612</v>
      </c>
      <c r="Q51" s="17"/>
      <c r="R51" s="17">
        <v>365242</v>
      </c>
      <c r="T51" s="6">
        <f t="shared" si="21"/>
        <v>0</v>
      </c>
      <c r="U51" s="6">
        <f t="shared" si="22"/>
        <v>0</v>
      </c>
      <c r="V51" s="6">
        <f t="shared" si="23"/>
        <v>0</v>
      </c>
      <c r="W51" s="6">
        <f t="shared" si="24"/>
        <v>0</v>
      </c>
      <c r="X51" s="6">
        <f t="shared" si="25"/>
        <v>0</v>
      </c>
      <c r="Y51" s="6">
        <f t="shared" si="26"/>
        <v>0.0007599562811667461</v>
      </c>
      <c r="Z51" s="6">
        <f t="shared" si="27"/>
        <v>0</v>
      </c>
      <c r="AA51" s="6">
        <f t="shared" si="28"/>
        <v>0.0010239134525623667</v>
      </c>
      <c r="AB51" s="6">
        <f t="shared" si="29"/>
        <v>0.00039761129317374854</v>
      </c>
      <c r="AC51" s="6">
        <f t="shared" si="30"/>
        <v>0.0004627714082931016</v>
      </c>
      <c r="AD51" s="6">
        <f t="shared" si="31"/>
        <v>0</v>
      </c>
      <c r="AE51" s="6">
        <f t="shared" si="32"/>
        <v>0</v>
      </c>
      <c r="AF51" s="6">
        <f t="shared" si="33"/>
        <v>0.0004428391093461143</v>
      </c>
      <c r="AG51" s="6">
        <f t="shared" si="34"/>
        <v>0</v>
      </c>
      <c r="AH51" s="6">
        <v>0</v>
      </c>
      <c r="AI51" s="6">
        <v>0</v>
      </c>
      <c r="AJ51" s="6">
        <v>0</v>
      </c>
      <c r="AK51" s="6">
        <f t="shared" si="15"/>
        <v>0.0002313857041465508</v>
      </c>
      <c r="AL51" s="6">
        <f t="shared" si="16"/>
        <v>0.0005119567262811833</v>
      </c>
      <c r="AM51" s="6">
        <f t="shared" si="17"/>
        <v>0.00037997814058337307</v>
      </c>
      <c r="AN51" s="6">
        <f t="shared" si="18"/>
        <v>0.0005119567262811833</v>
      </c>
      <c r="AO51" s="6">
        <f t="shared" si="19"/>
        <v>0.0009010831789442849</v>
      </c>
      <c r="AP51" s="6">
        <f t="shared" si="20"/>
        <v>0</v>
      </c>
    </row>
    <row r="52" spans="1:42" ht="11.25">
      <c r="A52" s="38" t="s">
        <v>193</v>
      </c>
      <c r="B52" s="65" t="s">
        <v>36</v>
      </c>
      <c r="C52" s="57" t="s">
        <v>122</v>
      </c>
      <c r="I52" s="168">
        <v>18</v>
      </c>
      <c r="J52" s="168">
        <v>0</v>
      </c>
      <c r="K52" s="168">
        <v>11.5</v>
      </c>
      <c r="L52" s="168">
        <v>6.5</v>
      </c>
      <c r="M52" s="145">
        <v>2097</v>
      </c>
      <c r="N52" s="145">
        <v>86</v>
      </c>
      <c r="O52" s="145">
        <v>104</v>
      </c>
      <c r="P52" s="2">
        <v>26048</v>
      </c>
      <c r="Q52" s="17"/>
      <c r="R52" s="17">
        <v>1215916</v>
      </c>
      <c r="T52" s="6">
        <f t="shared" si="21"/>
        <v>0</v>
      </c>
      <c r="U52" s="6">
        <f t="shared" si="22"/>
        <v>0</v>
      </c>
      <c r="V52" s="6">
        <f t="shared" si="23"/>
        <v>0</v>
      </c>
      <c r="W52" s="6">
        <f t="shared" si="24"/>
        <v>0</v>
      </c>
      <c r="X52" s="6">
        <f t="shared" si="25"/>
        <v>0</v>
      </c>
      <c r="Y52" s="6">
        <f t="shared" si="26"/>
        <v>0.001921237789466493</v>
      </c>
      <c r="Z52" s="6">
        <f t="shared" si="27"/>
        <v>0</v>
      </c>
      <c r="AA52" s="6">
        <f t="shared" si="28"/>
        <v>0.0021216224692733724</v>
      </c>
      <c r="AB52" s="6">
        <f t="shared" si="29"/>
        <v>0.0016461614048594684</v>
      </c>
      <c r="AC52" s="6">
        <f t="shared" si="30"/>
        <v>0.002494682887379522</v>
      </c>
      <c r="AD52" s="6">
        <f t="shared" si="31"/>
        <v>0.00040005172761873394</v>
      </c>
      <c r="AE52" s="6">
        <f t="shared" si="32"/>
        <v>0.0019398642095053349</v>
      </c>
      <c r="AF52" s="6">
        <f t="shared" si="33"/>
        <v>0.004416184196113164</v>
      </c>
      <c r="AG52" s="6">
        <f t="shared" si="34"/>
        <v>0</v>
      </c>
      <c r="AH52" s="6">
        <v>0</v>
      </c>
      <c r="AI52" s="6">
        <v>0</v>
      </c>
      <c r="AJ52" s="6">
        <v>0</v>
      </c>
      <c r="AK52" s="6">
        <f t="shared" si="15"/>
        <v>0.001447367307499128</v>
      </c>
      <c r="AL52" s="6">
        <f t="shared" si="16"/>
        <v>0.0010608112346366862</v>
      </c>
      <c r="AM52" s="6">
        <f t="shared" si="17"/>
        <v>0.0009606188947332465</v>
      </c>
      <c r="AN52" s="6">
        <f t="shared" si="18"/>
        <v>0.0010608112346366862</v>
      </c>
      <c r="AO52" s="6">
        <f t="shared" si="19"/>
        <v>0.00299976852226529</v>
      </c>
      <c r="AP52" s="6">
        <f t="shared" si="20"/>
        <v>0</v>
      </c>
    </row>
    <row r="53" spans="1:42" ht="11.25">
      <c r="A53" s="38" t="s">
        <v>193</v>
      </c>
      <c r="B53" s="67" t="s">
        <v>240</v>
      </c>
      <c r="C53" s="17" t="s">
        <v>137</v>
      </c>
      <c r="I53" s="168">
        <v>0</v>
      </c>
      <c r="J53" s="168"/>
      <c r="K53" s="168"/>
      <c r="L53" s="168"/>
      <c r="M53" s="145"/>
      <c r="N53" s="145"/>
      <c r="O53" s="145"/>
      <c r="Q53" s="17"/>
      <c r="R53" s="17"/>
      <c r="T53" s="6">
        <f t="shared" si="21"/>
        <v>0</v>
      </c>
      <c r="U53" s="6">
        <f t="shared" si="22"/>
        <v>0</v>
      </c>
      <c r="V53" s="6">
        <f t="shared" si="23"/>
        <v>0</v>
      </c>
      <c r="W53" s="6">
        <f t="shared" si="24"/>
        <v>0</v>
      </c>
      <c r="X53" s="6">
        <f t="shared" si="25"/>
        <v>0</v>
      </c>
      <c r="Y53" s="6">
        <f t="shared" si="26"/>
        <v>0</v>
      </c>
      <c r="Z53" s="6">
        <f t="shared" si="27"/>
        <v>0</v>
      </c>
      <c r="AA53" s="6">
        <f t="shared" si="28"/>
        <v>0</v>
      </c>
      <c r="AB53" s="6">
        <f t="shared" si="29"/>
        <v>0</v>
      </c>
      <c r="AC53" s="6">
        <f t="shared" si="30"/>
        <v>0</v>
      </c>
      <c r="AD53" s="6">
        <f t="shared" si="31"/>
        <v>0</v>
      </c>
      <c r="AE53" s="6">
        <f t="shared" si="32"/>
        <v>0</v>
      </c>
      <c r="AF53" s="6">
        <f t="shared" si="33"/>
        <v>0</v>
      </c>
      <c r="AG53" s="6">
        <f t="shared" si="34"/>
        <v>0</v>
      </c>
      <c r="AH53" s="6">
        <v>0</v>
      </c>
      <c r="AI53" s="6">
        <v>0</v>
      </c>
      <c r="AJ53" s="6">
        <v>0</v>
      </c>
      <c r="AK53" s="6">
        <f t="shared" si="15"/>
        <v>0</v>
      </c>
      <c r="AL53" s="6">
        <f t="shared" si="16"/>
        <v>0</v>
      </c>
      <c r="AM53" s="6">
        <f t="shared" si="17"/>
        <v>0</v>
      </c>
      <c r="AN53" s="6">
        <f t="shared" si="18"/>
        <v>0</v>
      </c>
      <c r="AO53" s="6">
        <f t="shared" si="19"/>
        <v>0</v>
      </c>
      <c r="AP53" s="6">
        <f t="shared" si="20"/>
        <v>0</v>
      </c>
    </row>
    <row r="54" spans="1:42" ht="11.25">
      <c r="A54" s="38" t="s">
        <v>193</v>
      </c>
      <c r="B54" s="67" t="s">
        <v>265</v>
      </c>
      <c r="C54" s="17" t="s">
        <v>257</v>
      </c>
      <c r="E54" s="2" t="s">
        <v>280</v>
      </c>
      <c r="F54" s="2" t="s">
        <v>280</v>
      </c>
      <c r="I54" s="168"/>
      <c r="J54" s="168" t="s">
        <v>280</v>
      </c>
      <c r="K54" s="168" t="s">
        <v>280</v>
      </c>
      <c r="L54" s="168" t="s">
        <v>280</v>
      </c>
      <c r="M54" s="145">
        <v>3</v>
      </c>
      <c r="N54" s="145">
        <v>0</v>
      </c>
      <c r="O54" s="145">
        <v>3</v>
      </c>
      <c r="P54" s="2" t="s">
        <v>280</v>
      </c>
      <c r="Q54" s="17"/>
      <c r="R54" s="17">
        <v>796951</v>
      </c>
      <c r="T54" s="6">
        <f t="shared" si="21"/>
        <v>0</v>
      </c>
      <c r="U54" s="6">
        <f t="shared" si="22"/>
        <v>0</v>
      </c>
      <c r="V54" s="6">
        <f t="shared" si="23"/>
        <v>0</v>
      </c>
      <c r="W54" s="6">
        <f t="shared" si="24"/>
        <v>0</v>
      </c>
      <c r="X54" s="6">
        <f t="shared" si="25"/>
        <v>0</v>
      </c>
      <c r="Y54" s="6">
        <f t="shared" si="26"/>
        <v>0</v>
      </c>
      <c r="Z54" s="6">
        <f t="shared" si="27"/>
        <v>0</v>
      </c>
      <c r="AA54" s="6">
        <f t="shared" si="28"/>
        <v>0</v>
      </c>
      <c r="AB54" s="6">
        <f t="shared" si="29"/>
        <v>0</v>
      </c>
      <c r="AC54" s="6">
        <f t="shared" si="30"/>
        <v>3.5689311693555392E-06</v>
      </c>
      <c r="AD54" s="6">
        <f t="shared" si="31"/>
        <v>0</v>
      </c>
      <c r="AE54" s="6">
        <f t="shared" si="32"/>
        <v>5.59576214280385E-05</v>
      </c>
      <c r="AF54" s="6">
        <f t="shared" si="33"/>
        <v>0</v>
      </c>
      <c r="AG54" s="6">
        <f t="shared" si="34"/>
        <v>0</v>
      </c>
      <c r="AH54" s="6">
        <v>0</v>
      </c>
      <c r="AI54" s="6">
        <v>0</v>
      </c>
      <c r="AJ54" s="6">
        <v>0</v>
      </c>
      <c r="AK54" s="6">
        <f t="shared" si="15"/>
        <v>1.7844655846777696E-06</v>
      </c>
      <c r="AL54" s="6">
        <f t="shared" si="16"/>
        <v>0</v>
      </c>
      <c r="AM54" s="6">
        <f t="shared" si="17"/>
        <v>0</v>
      </c>
      <c r="AN54" s="6">
        <f t="shared" si="18"/>
        <v>0</v>
      </c>
      <c r="AO54" s="6">
        <f t="shared" si="19"/>
        <v>0.0019661461183073875</v>
      </c>
      <c r="AP54" s="6">
        <f t="shared" si="20"/>
        <v>0</v>
      </c>
    </row>
    <row r="55" spans="1:42" ht="11.25">
      <c r="A55" s="38" t="s">
        <v>193</v>
      </c>
      <c r="B55" s="67" t="s">
        <v>236</v>
      </c>
      <c r="C55" s="17" t="s">
        <v>140</v>
      </c>
      <c r="E55" s="2" t="s">
        <v>280</v>
      </c>
      <c r="I55" s="168">
        <v>5.67</v>
      </c>
      <c r="J55" s="168">
        <v>0.29</v>
      </c>
      <c r="K55" s="168">
        <v>2.67</v>
      </c>
      <c r="L55" s="168">
        <v>3</v>
      </c>
      <c r="M55" s="145">
        <v>793</v>
      </c>
      <c r="N55" s="145">
        <v>0</v>
      </c>
      <c r="O55" s="145">
        <v>145</v>
      </c>
      <c r="P55" s="2">
        <v>4854</v>
      </c>
      <c r="Q55" s="17"/>
      <c r="R55" s="17">
        <v>429179</v>
      </c>
      <c r="T55" s="6">
        <f t="shared" si="21"/>
        <v>0</v>
      </c>
      <c r="U55" s="6">
        <f t="shared" si="22"/>
        <v>0</v>
      </c>
      <c r="V55" s="6">
        <f t="shared" si="23"/>
        <v>0</v>
      </c>
      <c r="W55" s="6">
        <f t="shared" si="24"/>
        <v>0</v>
      </c>
      <c r="X55" s="6">
        <f t="shared" si="25"/>
        <v>0</v>
      </c>
      <c r="Y55" s="6">
        <f t="shared" si="26"/>
        <v>0.0006051899036819453</v>
      </c>
      <c r="Z55" s="6">
        <f t="shared" si="27"/>
        <v>0.0001536147131112806</v>
      </c>
      <c r="AA55" s="6">
        <f t="shared" si="28"/>
        <v>0.0004925853906921656</v>
      </c>
      <c r="AB55" s="6">
        <f t="shared" si="29"/>
        <v>0.0007597668022428316</v>
      </c>
      <c r="AC55" s="6">
        <f t="shared" si="30"/>
        <v>0.0009433874724329809</v>
      </c>
      <c r="AD55" s="6">
        <f t="shared" si="31"/>
        <v>0</v>
      </c>
      <c r="AE55" s="6">
        <f t="shared" si="32"/>
        <v>0.002704618369021861</v>
      </c>
      <c r="AF55" s="6">
        <f t="shared" si="33"/>
        <v>0.0008229483295428938</v>
      </c>
      <c r="AG55" s="6">
        <f t="shared" si="34"/>
        <v>0</v>
      </c>
      <c r="AH55" s="6">
        <v>0</v>
      </c>
      <c r="AI55" s="6">
        <v>0</v>
      </c>
      <c r="AJ55" s="6">
        <v>0</v>
      </c>
      <c r="AK55" s="6">
        <f t="shared" si="15"/>
        <v>0.00047169373621649047</v>
      </c>
      <c r="AL55" s="6">
        <f t="shared" si="16"/>
        <v>0.0002462926953460828</v>
      </c>
      <c r="AM55" s="6">
        <f t="shared" si="17"/>
        <v>0.00030259495184097263</v>
      </c>
      <c r="AN55" s="6">
        <f t="shared" si="18"/>
        <v>0.0002462926953460828</v>
      </c>
      <c r="AO55" s="6">
        <f t="shared" si="19"/>
        <v>0.001058821213486207</v>
      </c>
      <c r="AP55" s="6">
        <f t="shared" si="20"/>
        <v>7.68073565556403E-05</v>
      </c>
    </row>
    <row r="56" spans="1:42" ht="11.25">
      <c r="A56" s="38" t="s">
        <v>193</v>
      </c>
      <c r="B56" s="65" t="s">
        <v>37</v>
      </c>
      <c r="C56" s="17" t="s">
        <v>248</v>
      </c>
      <c r="E56" s="2" t="s">
        <v>280</v>
      </c>
      <c r="I56" s="168">
        <v>14.2</v>
      </c>
      <c r="J56" s="168">
        <v>0</v>
      </c>
      <c r="K56" s="168">
        <v>4.2</v>
      </c>
      <c r="L56" s="168">
        <v>10</v>
      </c>
      <c r="M56" s="145">
        <v>645</v>
      </c>
      <c r="N56" s="145">
        <v>25</v>
      </c>
      <c r="O56" s="145">
        <v>0</v>
      </c>
      <c r="P56" s="2">
        <v>2624</v>
      </c>
      <c r="Q56" s="17"/>
      <c r="R56" s="17">
        <v>644572</v>
      </c>
      <c r="T56" s="6">
        <f t="shared" si="21"/>
        <v>0</v>
      </c>
      <c r="U56" s="6">
        <f t="shared" si="22"/>
        <v>0</v>
      </c>
      <c r="V56" s="6">
        <f t="shared" si="23"/>
        <v>0</v>
      </c>
      <c r="W56" s="6">
        <f t="shared" si="24"/>
        <v>0</v>
      </c>
      <c r="X56" s="6">
        <f t="shared" si="25"/>
        <v>0</v>
      </c>
      <c r="Y56" s="6">
        <f t="shared" si="26"/>
        <v>0.0015156431450235666</v>
      </c>
      <c r="Z56" s="6">
        <f t="shared" si="27"/>
        <v>0</v>
      </c>
      <c r="AA56" s="6">
        <f t="shared" si="28"/>
        <v>0.0007748534235607099</v>
      </c>
      <c r="AB56" s="6">
        <f t="shared" si="29"/>
        <v>0.0025325560074761053</v>
      </c>
      <c r="AC56" s="6">
        <f t="shared" si="30"/>
        <v>0.000767320201411441</v>
      </c>
      <c r="AD56" s="6">
        <f t="shared" si="31"/>
        <v>0.00011629410686591103</v>
      </c>
      <c r="AE56" s="6">
        <f t="shared" si="32"/>
        <v>0</v>
      </c>
      <c r="AF56" s="6">
        <f t="shared" si="33"/>
        <v>0.00044487359223744407</v>
      </c>
      <c r="AG56" s="6">
        <f t="shared" si="34"/>
        <v>0</v>
      </c>
      <c r="AH56" s="6">
        <v>0</v>
      </c>
      <c r="AI56" s="6">
        <v>0</v>
      </c>
      <c r="AJ56" s="6">
        <v>0</v>
      </c>
      <c r="AK56" s="6">
        <f t="shared" si="15"/>
        <v>0.000441807154138676</v>
      </c>
      <c r="AL56" s="6">
        <f t="shared" si="16"/>
        <v>0.00038742671178035494</v>
      </c>
      <c r="AM56" s="6">
        <f t="shared" si="17"/>
        <v>0.0007578215725117833</v>
      </c>
      <c r="AN56" s="6">
        <f t="shared" si="18"/>
        <v>0.00038742671178035494</v>
      </c>
      <c r="AO56" s="6">
        <f t="shared" si="19"/>
        <v>0.0015902141232894233</v>
      </c>
      <c r="AP56" s="6">
        <f t="shared" si="20"/>
        <v>0</v>
      </c>
    </row>
    <row r="57" spans="1:42" ht="11.25">
      <c r="A57" s="38" t="s">
        <v>193</v>
      </c>
      <c r="B57" s="65" t="s">
        <v>38</v>
      </c>
      <c r="C57" s="17" t="s">
        <v>129</v>
      </c>
      <c r="E57" s="2" t="s">
        <v>280</v>
      </c>
      <c r="I57" s="168">
        <v>1</v>
      </c>
      <c r="J57" s="168">
        <v>0</v>
      </c>
      <c r="K57" s="168">
        <v>0</v>
      </c>
      <c r="L57" s="168">
        <v>1</v>
      </c>
      <c r="M57" s="145">
        <v>50</v>
      </c>
      <c r="N57" s="145">
        <v>0</v>
      </c>
      <c r="O57" s="145">
        <v>0</v>
      </c>
      <c r="P57" s="2" t="s">
        <v>280</v>
      </c>
      <c r="Q57" s="17"/>
      <c r="R57" s="17">
        <v>43147</v>
      </c>
      <c r="T57" s="6">
        <f t="shared" si="21"/>
        <v>0</v>
      </c>
      <c r="U57" s="6">
        <f t="shared" si="22"/>
        <v>0</v>
      </c>
      <c r="V57" s="6">
        <f t="shared" si="23"/>
        <v>0</v>
      </c>
      <c r="W57" s="6">
        <f t="shared" si="24"/>
        <v>0</v>
      </c>
      <c r="X57" s="6">
        <f t="shared" si="25"/>
        <v>0</v>
      </c>
      <c r="Y57" s="6">
        <f t="shared" si="26"/>
        <v>0.0001067354327481385</v>
      </c>
      <c r="Z57" s="6">
        <f t="shared" si="27"/>
        <v>0</v>
      </c>
      <c r="AA57" s="6">
        <f t="shared" si="28"/>
        <v>0</v>
      </c>
      <c r="AB57" s="6">
        <f t="shared" si="29"/>
        <v>0.0002532556007476105</v>
      </c>
      <c r="AC57" s="6">
        <f t="shared" si="30"/>
        <v>5.948218615592565E-05</v>
      </c>
      <c r="AD57" s="6">
        <f t="shared" si="31"/>
        <v>0</v>
      </c>
      <c r="AE57" s="6">
        <f t="shared" si="32"/>
        <v>0</v>
      </c>
      <c r="AF57" s="6">
        <f t="shared" si="33"/>
        <v>0</v>
      </c>
      <c r="AG57" s="6">
        <f t="shared" si="34"/>
        <v>0</v>
      </c>
      <c r="AH57" s="6">
        <v>0</v>
      </c>
      <c r="AI57" s="6">
        <v>0</v>
      </c>
      <c r="AJ57" s="6">
        <v>0</v>
      </c>
      <c r="AK57" s="6">
        <f t="shared" si="15"/>
        <v>2.9741093077962827E-05</v>
      </c>
      <c r="AL57" s="6">
        <f t="shared" si="16"/>
        <v>0</v>
      </c>
      <c r="AM57" s="6">
        <f t="shared" si="17"/>
        <v>5.336771637406925E-05</v>
      </c>
      <c r="AN57" s="6">
        <f t="shared" si="18"/>
        <v>0</v>
      </c>
      <c r="AO57" s="6">
        <f t="shared" si="19"/>
        <v>0.00010644733059699887</v>
      </c>
      <c r="AP57" s="6">
        <f t="shared" si="20"/>
        <v>0</v>
      </c>
    </row>
    <row r="58" spans="1:42" ht="11.25">
      <c r="A58" s="38" t="s">
        <v>193</v>
      </c>
      <c r="B58" s="67" t="s">
        <v>277</v>
      </c>
      <c r="C58" s="171" t="s">
        <v>279</v>
      </c>
      <c r="D58" s="38"/>
      <c r="E58" s="14"/>
      <c r="F58" s="14"/>
      <c r="I58" s="168">
        <v>4.25</v>
      </c>
      <c r="J58" s="168">
        <v>0</v>
      </c>
      <c r="K58" s="168">
        <v>2.5</v>
      </c>
      <c r="L58" s="168">
        <v>1.75</v>
      </c>
      <c r="M58" s="145">
        <v>102</v>
      </c>
      <c r="N58" s="145">
        <v>0</v>
      </c>
      <c r="O58" s="145">
        <v>0</v>
      </c>
      <c r="P58" s="2">
        <v>10089</v>
      </c>
      <c r="Q58" s="17"/>
      <c r="R58" s="17"/>
      <c r="T58" s="6">
        <f t="shared" si="21"/>
        <v>0</v>
      </c>
      <c r="U58" s="6">
        <f t="shared" si="22"/>
        <v>0</v>
      </c>
      <c r="V58" s="6">
        <f t="shared" si="23"/>
        <v>0</v>
      </c>
      <c r="W58" s="6">
        <f t="shared" si="24"/>
        <v>0</v>
      </c>
      <c r="X58" s="6">
        <f t="shared" si="25"/>
        <v>0</v>
      </c>
      <c r="Y58" s="6">
        <f t="shared" si="26"/>
        <v>0.0004536255891795886</v>
      </c>
      <c r="Z58" s="6">
        <f t="shared" si="27"/>
        <v>0</v>
      </c>
      <c r="AA58" s="6">
        <f t="shared" si="28"/>
        <v>0.00046122227592899396</v>
      </c>
      <c r="AB58" s="6">
        <f t="shared" si="29"/>
        <v>0.0004431973013083184</v>
      </c>
      <c r="AC58" s="6">
        <f t="shared" si="30"/>
        <v>0.00012134365975808834</v>
      </c>
      <c r="AD58" s="6">
        <f t="shared" si="31"/>
        <v>0</v>
      </c>
      <c r="AE58" s="6">
        <f t="shared" si="32"/>
        <v>0</v>
      </c>
      <c r="AF58" s="6">
        <f t="shared" si="33"/>
        <v>0.0017104914908855082</v>
      </c>
      <c r="AG58" s="6">
        <f t="shared" si="34"/>
        <v>0</v>
      </c>
      <c r="AH58" s="6">
        <v>0</v>
      </c>
      <c r="AI58" s="6">
        <v>0</v>
      </c>
      <c r="AJ58" s="6">
        <v>0</v>
      </c>
      <c r="AK58" s="6">
        <f t="shared" si="15"/>
        <v>6.067182987904417E-05</v>
      </c>
      <c r="AL58" s="6">
        <f t="shared" si="16"/>
        <v>0.00023061113796449698</v>
      </c>
      <c r="AM58" s="6">
        <f t="shared" si="17"/>
        <v>0.0002268127945897943</v>
      </c>
      <c r="AN58" s="6">
        <f t="shared" si="18"/>
        <v>0.00023061113796449698</v>
      </c>
      <c r="AO58" s="6">
        <f t="shared" si="19"/>
        <v>0</v>
      </c>
      <c r="AP58" s="6">
        <f t="shared" si="20"/>
        <v>0</v>
      </c>
    </row>
    <row r="59" spans="1:42" ht="11.25">
      <c r="A59" s="38" t="s">
        <v>193</v>
      </c>
      <c r="B59" s="65" t="s">
        <v>39</v>
      </c>
      <c r="C59" s="17" t="s">
        <v>130</v>
      </c>
      <c r="E59" s="2" t="s">
        <v>280</v>
      </c>
      <c r="I59" s="168">
        <v>35.51</v>
      </c>
      <c r="J59" s="168">
        <v>0</v>
      </c>
      <c r="K59" s="168">
        <v>30.76</v>
      </c>
      <c r="L59" s="168">
        <v>4.75</v>
      </c>
      <c r="M59" s="145">
        <v>1965</v>
      </c>
      <c r="N59" s="145">
        <v>89</v>
      </c>
      <c r="O59" s="145">
        <v>43</v>
      </c>
      <c r="P59" s="2">
        <v>7965</v>
      </c>
      <c r="Q59" s="17"/>
      <c r="R59" s="17">
        <v>828240</v>
      </c>
      <c r="T59" s="6">
        <f t="shared" si="21"/>
        <v>0</v>
      </c>
      <c r="U59" s="6">
        <f t="shared" si="22"/>
        <v>0</v>
      </c>
      <c r="V59" s="6">
        <f t="shared" si="23"/>
        <v>0</v>
      </c>
      <c r="W59" s="6">
        <f t="shared" si="24"/>
        <v>0</v>
      </c>
      <c r="X59" s="6">
        <f t="shared" si="25"/>
        <v>0</v>
      </c>
      <c r="Y59" s="6">
        <f t="shared" si="26"/>
        <v>0.003790175216886398</v>
      </c>
      <c r="Z59" s="6">
        <f t="shared" si="27"/>
        <v>0</v>
      </c>
      <c r="AA59" s="6">
        <f t="shared" si="28"/>
        <v>0.005674878883030342</v>
      </c>
      <c r="AB59" s="6">
        <f t="shared" si="29"/>
        <v>0.00120296410355115</v>
      </c>
      <c r="AC59" s="6">
        <f t="shared" si="30"/>
        <v>0.0023376499159278785</v>
      </c>
      <c r="AD59" s="6">
        <f t="shared" si="31"/>
        <v>0.0004140070204426433</v>
      </c>
      <c r="AE59" s="6">
        <f t="shared" si="32"/>
        <v>0.0008020592404685519</v>
      </c>
      <c r="AF59" s="6">
        <f t="shared" si="33"/>
        <v>0.001350388019120138</v>
      </c>
      <c r="AG59" s="6">
        <f t="shared" si="34"/>
        <v>0</v>
      </c>
      <c r="AH59" s="6">
        <v>0</v>
      </c>
      <c r="AI59" s="6">
        <v>0</v>
      </c>
      <c r="AJ59" s="6">
        <v>0</v>
      </c>
      <c r="AK59" s="6">
        <f t="shared" si="15"/>
        <v>0.001375828468185261</v>
      </c>
      <c r="AL59" s="6">
        <f t="shared" si="16"/>
        <v>0.002837439441515171</v>
      </c>
      <c r="AM59" s="6">
        <f t="shared" si="17"/>
        <v>0.001895087608443199</v>
      </c>
      <c r="AN59" s="6">
        <f t="shared" si="18"/>
        <v>0.002837439441515171</v>
      </c>
      <c r="AO59" s="6">
        <f t="shared" si="19"/>
        <v>0.002043338751098763</v>
      </c>
      <c r="AP59" s="6">
        <f t="shared" si="20"/>
        <v>0</v>
      </c>
    </row>
    <row r="60" spans="1:42" ht="11.25">
      <c r="A60" s="38" t="s">
        <v>193</v>
      </c>
      <c r="B60" s="17" t="s">
        <v>40</v>
      </c>
      <c r="C60" s="17" t="s">
        <v>258</v>
      </c>
      <c r="E60" s="2" t="s">
        <v>280</v>
      </c>
      <c r="I60" s="168">
        <v>13.3</v>
      </c>
      <c r="J60" s="168">
        <v>0</v>
      </c>
      <c r="K60" s="168">
        <v>10.3</v>
      </c>
      <c r="L60" s="168">
        <v>3</v>
      </c>
      <c r="M60" s="145">
        <v>2370</v>
      </c>
      <c r="N60" s="145">
        <v>0</v>
      </c>
      <c r="O60" s="145">
        <v>0</v>
      </c>
      <c r="P60" s="2" t="s">
        <v>280</v>
      </c>
      <c r="Q60" s="17"/>
      <c r="R60" s="17">
        <v>-2545</v>
      </c>
      <c r="T60" s="6">
        <f t="shared" si="21"/>
        <v>0</v>
      </c>
      <c r="U60" s="6">
        <f t="shared" si="22"/>
        <v>0</v>
      </c>
      <c r="V60" s="6">
        <f t="shared" si="23"/>
        <v>0</v>
      </c>
      <c r="W60" s="6">
        <f t="shared" si="24"/>
        <v>0</v>
      </c>
      <c r="X60" s="6">
        <f t="shared" si="25"/>
        <v>0</v>
      </c>
      <c r="Y60" s="6">
        <f t="shared" si="26"/>
        <v>0.0014195812555502423</v>
      </c>
      <c r="Z60" s="6">
        <f t="shared" si="27"/>
        <v>0</v>
      </c>
      <c r="AA60" s="6">
        <f t="shared" si="28"/>
        <v>0.0019002357768274553</v>
      </c>
      <c r="AB60" s="6">
        <f t="shared" si="29"/>
        <v>0.0007597668022428316</v>
      </c>
      <c r="AC60" s="6">
        <f t="shared" si="30"/>
        <v>0.002819455623790876</v>
      </c>
      <c r="AD60" s="6">
        <f t="shared" si="31"/>
        <v>0</v>
      </c>
      <c r="AE60" s="6">
        <f t="shared" si="32"/>
        <v>0</v>
      </c>
      <c r="AF60" s="6">
        <f t="shared" si="33"/>
        <v>0</v>
      </c>
      <c r="AG60" s="6">
        <f t="shared" si="34"/>
        <v>0</v>
      </c>
      <c r="AH60" s="6">
        <v>0</v>
      </c>
      <c r="AI60" s="6">
        <v>0</v>
      </c>
      <c r="AJ60" s="6">
        <v>0</v>
      </c>
      <c r="AK60" s="6">
        <f t="shared" si="15"/>
        <v>0.001409727811895438</v>
      </c>
      <c r="AL60" s="6">
        <f t="shared" si="16"/>
        <v>0.0009501178884137277</v>
      </c>
      <c r="AM60" s="6">
        <f t="shared" si="17"/>
        <v>0.0007097906277751211</v>
      </c>
      <c r="AN60" s="6">
        <f t="shared" si="18"/>
        <v>0.0009501178884137277</v>
      </c>
      <c r="AO60" s="6">
        <f t="shared" si="19"/>
        <v>-6.278732156797972E-06</v>
      </c>
      <c r="AP60" s="6">
        <f t="shared" si="20"/>
        <v>0</v>
      </c>
    </row>
    <row r="61" spans="1:42" ht="11.25">
      <c r="A61" s="38" t="s">
        <v>193</v>
      </c>
      <c r="B61" s="67" t="s">
        <v>239</v>
      </c>
      <c r="C61" s="17" t="s">
        <v>141</v>
      </c>
      <c r="E61" s="2" t="s">
        <v>280</v>
      </c>
      <c r="I61" s="168">
        <v>0.6</v>
      </c>
      <c r="J61" s="168">
        <v>0</v>
      </c>
      <c r="K61" s="168">
        <v>0.6</v>
      </c>
      <c r="L61" s="168">
        <v>0</v>
      </c>
      <c r="M61" s="145">
        <v>44</v>
      </c>
      <c r="N61" s="145">
        <v>6</v>
      </c>
      <c r="O61" s="145">
        <v>1</v>
      </c>
      <c r="P61" s="2" t="s">
        <v>280</v>
      </c>
      <c r="Q61" s="17"/>
      <c r="R61" s="17">
        <v>26492</v>
      </c>
      <c r="T61" s="6">
        <f t="shared" si="21"/>
        <v>0</v>
      </c>
      <c r="U61" s="6">
        <f t="shared" si="22"/>
        <v>0</v>
      </c>
      <c r="V61" s="6">
        <f t="shared" si="23"/>
        <v>0</v>
      </c>
      <c r="W61" s="6">
        <f t="shared" si="24"/>
        <v>0</v>
      </c>
      <c r="X61" s="6">
        <f t="shared" si="25"/>
        <v>0</v>
      </c>
      <c r="Y61" s="6">
        <f t="shared" si="26"/>
        <v>6.40412596488831E-05</v>
      </c>
      <c r="Z61" s="6">
        <f t="shared" si="27"/>
        <v>0</v>
      </c>
      <c r="AA61" s="6">
        <f t="shared" si="28"/>
        <v>0.00011069334622295855</v>
      </c>
      <c r="AB61" s="6">
        <f t="shared" si="29"/>
        <v>0</v>
      </c>
      <c r="AC61" s="6">
        <f t="shared" si="30"/>
        <v>5.234432381721458E-05</v>
      </c>
      <c r="AD61" s="6">
        <f t="shared" si="31"/>
        <v>2.7910585647818647E-05</v>
      </c>
      <c r="AE61" s="6">
        <f t="shared" si="32"/>
        <v>1.8652540476012836E-05</v>
      </c>
      <c r="AF61" s="6">
        <f t="shared" si="33"/>
        <v>0</v>
      </c>
      <c r="AG61" s="6">
        <f t="shared" si="34"/>
        <v>0</v>
      </c>
      <c r="AH61" s="6">
        <v>0</v>
      </c>
      <c r="AI61" s="6">
        <v>0</v>
      </c>
      <c r="AJ61" s="6">
        <v>0</v>
      </c>
      <c r="AK61" s="6">
        <f t="shared" si="15"/>
        <v>4.012745473251661E-05</v>
      </c>
      <c r="AL61" s="6">
        <f t="shared" si="16"/>
        <v>5.5346673111479276E-05</v>
      </c>
      <c r="AM61" s="6">
        <f t="shared" si="17"/>
        <v>3.202062982444155E-05</v>
      </c>
      <c r="AN61" s="6">
        <f t="shared" si="18"/>
        <v>5.5346673111479276E-05</v>
      </c>
      <c r="AO61" s="6">
        <f t="shared" si="19"/>
        <v>6.535802447854298E-05</v>
      </c>
      <c r="AP61" s="6">
        <f t="shared" si="20"/>
        <v>0</v>
      </c>
    </row>
    <row r="62" spans="1:42" ht="11.25">
      <c r="A62" s="38" t="s">
        <v>193</v>
      </c>
      <c r="B62" s="97" t="s">
        <v>237</v>
      </c>
      <c r="C62" s="17" t="s">
        <v>238</v>
      </c>
      <c r="E62" s="2" t="s">
        <v>280</v>
      </c>
      <c r="I62" s="168">
        <v>3</v>
      </c>
      <c r="J62" s="168">
        <v>0</v>
      </c>
      <c r="K62" s="168">
        <v>2</v>
      </c>
      <c r="L62" s="168">
        <v>1</v>
      </c>
      <c r="M62" s="145">
        <v>258</v>
      </c>
      <c r="N62" s="145">
        <v>0</v>
      </c>
      <c r="O62" s="145">
        <v>0</v>
      </c>
      <c r="P62" s="2" t="s">
        <v>280</v>
      </c>
      <c r="Q62" s="17"/>
      <c r="R62" s="17"/>
      <c r="T62" s="6">
        <f t="shared" si="21"/>
        <v>0</v>
      </c>
      <c r="U62" s="6">
        <f t="shared" si="22"/>
        <v>0</v>
      </c>
      <c r="V62" s="6">
        <f t="shared" si="23"/>
        <v>0</v>
      </c>
      <c r="W62" s="6">
        <f t="shared" si="24"/>
        <v>0</v>
      </c>
      <c r="X62" s="6">
        <f t="shared" si="25"/>
        <v>0</v>
      </c>
      <c r="Y62" s="6">
        <f t="shared" si="26"/>
        <v>0.0003202062982444155</v>
      </c>
      <c r="Z62" s="6">
        <f t="shared" si="27"/>
        <v>0</v>
      </c>
      <c r="AA62" s="6">
        <f t="shared" si="28"/>
        <v>0.0003689778207431952</v>
      </c>
      <c r="AB62" s="6">
        <f t="shared" si="29"/>
        <v>0.0002532556007476105</v>
      </c>
      <c r="AC62" s="6">
        <f t="shared" si="30"/>
        <v>0.00030692808056457637</v>
      </c>
      <c r="AD62" s="6">
        <f t="shared" si="31"/>
        <v>0</v>
      </c>
      <c r="AE62" s="6">
        <f t="shared" si="32"/>
        <v>0</v>
      </c>
      <c r="AF62" s="6">
        <f t="shared" si="33"/>
        <v>0</v>
      </c>
      <c r="AG62" s="6">
        <f t="shared" si="34"/>
        <v>0</v>
      </c>
      <c r="AH62" s="6">
        <v>0</v>
      </c>
      <c r="AI62" s="6">
        <v>0</v>
      </c>
      <c r="AJ62" s="6">
        <v>0</v>
      </c>
      <c r="AK62" s="6">
        <f t="shared" si="15"/>
        <v>0.00015346404028228819</v>
      </c>
      <c r="AL62" s="6">
        <f t="shared" si="16"/>
        <v>0.0001844889103715976</v>
      </c>
      <c r="AM62" s="6">
        <f t="shared" si="17"/>
        <v>0.00016010314912220775</v>
      </c>
      <c r="AN62" s="6">
        <f t="shared" si="18"/>
        <v>0.0001844889103715976</v>
      </c>
      <c r="AO62" s="6">
        <f t="shared" si="19"/>
        <v>0</v>
      </c>
      <c r="AP62" s="6">
        <f t="shared" si="20"/>
        <v>0</v>
      </c>
    </row>
    <row r="63" spans="1:42" ht="11.25">
      <c r="A63" s="38" t="s">
        <v>193</v>
      </c>
      <c r="B63" s="64" t="s">
        <v>41</v>
      </c>
      <c r="C63" s="57" t="s">
        <v>205</v>
      </c>
      <c r="E63" s="2" t="s">
        <v>280</v>
      </c>
      <c r="F63" s="2" t="s">
        <v>280</v>
      </c>
      <c r="I63" s="168">
        <v>17.2</v>
      </c>
      <c r="J63" s="168">
        <v>0</v>
      </c>
      <c r="K63" s="168">
        <v>6.2</v>
      </c>
      <c r="L63" s="168">
        <v>11</v>
      </c>
      <c r="M63" s="145">
        <v>1112</v>
      </c>
      <c r="N63" s="145">
        <v>0</v>
      </c>
      <c r="O63" s="145">
        <v>67</v>
      </c>
      <c r="P63" s="2">
        <v>3497</v>
      </c>
      <c r="Q63" s="17"/>
      <c r="R63" s="17">
        <v>908950</v>
      </c>
      <c r="T63" s="6">
        <f t="shared" si="21"/>
        <v>0</v>
      </c>
      <c r="U63" s="6">
        <f t="shared" si="22"/>
        <v>0</v>
      </c>
      <c r="V63" s="6">
        <f t="shared" si="23"/>
        <v>0</v>
      </c>
      <c r="W63" s="6">
        <f t="shared" si="24"/>
        <v>0</v>
      </c>
      <c r="X63" s="6">
        <f t="shared" si="25"/>
        <v>0</v>
      </c>
      <c r="Y63" s="6">
        <f t="shared" si="26"/>
        <v>0.001835849443267982</v>
      </c>
      <c r="Z63" s="6">
        <f t="shared" si="27"/>
        <v>0</v>
      </c>
      <c r="AA63" s="6">
        <f t="shared" si="28"/>
        <v>0.0011438312443039051</v>
      </c>
      <c r="AB63" s="6">
        <f t="shared" si="29"/>
        <v>0.0027858116082237158</v>
      </c>
      <c r="AC63" s="6">
        <f t="shared" si="30"/>
        <v>0.0013228838201077865</v>
      </c>
      <c r="AD63" s="6">
        <f t="shared" si="31"/>
        <v>0</v>
      </c>
      <c r="AE63" s="6">
        <f t="shared" si="32"/>
        <v>0.00124972021189286</v>
      </c>
      <c r="AF63" s="6">
        <f t="shared" si="33"/>
        <v>0.0005928822225816852</v>
      </c>
      <c r="AG63" s="6">
        <f t="shared" si="34"/>
        <v>0</v>
      </c>
      <c r="AH63" s="6">
        <v>0</v>
      </c>
      <c r="AI63" s="6">
        <v>0</v>
      </c>
      <c r="AJ63" s="6">
        <v>0</v>
      </c>
      <c r="AK63" s="6">
        <f t="shared" si="15"/>
        <v>0.0006614419100538933</v>
      </c>
      <c r="AL63" s="6">
        <f t="shared" si="16"/>
        <v>0.0005719156221519526</v>
      </c>
      <c r="AM63" s="6">
        <f t="shared" si="17"/>
        <v>0.000917924721633991</v>
      </c>
      <c r="AN63" s="6">
        <f t="shared" si="18"/>
        <v>0.0005719156221519526</v>
      </c>
      <c r="AO63" s="6">
        <f t="shared" si="19"/>
        <v>0.002242457207827708</v>
      </c>
      <c r="AP63" s="6">
        <f t="shared" si="20"/>
        <v>0</v>
      </c>
    </row>
    <row r="64" spans="1:42" ht="11.25">
      <c r="A64" s="38" t="s">
        <v>193</v>
      </c>
      <c r="B64" s="65">
        <v>2629</v>
      </c>
      <c r="C64" s="17" t="s">
        <v>203</v>
      </c>
      <c r="E64" s="2" t="s">
        <v>280</v>
      </c>
      <c r="F64" s="2" t="s">
        <v>280</v>
      </c>
      <c r="I64" s="168"/>
      <c r="J64" s="168" t="s">
        <v>280</v>
      </c>
      <c r="K64" s="168" t="s">
        <v>280</v>
      </c>
      <c r="L64" s="168" t="s">
        <v>280</v>
      </c>
      <c r="M64" s="145">
        <v>0</v>
      </c>
      <c r="N64" s="145">
        <v>0</v>
      </c>
      <c r="O64" s="145">
        <v>0</v>
      </c>
      <c r="P64" s="2" t="s">
        <v>280</v>
      </c>
      <c r="Q64" s="17"/>
      <c r="R64" s="17"/>
      <c r="T64" s="6">
        <f t="shared" si="21"/>
        <v>0</v>
      </c>
      <c r="U64" s="6">
        <f t="shared" si="22"/>
        <v>0</v>
      </c>
      <c r="V64" s="6">
        <f t="shared" si="23"/>
        <v>0</v>
      </c>
      <c r="W64" s="6">
        <f t="shared" si="24"/>
        <v>0</v>
      </c>
      <c r="X64" s="6">
        <f t="shared" si="25"/>
        <v>0</v>
      </c>
      <c r="Y64" s="6">
        <f t="shared" si="26"/>
        <v>0</v>
      </c>
      <c r="Z64" s="6">
        <f t="shared" si="27"/>
        <v>0</v>
      </c>
      <c r="AA64" s="6">
        <f t="shared" si="28"/>
        <v>0</v>
      </c>
      <c r="AB64" s="6">
        <f t="shared" si="29"/>
        <v>0</v>
      </c>
      <c r="AC64" s="6">
        <f t="shared" si="30"/>
        <v>0</v>
      </c>
      <c r="AD64" s="6">
        <f t="shared" si="31"/>
        <v>0</v>
      </c>
      <c r="AE64" s="6">
        <f t="shared" si="32"/>
        <v>0</v>
      </c>
      <c r="AF64" s="6">
        <f t="shared" si="33"/>
        <v>0</v>
      </c>
      <c r="AG64" s="6">
        <f t="shared" si="34"/>
        <v>0</v>
      </c>
      <c r="AH64" s="6">
        <v>0</v>
      </c>
      <c r="AI64" s="6">
        <v>0</v>
      </c>
      <c r="AJ64" s="6">
        <v>0</v>
      </c>
      <c r="AK64" s="6">
        <f t="shared" si="15"/>
        <v>0</v>
      </c>
      <c r="AL64" s="6">
        <f t="shared" si="16"/>
        <v>0</v>
      </c>
      <c r="AM64" s="6">
        <f t="shared" si="17"/>
        <v>0</v>
      </c>
      <c r="AN64" s="6">
        <f t="shared" si="18"/>
        <v>0</v>
      </c>
      <c r="AO64" s="6">
        <f t="shared" si="19"/>
        <v>0</v>
      </c>
      <c r="AP64" s="6">
        <f t="shared" si="20"/>
        <v>0</v>
      </c>
    </row>
    <row r="65" spans="1:42" ht="11.25">
      <c r="A65" s="38" t="s">
        <v>193</v>
      </c>
      <c r="B65" s="65">
        <v>2635</v>
      </c>
      <c r="C65" s="17" t="s">
        <v>204</v>
      </c>
      <c r="E65" s="2" t="s">
        <v>280</v>
      </c>
      <c r="F65" s="2" t="s">
        <v>280</v>
      </c>
      <c r="I65" s="168">
        <v>0</v>
      </c>
      <c r="J65" s="168">
        <v>0</v>
      </c>
      <c r="K65" s="168">
        <v>0</v>
      </c>
      <c r="L65" s="168">
        <v>0</v>
      </c>
      <c r="M65" s="145">
        <v>628</v>
      </c>
      <c r="N65" s="145">
        <v>8</v>
      </c>
      <c r="O65" s="145">
        <v>0</v>
      </c>
      <c r="P65" s="2" t="s">
        <v>280</v>
      </c>
      <c r="Q65" s="17"/>
      <c r="R65" s="17"/>
      <c r="T65" s="6">
        <f t="shared" si="21"/>
        <v>0</v>
      </c>
      <c r="U65" s="6">
        <f t="shared" si="22"/>
        <v>0</v>
      </c>
      <c r="V65" s="6">
        <f t="shared" si="23"/>
        <v>0</v>
      </c>
      <c r="W65" s="6">
        <f t="shared" si="24"/>
        <v>0</v>
      </c>
      <c r="X65" s="6">
        <f t="shared" si="25"/>
        <v>0</v>
      </c>
      <c r="Y65" s="6">
        <f t="shared" si="26"/>
        <v>0</v>
      </c>
      <c r="Z65" s="6">
        <f t="shared" si="27"/>
        <v>0</v>
      </c>
      <c r="AA65" s="6">
        <f t="shared" si="28"/>
        <v>0</v>
      </c>
      <c r="AB65" s="6">
        <f t="shared" si="29"/>
        <v>0</v>
      </c>
      <c r="AC65" s="6">
        <f t="shared" si="30"/>
        <v>0.0007470962581184262</v>
      </c>
      <c r="AD65" s="6">
        <f t="shared" si="31"/>
        <v>3.721411419709153E-05</v>
      </c>
      <c r="AE65" s="6">
        <f t="shared" si="32"/>
        <v>0</v>
      </c>
      <c r="AF65" s="6">
        <f t="shared" si="33"/>
        <v>0</v>
      </c>
      <c r="AG65" s="6">
        <f t="shared" si="34"/>
        <v>0</v>
      </c>
      <c r="AH65" s="6">
        <v>0</v>
      </c>
      <c r="AI65" s="6">
        <v>0</v>
      </c>
      <c r="AJ65" s="6">
        <v>0</v>
      </c>
      <c r="AK65" s="6">
        <f t="shared" si="15"/>
        <v>0.00039215518615775885</v>
      </c>
      <c r="AL65" s="6">
        <f t="shared" si="16"/>
        <v>0</v>
      </c>
      <c r="AM65" s="6">
        <f t="shared" si="17"/>
        <v>0</v>
      </c>
      <c r="AN65" s="6">
        <f t="shared" si="18"/>
        <v>0</v>
      </c>
      <c r="AO65" s="6">
        <f t="shared" si="19"/>
        <v>0</v>
      </c>
      <c r="AP65" s="6">
        <f t="shared" si="20"/>
        <v>0</v>
      </c>
    </row>
    <row r="66" spans="1:42" ht="11.25">
      <c r="A66" s="38" t="s">
        <v>193</v>
      </c>
      <c r="B66" s="66" t="s">
        <v>43</v>
      </c>
      <c r="C66" s="52" t="s">
        <v>88</v>
      </c>
      <c r="E66" s="2" t="s">
        <v>280</v>
      </c>
      <c r="F66" s="2" t="s">
        <v>280</v>
      </c>
      <c r="I66" s="168"/>
      <c r="J66" s="168" t="s">
        <v>280</v>
      </c>
      <c r="K66" s="168" t="s">
        <v>280</v>
      </c>
      <c r="L66" s="168" t="s">
        <v>280</v>
      </c>
      <c r="M66" s="145">
        <v>0</v>
      </c>
      <c r="N66" s="145">
        <v>0</v>
      </c>
      <c r="O66" s="145">
        <f>385-O104</f>
        <v>44.89999999999998</v>
      </c>
      <c r="P66" s="2" t="s">
        <v>280</v>
      </c>
      <c r="Q66" s="17"/>
      <c r="R66" s="17">
        <v>0</v>
      </c>
      <c r="T66" s="6">
        <f t="shared" si="21"/>
        <v>0</v>
      </c>
      <c r="U66" s="6">
        <f t="shared" si="22"/>
        <v>0</v>
      </c>
      <c r="V66" s="6">
        <f t="shared" si="23"/>
        <v>0</v>
      </c>
      <c r="W66" s="6">
        <f t="shared" si="24"/>
        <v>0</v>
      </c>
      <c r="X66" s="6">
        <f t="shared" si="25"/>
        <v>0</v>
      </c>
      <c r="Y66" s="6">
        <f t="shared" si="26"/>
        <v>0</v>
      </c>
      <c r="Z66" s="6">
        <f t="shared" si="27"/>
        <v>0</v>
      </c>
      <c r="AA66" s="6">
        <f t="shared" si="28"/>
        <v>0</v>
      </c>
      <c r="AB66" s="6">
        <f t="shared" si="29"/>
        <v>0</v>
      </c>
      <c r="AC66" s="6">
        <f t="shared" si="30"/>
        <v>0</v>
      </c>
      <c r="AD66" s="6">
        <f t="shared" si="31"/>
        <v>0</v>
      </c>
      <c r="AE66" s="6">
        <f t="shared" si="32"/>
        <v>0.0008374990673729759</v>
      </c>
      <c r="AF66" s="6">
        <f t="shared" si="33"/>
        <v>0</v>
      </c>
      <c r="AG66" s="6">
        <f t="shared" si="34"/>
        <v>0</v>
      </c>
      <c r="AH66" s="6">
        <v>0</v>
      </c>
      <c r="AI66" s="6">
        <v>0</v>
      </c>
      <c r="AJ66" s="6">
        <v>0</v>
      </c>
      <c r="AK66" s="6">
        <f t="shared" si="15"/>
        <v>0</v>
      </c>
      <c r="AL66" s="6">
        <f t="shared" si="16"/>
        <v>0</v>
      </c>
      <c r="AM66" s="6">
        <f t="shared" si="17"/>
        <v>0</v>
      </c>
      <c r="AN66" s="6">
        <f t="shared" si="18"/>
        <v>0</v>
      </c>
      <c r="AO66" s="6">
        <f t="shared" si="19"/>
        <v>0</v>
      </c>
      <c r="AP66" s="6">
        <f t="shared" si="20"/>
        <v>0</v>
      </c>
    </row>
    <row r="67" spans="1:42" ht="11.25">
      <c r="A67" s="38" t="s">
        <v>193</v>
      </c>
      <c r="B67" s="64" t="s">
        <v>44</v>
      </c>
      <c r="C67" s="57" t="s">
        <v>144</v>
      </c>
      <c r="I67" s="168">
        <v>7.74</v>
      </c>
      <c r="J67" s="168">
        <v>0</v>
      </c>
      <c r="K67" s="168">
        <v>4.74</v>
      </c>
      <c r="L67" s="168">
        <v>3</v>
      </c>
      <c r="M67" s="145">
        <v>2173</v>
      </c>
      <c r="N67" s="145">
        <v>0</v>
      </c>
      <c r="O67" s="145">
        <v>3</v>
      </c>
      <c r="P67" s="2">
        <v>1889</v>
      </c>
      <c r="Q67" s="17"/>
      <c r="R67" s="17">
        <v>2139197</v>
      </c>
      <c r="T67" s="6">
        <f t="shared" si="21"/>
        <v>0</v>
      </c>
      <c r="U67" s="6">
        <f t="shared" si="22"/>
        <v>0</v>
      </c>
      <c r="V67" s="6">
        <f t="shared" si="23"/>
        <v>0</v>
      </c>
      <c r="W67" s="6">
        <f t="shared" si="24"/>
        <v>0</v>
      </c>
      <c r="X67" s="6">
        <f t="shared" si="25"/>
        <v>0</v>
      </c>
      <c r="Y67" s="6">
        <f t="shared" si="26"/>
        <v>0.000826132249470592</v>
      </c>
      <c r="Z67" s="6">
        <f t="shared" si="27"/>
        <v>0</v>
      </c>
      <c r="AA67" s="6">
        <f t="shared" si="28"/>
        <v>0.0008744774351613727</v>
      </c>
      <c r="AB67" s="6">
        <f t="shared" si="29"/>
        <v>0.0007597668022428316</v>
      </c>
      <c r="AC67" s="6">
        <f t="shared" si="30"/>
        <v>0.002585095810336529</v>
      </c>
      <c r="AD67" s="6">
        <f t="shared" si="31"/>
        <v>0</v>
      </c>
      <c r="AE67" s="6">
        <f t="shared" si="32"/>
        <v>5.59576214280385E-05</v>
      </c>
      <c r="AF67" s="6">
        <f t="shared" si="33"/>
        <v>0.00032026151514349537</v>
      </c>
      <c r="AG67" s="6">
        <f t="shared" si="34"/>
        <v>0</v>
      </c>
      <c r="AH67" s="6">
        <v>0</v>
      </c>
      <c r="AI67" s="6">
        <v>0</v>
      </c>
      <c r="AJ67" s="6">
        <v>0</v>
      </c>
      <c r="AK67" s="6">
        <f t="shared" si="15"/>
        <v>0.0012925479051682646</v>
      </c>
      <c r="AL67" s="6">
        <f t="shared" si="16"/>
        <v>0.00043723871758068634</v>
      </c>
      <c r="AM67" s="6">
        <f t="shared" si="17"/>
        <v>0.000413066124735296</v>
      </c>
      <c r="AN67" s="6">
        <f t="shared" si="18"/>
        <v>0.00043723871758068634</v>
      </c>
      <c r="AO67" s="6">
        <f t="shared" si="19"/>
        <v>0.005277581529911887</v>
      </c>
      <c r="AP67" s="6">
        <f t="shared" si="20"/>
        <v>0</v>
      </c>
    </row>
    <row r="68" spans="1:42" ht="11.25">
      <c r="A68" s="38" t="s">
        <v>193</v>
      </c>
      <c r="B68" s="65" t="s">
        <v>45</v>
      </c>
      <c r="C68" s="17" t="s">
        <v>254</v>
      </c>
      <c r="E68" s="2" t="s">
        <v>280</v>
      </c>
      <c r="I68" s="168">
        <v>23.05</v>
      </c>
      <c r="J68" s="168">
        <v>0</v>
      </c>
      <c r="K68" s="168">
        <v>15.05</v>
      </c>
      <c r="L68" s="168">
        <v>8</v>
      </c>
      <c r="M68" s="145">
        <v>4825.6</v>
      </c>
      <c r="N68" s="145">
        <v>0</v>
      </c>
      <c r="O68" s="145">
        <v>1</v>
      </c>
      <c r="P68" s="2">
        <v>6545.7</v>
      </c>
      <c r="Q68" s="17"/>
      <c r="R68" s="17">
        <v>1822420</v>
      </c>
      <c r="T68" s="6">
        <f t="shared" si="21"/>
        <v>0</v>
      </c>
      <c r="U68" s="6">
        <f t="shared" si="22"/>
        <v>0</v>
      </c>
      <c r="V68" s="6">
        <f t="shared" si="23"/>
        <v>0</v>
      </c>
      <c r="W68" s="6">
        <f t="shared" si="24"/>
        <v>0</v>
      </c>
      <c r="X68" s="6">
        <f t="shared" si="25"/>
        <v>0</v>
      </c>
      <c r="Y68" s="6">
        <f t="shared" si="26"/>
        <v>0.0024602517248445924</v>
      </c>
      <c r="Z68" s="6">
        <f t="shared" si="27"/>
        <v>0</v>
      </c>
      <c r="AA68" s="6">
        <f t="shared" si="28"/>
        <v>0.0027765581010925438</v>
      </c>
      <c r="AB68" s="6">
        <f t="shared" si="29"/>
        <v>0.002026044805980884</v>
      </c>
      <c r="AC68" s="6">
        <f t="shared" si="30"/>
        <v>0.005740744750280698</v>
      </c>
      <c r="AD68" s="6">
        <f t="shared" si="31"/>
        <v>0</v>
      </c>
      <c r="AE68" s="6">
        <f t="shared" si="32"/>
        <v>1.8652540476012836E-05</v>
      </c>
      <c r="AF68" s="6">
        <f t="shared" si="33"/>
        <v>0.0011097595551481088</v>
      </c>
      <c r="AG68" s="6">
        <f t="shared" si="34"/>
        <v>0</v>
      </c>
      <c r="AH68" s="6">
        <v>0</v>
      </c>
      <c r="AI68" s="6">
        <v>0</v>
      </c>
      <c r="AJ68" s="6">
        <v>0</v>
      </c>
      <c r="AK68" s="6">
        <f t="shared" si="15"/>
        <v>0.002870372375140349</v>
      </c>
      <c r="AL68" s="6">
        <f t="shared" si="16"/>
        <v>0.0013882790505462719</v>
      </c>
      <c r="AM68" s="6">
        <f t="shared" si="17"/>
        <v>0.0012301258624222962</v>
      </c>
      <c r="AN68" s="6">
        <f t="shared" si="18"/>
        <v>0.0013882790505462719</v>
      </c>
      <c r="AO68" s="6">
        <f t="shared" si="19"/>
        <v>0.004496065641332716</v>
      </c>
      <c r="AP68" s="6">
        <f t="shared" si="20"/>
        <v>0</v>
      </c>
    </row>
    <row r="69" spans="1:42" ht="11.25">
      <c r="A69" s="38" t="s">
        <v>193</v>
      </c>
      <c r="B69" s="65" t="s">
        <v>46</v>
      </c>
      <c r="C69" s="17" t="s">
        <v>145</v>
      </c>
      <c r="E69" s="2" t="s">
        <v>280</v>
      </c>
      <c r="I69" s="168">
        <v>28</v>
      </c>
      <c r="J69" s="168">
        <v>0</v>
      </c>
      <c r="K69" s="168">
        <v>17.25</v>
      </c>
      <c r="L69" s="168">
        <v>10.75</v>
      </c>
      <c r="M69" s="145">
        <v>2353</v>
      </c>
      <c r="N69" s="145">
        <v>0</v>
      </c>
      <c r="O69" s="145">
        <v>0</v>
      </c>
      <c r="P69" s="2">
        <v>21036</v>
      </c>
      <c r="Q69" s="17"/>
      <c r="R69" s="17">
        <v>1615078</v>
      </c>
      <c r="T69" s="6">
        <f t="shared" si="21"/>
        <v>0</v>
      </c>
      <c r="U69" s="6">
        <f t="shared" si="22"/>
        <v>0</v>
      </c>
      <c r="V69" s="6">
        <f t="shared" si="23"/>
        <v>0</v>
      </c>
      <c r="W69" s="6">
        <f t="shared" si="24"/>
        <v>0</v>
      </c>
      <c r="X69" s="6">
        <f t="shared" si="25"/>
        <v>0</v>
      </c>
      <c r="Y69" s="6">
        <f t="shared" si="26"/>
        <v>0.002988592116947878</v>
      </c>
      <c r="Z69" s="6">
        <f t="shared" si="27"/>
        <v>0</v>
      </c>
      <c r="AA69" s="6">
        <f t="shared" si="28"/>
        <v>0.0031824337039100584</v>
      </c>
      <c r="AB69" s="6">
        <f t="shared" si="29"/>
        <v>0.002722497708036813</v>
      </c>
      <c r="AC69" s="6">
        <f t="shared" si="30"/>
        <v>0.0027992316804978613</v>
      </c>
      <c r="AD69" s="6">
        <f t="shared" si="31"/>
        <v>0</v>
      </c>
      <c r="AE69" s="6">
        <f t="shared" si="32"/>
        <v>0</v>
      </c>
      <c r="AF69" s="6">
        <f t="shared" si="33"/>
        <v>0.0035664485085010952</v>
      </c>
      <c r="AG69" s="6">
        <f t="shared" si="34"/>
        <v>0</v>
      </c>
      <c r="AH69" s="6">
        <v>0</v>
      </c>
      <c r="AI69" s="6">
        <v>0</v>
      </c>
      <c r="AJ69" s="6">
        <v>0</v>
      </c>
      <c r="AK69" s="6">
        <f t="shared" si="15"/>
        <v>0.0013996158402489307</v>
      </c>
      <c r="AL69" s="6">
        <f t="shared" si="16"/>
        <v>0.0015912168519550292</v>
      </c>
      <c r="AM69" s="6">
        <f t="shared" si="17"/>
        <v>0.001494296058473939</v>
      </c>
      <c r="AN69" s="6">
        <f t="shared" si="18"/>
        <v>0.0015912168519550292</v>
      </c>
      <c r="AO69" s="6">
        <f t="shared" si="19"/>
        <v>0.003984535235495856</v>
      </c>
      <c r="AP69" s="6">
        <f t="shared" si="20"/>
        <v>0</v>
      </c>
    </row>
    <row r="70" spans="1:42" ht="11.25">
      <c r="A70" s="38" t="s">
        <v>193</v>
      </c>
      <c r="B70" s="65" t="s">
        <v>47</v>
      </c>
      <c r="C70" s="17" t="s">
        <v>148</v>
      </c>
      <c r="E70" s="2" t="s">
        <v>280</v>
      </c>
      <c r="I70" s="168">
        <v>0</v>
      </c>
      <c r="J70" s="168"/>
      <c r="K70" s="168"/>
      <c r="L70" s="168"/>
      <c r="M70" s="145">
        <v>62</v>
      </c>
      <c r="N70" s="145">
        <v>0</v>
      </c>
      <c r="O70" s="145">
        <v>0</v>
      </c>
      <c r="P70" s="2">
        <v>5738.7</v>
      </c>
      <c r="Q70" s="17"/>
      <c r="R70" s="17">
        <v>61046</v>
      </c>
      <c r="T70" s="6">
        <f t="shared" si="21"/>
        <v>0</v>
      </c>
      <c r="U70" s="6">
        <f t="shared" si="22"/>
        <v>0</v>
      </c>
      <c r="V70" s="6">
        <f t="shared" si="23"/>
        <v>0</v>
      </c>
      <c r="W70" s="6">
        <f t="shared" si="24"/>
        <v>0</v>
      </c>
      <c r="X70" s="6">
        <f t="shared" si="25"/>
        <v>0</v>
      </c>
      <c r="Y70" s="6">
        <f t="shared" si="26"/>
        <v>0</v>
      </c>
      <c r="Z70" s="6">
        <f t="shared" si="27"/>
        <v>0</v>
      </c>
      <c r="AA70" s="6">
        <f t="shared" si="28"/>
        <v>0</v>
      </c>
      <c r="AB70" s="6">
        <f t="shared" si="29"/>
        <v>0</v>
      </c>
      <c r="AC70" s="6">
        <f t="shared" si="30"/>
        <v>7.375791083334781E-05</v>
      </c>
      <c r="AD70" s="6">
        <f t="shared" si="31"/>
        <v>0</v>
      </c>
      <c r="AE70" s="6">
        <f t="shared" si="32"/>
        <v>0</v>
      </c>
      <c r="AF70" s="6">
        <f t="shared" si="33"/>
        <v>0.0009729405807061815</v>
      </c>
      <c r="AG70" s="6">
        <f t="shared" si="34"/>
        <v>0</v>
      </c>
      <c r="AH70" s="6">
        <v>0</v>
      </c>
      <c r="AI70" s="6">
        <v>0</v>
      </c>
      <c r="AJ70" s="6">
        <v>0</v>
      </c>
      <c r="AK70" s="6">
        <f t="shared" si="15"/>
        <v>3.6878955416673905E-05</v>
      </c>
      <c r="AL70" s="6">
        <f t="shared" si="16"/>
        <v>0</v>
      </c>
      <c r="AM70" s="6">
        <f t="shared" si="17"/>
        <v>0</v>
      </c>
      <c r="AN70" s="6">
        <f t="shared" si="18"/>
        <v>0</v>
      </c>
      <c r="AO70" s="6">
        <f t="shared" si="19"/>
        <v>0.0001506056908620389</v>
      </c>
      <c r="AP70" s="6">
        <f t="shared" si="20"/>
        <v>0</v>
      </c>
    </row>
    <row r="71" spans="1:42" ht="11.25">
      <c r="A71" s="38" t="s">
        <v>193</v>
      </c>
      <c r="B71" s="65" t="s">
        <v>48</v>
      </c>
      <c r="C71" s="17" t="s">
        <v>149</v>
      </c>
      <c r="E71" s="2" t="s">
        <v>280</v>
      </c>
      <c r="I71" s="168">
        <v>104.5</v>
      </c>
      <c r="J71" s="168">
        <v>0</v>
      </c>
      <c r="K71" s="168">
        <v>2</v>
      </c>
      <c r="L71" s="168">
        <v>102.5</v>
      </c>
      <c r="M71" s="145">
        <v>771</v>
      </c>
      <c r="N71" s="145">
        <v>0</v>
      </c>
      <c r="O71" s="145">
        <v>0</v>
      </c>
      <c r="P71" s="2">
        <f>85226-3950</f>
        <v>81276</v>
      </c>
      <c r="Q71" s="17"/>
      <c r="R71" s="17">
        <v>681446</v>
      </c>
      <c r="T71" s="6">
        <f t="shared" si="21"/>
        <v>0</v>
      </c>
      <c r="U71" s="6">
        <f t="shared" si="22"/>
        <v>0</v>
      </c>
      <c r="V71" s="6">
        <f t="shared" si="23"/>
        <v>0</v>
      </c>
      <c r="W71" s="6">
        <f t="shared" si="24"/>
        <v>0</v>
      </c>
      <c r="X71" s="6">
        <f t="shared" si="25"/>
        <v>0</v>
      </c>
      <c r="Y71" s="6">
        <f t="shared" si="26"/>
        <v>0.011153852722180474</v>
      </c>
      <c r="Z71" s="6">
        <f t="shared" si="27"/>
        <v>0</v>
      </c>
      <c r="AA71" s="6">
        <f t="shared" si="28"/>
        <v>0.0003689778207431952</v>
      </c>
      <c r="AB71" s="6">
        <f t="shared" si="29"/>
        <v>0.025958699076630076</v>
      </c>
      <c r="AC71" s="6">
        <f t="shared" si="30"/>
        <v>0.0009172153105243737</v>
      </c>
      <c r="AD71" s="6">
        <f t="shared" si="31"/>
        <v>0</v>
      </c>
      <c r="AE71" s="6">
        <f t="shared" si="32"/>
        <v>0</v>
      </c>
      <c r="AF71" s="6">
        <f t="shared" si="33"/>
        <v>0.013779552622976565</v>
      </c>
      <c r="AG71" s="6">
        <f t="shared" si="34"/>
        <v>0</v>
      </c>
      <c r="AH71" s="6">
        <v>0</v>
      </c>
      <c r="AI71" s="6">
        <v>0</v>
      </c>
      <c r="AJ71" s="6">
        <v>0</v>
      </c>
      <c r="AK71" s="6">
        <f t="shared" si="15"/>
        <v>0.00045860765526218683</v>
      </c>
      <c r="AL71" s="6">
        <f t="shared" si="16"/>
        <v>0.0001844889103715976</v>
      </c>
      <c r="AM71" s="6">
        <f t="shared" si="17"/>
        <v>0.005576926361090237</v>
      </c>
      <c r="AN71" s="6">
        <f t="shared" si="18"/>
        <v>0.0001844889103715976</v>
      </c>
      <c r="AO71" s="6">
        <f t="shared" si="19"/>
        <v>0.0016811854276311791</v>
      </c>
      <c r="AP71" s="6">
        <f t="shared" si="20"/>
        <v>0</v>
      </c>
    </row>
    <row r="72" spans="1:42" ht="11.25">
      <c r="A72" s="38" t="s">
        <v>193</v>
      </c>
      <c r="B72" s="65" t="s">
        <v>49</v>
      </c>
      <c r="C72" s="17" t="s">
        <v>150</v>
      </c>
      <c r="E72" s="2" t="s">
        <v>280</v>
      </c>
      <c r="I72" s="168">
        <v>1</v>
      </c>
      <c r="J72" s="168">
        <v>0</v>
      </c>
      <c r="K72" s="168">
        <v>0</v>
      </c>
      <c r="L72" s="168">
        <v>1</v>
      </c>
      <c r="M72" s="145">
        <v>68</v>
      </c>
      <c r="N72" s="145">
        <v>0</v>
      </c>
      <c r="O72" s="145">
        <v>4</v>
      </c>
      <c r="P72" s="2">
        <v>19130</v>
      </c>
      <c r="Q72" s="17"/>
      <c r="R72" s="17">
        <v>46349</v>
      </c>
      <c r="T72" s="6">
        <f t="shared" si="21"/>
        <v>0</v>
      </c>
      <c r="U72" s="6">
        <f t="shared" si="22"/>
        <v>0</v>
      </c>
      <c r="V72" s="6">
        <f t="shared" si="23"/>
        <v>0</v>
      </c>
      <c r="W72" s="6">
        <f t="shared" si="24"/>
        <v>0</v>
      </c>
      <c r="X72" s="6">
        <f t="shared" si="25"/>
        <v>0</v>
      </c>
      <c r="Y72" s="6">
        <f t="shared" si="26"/>
        <v>0.0001067354327481385</v>
      </c>
      <c r="Z72" s="6">
        <f t="shared" si="27"/>
        <v>0</v>
      </c>
      <c r="AA72" s="6">
        <f t="shared" si="28"/>
        <v>0</v>
      </c>
      <c r="AB72" s="6">
        <f t="shared" si="29"/>
        <v>0.0002532556007476105</v>
      </c>
      <c r="AC72" s="6">
        <f t="shared" si="30"/>
        <v>8.089577317205889E-05</v>
      </c>
      <c r="AD72" s="6">
        <f t="shared" si="31"/>
        <v>0</v>
      </c>
      <c r="AE72" s="6">
        <f t="shared" si="32"/>
        <v>7.461016190405134E-05</v>
      </c>
      <c r="AF72" s="6">
        <f t="shared" si="33"/>
        <v>0.003243304809261549</v>
      </c>
      <c r="AG72" s="6">
        <f t="shared" si="34"/>
        <v>0</v>
      </c>
      <c r="AH72" s="6">
        <v>0</v>
      </c>
      <c r="AI72" s="6">
        <v>0</v>
      </c>
      <c r="AJ72" s="6">
        <v>0</v>
      </c>
      <c r="AK72" s="6">
        <f t="shared" si="15"/>
        <v>4.0447886586029446E-05</v>
      </c>
      <c r="AL72" s="6">
        <f t="shared" si="16"/>
        <v>0</v>
      </c>
      <c r="AM72" s="6">
        <f t="shared" si="17"/>
        <v>5.336771637406925E-05</v>
      </c>
      <c r="AN72" s="6">
        <f t="shared" si="18"/>
        <v>0</v>
      </c>
      <c r="AO72" s="6">
        <f t="shared" si="19"/>
        <v>0.00011434693781352818</v>
      </c>
      <c r="AP72" s="6">
        <f t="shared" si="20"/>
        <v>0</v>
      </c>
    </row>
    <row r="73" spans="1:42" ht="11.25">
      <c r="A73" s="38" t="s">
        <v>193</v>
      </c>
      <c r="B73" s="65" t="s">
        <v>50</v>
      </c>
      <c r="C73" s="17" t="s">
        <v>151</v>
      </c>
      <c r="E73" s="2" t="s">
        <v>280</v>
      </c>
      <c r="I73" s="168">
        <v>66.84</v>
      </c>
      <c r="J73" s="168">
        <v>0</v>
      </c>
      <c r="K73" s="168">
        <v>2</v>
      </c>
      <c r="L73" s="168">
        <v>64.84</v>
      </c>
      <c r="M73" s="145">
        <v>3698</v>
      </c>
      <c r="N73" s="145">
        <v>73</v>
      </c>
      <c r="O73" s="145">
        <v>0</v>
      </c>
      <c r="P73" s="2">
        <v>9853</v>
      </c>
      <c r="Q73" s="17"/>
      <c r="R73" s="17">
        <v>3406561</v>
      </c>
      <c r="T73" s="6">
        <f aca="true" t="shared" si="35" ref="T73:T91">D73/D$93</f>
        <v>0</v>
      </c>
      <c r="U73" s="6">
        <f aca="true" t="shared" si="36" ref="U73:U91">E73/E$93</f>
        <v>0</v>
      </c>
      <c r="V73" s="6">
        <f aca="true" t="shared" si="37" ref="V73:V91">F73/F$93</f>
        <v>0</v>
      </c>
      <c r="W73" s="6">
        <f aca="true" t="shared" si="38" ref="W73:W91">G73/G$93</f>
        <v>0</v>
      </c>
      <c r="X73" s="6">
        <f aca="true" t="shared" si="39" ref="X73:X91">H73/H$93</f>
        <v>0</v>
      </c>
      <c r="Y73" s="6">
        <f aca="true" t="shared" si="40" ref="Y73:Y91">I73/I$93</f>
        <v>0.007134196324885578</v>
      </c>
      <c r="Z73" s="6">
        <f aca="true" t="shared" si="41" ref="Z73:Z91">J73/J$93</f>
        <v>0</v>
      </c>
      <c r="AA73" s="6">
        <f aca="true" t="shared" si="42" ref="AA73:AA91">K73/K$93</f>
        <v>0.0003689778207431952</v>
      </c>
      <c r="AB73" s="6">
        <f aca="true" t="shared" si="43" ref="AB73:AB91">L73/L$93</f>
        <v>0.016421093152475065</v>
      </c>
      <c r="AC73" s="6">
        <f aca="true" t="shared" si="44" ref="AC73:AC91">M73/M$93</f>
        <v>0.004399302488092262</v>
      </c>
      <c r="AD73" s="6">
        <f aca="true" t="shared" si="45" ref="AD73:AD91">N73/N$93</f>
        <v>0.0003395787920484602</v>
      </c>
      <c r="AE73" s="6">
        <f aca="true" t="shared" si="46" ref="AE73:AE91">O73/O$93</f>
        <v>0</v>
      </c>
      <c r="AF73" s="6">
        <f aca="true" t="shared" si="47" ref="AF73:AF91">P73/P$93</f>
        <v>0.0016704799940226891</v>
      </c>
      <c r="AG73" s="6">
        <f aca="true" t="shared" si="48" ref="AG73:AG91">Q73/Q$93</f>
        <v>0</v>
      </c>
      <c r="AH73" s="6">
        <v>0</v>
      </c>
      <c r="AI73" s="6">
        <v>0</v>
      </c>
      <c r="AJ73" s="6">
        <v>0</v>
      </c>
      <c r="AK73" s="6">
        <f t="shared" si="15"/>
        <v>0.002369440640070361</v>
      </c>
      <c r="AL73" s="6">
        <f t="shared" si="16"/>
        <v>0.0001844889103715976</v>
      </c>
      <c r="AM73" s="6">
        <f t="shared" si="17"/>
        <v>0.003567098162442789</v>
      </c>
      <c r="AN73" s="6">
        <f t="shared" si="18"/>
        <v>0.0001844889103715976</v>
      </c>
      <c r="AO73" s="6">
        <f t="shared" si="19"/>
        <v>0.008404276658072243</v>
      </c>
      <c r="AP73" s="6">
        <f t="shared" si="20"/>
        <v>0</v>
      </c>
    </row>
    <row r="74" spans="1:42" ht="11.25">
      <c r="A74" s="38" t="s">
        <v>193</v>
      </c>
      <c r="B74" s="65" t="s">
        <v>51</v>
      </c>
      <c r="C74" s="17" t="s">
        <v>152</v>
      </c>
      <c r="E74" s="2" t="s">
        <v>280</v>
      </c>
      <c r="I74" s="168">
        <v>3</v>
      </c>
      <c r="J74" s="168">
        <v>0</v>
      </c>
      <c r="K74" s="168">
        <v>2</v>
      </c>
      <c r="L74" s="168">
        <v>1</v>
      </c>
      <c r="M74" s="145">
        <v>134</v>
      </c>
      <c r="N74" s="145">
        <v>0</v>
      </c>
      <c r="O74" s="145">
        <v>0</v>
      </c>
      <c r="P74" s="2">
        <v>409</v>
      </c>
      <c r="Q74" s="17"/>
      <c r="R74" s="17">
        <v>155157</v>
      </c>
      <c r="T74" s="6">
        <f t="shared" si="35"/>
        <v>0</v>
      </c>
      <c r="U74" s="6">
        <f t="shared" si="36"/>
        <v>0</v>
      </c>
      <c r="V74" s="6">
        <f t="shared" si="37"/>
        <v>0</v>
      </c>
      <c r="W74" s="6">
        <f t="shared" si="38"/>
        <v>0</v>
      </c>
      <c r="X74" s="6">
        <f t="shared" si="39"/>
        <v>0</v>
      </c>
      <c r="Y74" s="6">
        <f t="shared" si="40"/>
        <v>0.0003202062982444155</v>
      </c>
      <c r="Z74" s="6">
        <f t="shared" si="41"/>
        <v>0</v>
      </c>
      <c r="AA74" s="6">
        <f t="shared" si="42"/>
        <v>0.0003689778207431952</v>
      </c>
      <c r="AB74" s="6">
        <f t="shared" si="43"/>
        <v>0.0002532556007476105</v>
      </c>
      <c r="AC74" s="6">
        <f t="shared" si="44"/>
        <v>0.00015941225889788075</v>
      </c>
      <c r="AD74" s="6">
        <f t="shared" si="45"/>
        <v>0</v>
      </c>
      <c r="AE74" s="6">
        <f t="shared" si="46"/>
        <v>0</v>
      </c>
      <c r="AF74" s="6">
        <f t="shared" si="47"/>
        <v>6.934195854615648E-05</v>
      </c>
      <c r="AG74" s="6">
        <f t="shared" si="48"/>
        <v>0</v>
      </c>
      <c r="AH74" s="6">
        <v>0</v>
      </c>
      <c r="AI74" s="6">
        <v>0</v>
      </c>
      <c r="AJ74" s="6">
        <v>0</v>
      </c>
      <c r="AK74" s="6">
        <f aca="true" t="shared" si="49" ref="AK74:AK91">(AC74+AD74)/2</f>
        <v>7.970612944894038E-05</v>
      </c>
      <c r="AL74" s="6">
        <f aca="true" t="shared" si="50" ref="AL74:AL91">(AA74+U74)/2</f>
        <v>0.0001844889103715976</v>
      </c>
      <c r="AM74" s="6">
        <f aca="true" t="shared" si="51" ref="AM74:AM91">(Y74+U74)/2</f>
        <v>0.00016010314912220775</v>
      </c>
      <c r="AN74" s="6">
        <f t="shared" si="18"/>
        <v>0.0001844889103715976</v>
      </c>
      <c r="AO74" s="6">
        <f t="shared" si="19"/>
        <v>0.0003827855580559147</v>
      </c>
      <c r="AP74" s="6">
        <f aca="true" t="shared" si="52" ref="AP74:AP91">(Z74+X74)/2</f>
        <v>0</v>
      </c>
    </row>
    <row r="75" spans="1:42" ht="11.25">
      <c r="A75" s="38" t="s">
        <v>193</v>
      </c>
      <c r="B75" s="65" t="s">
        <v>52</v>
      </c>
      <c r="C75" s="17" t="s">
        <v>153</v>
      </c>
      <c r="I75" s="168">
        <v>1099.74</v>
      </c>
      <c r="J75" s="168">
        <v>0</v>
      </c>
      <c r="K75" s="168">
        <v>30</v>
      </c>
      <c r="L75" s="168">
        <v>1069.74</v>
      </c>
      <c r="M75" s="145">
        <f>60799-M105</f>
        <v>34097.4</v>
      </c>
      <c r="N75" s="145">
        <v>148</v>
      </c>
      <c r="O75" s="145">
        <v>17</v>
      </c>
      <c r="P75" s="2">
        <v>248064</v>
      </c>
      <c r="Q75" s="17"/>
      <c r="R75" s="17">
        <v>27413267</v>
      </c>
      <c r="T75" s="6">
        <f t="shared" si="35"/>
        <v>0</v>
      </c>
      <c r="U75" s="6">
        <f t="shared" si="36"/>
        <v>0</v>
      </c>
      <c r="V75" s="6">
        <f t="shared" si="37"/>
        <v>0</v>
      </c>
      <c r="W75" s="6">
        <f t="shared" si="38"/>
        <v>0</v>
      </c>
      <c r="X75" s="6">
        <f t="shared" si="39"/>
        <v>0</v>
      </c>
      <c r="Y75" s="6">
        <f t="shared" si="40"/>
        <v>0.11738122481043783</v>
      </c>
      <c r="Z75" s="6">
        <f t="shared" si="41"/>
        <v>0</v>
      </c>
      <c r="AA75" s="6">
        <f t="shared" si="42"/>
        <v>0.005534667311147928</v>
      </c>
      <c r="AB75" s="6">
        <f t="shared" si="43"/>
        <v>0.2709176463437489</v>
      </c>
      <c r="AC75" s="6">
        <f t="shared" si="44"/>
        <v>0.04056375788466119</v>
      </c>
      <c r="AD75" s="6">
        <f t="shared" si="45"/>
        <v>0.0006884611126461933</v>
      </c>
      <c r="AE75" s="6">
        <f t="shared" si="46"/>
        <v>0.0003170931880922182</v>
      </c>
      <c r="AF75" s="6">
        <f t="shared" si="47"/>
        <v>0.042056830329569105</v>
      </c>
      <c r="AG75" s="6">
        <f t="shared" si="48"/>
        <v>0</v>
      </c>
      <c r="AH75" s="6">
        <v>0</v>
      </c>
      <c r="AI75" s="6">
        <v>0</v>
      </c>
      <c r="AJ75" s="6">
        <v>0</v>
      </c>
      <c r="AK75" s="6">
        <f t="shared" si="49"/>
        <v>0.02062610949865369</v>
      </c>
      <c r="AL75" s="6">
        <f t="shared" si="50"/>
        <v>0.002767333655573964</v>
      </c>
      <c r="AM75" s="6">
        <f t="shared" si="51"/>
        <v>0.05869061240521892</v>
      </c>
      <c r="AN75" s="6">
        <f aca="true" t="shared" si="53" ref="AN75:AN91">(X75+AA75)/2</f>
        <v>0.002767333655573964</v>
      </c>
      <c r="AO75" s="6">
        <f aca="true" t="shared" si="54" ref="AO75:AO91">R75/R$93</f>
        <v>0.06763086877634132</v>
      </c>
      <c r="AP75" s="6">
        <f t="shared" si="52"/>
        <v>0</v>
      </c>
    </row>
    <row r="76" spans="1:42" ht="11.25">
      <c r="A76" s="38" t="s">
        <v>193</v>
      </c>
      <c r="B76" s="128" t="s">
        <v>194</v>
      </c>
      <c r="C76" s="52" t="s">
        <v>154</v>
      </c>
      <c r="E76" s="2" t="s">
        <v>280</v>
      </c>
      <c r="I76" s="168"/>
      <c r="J76" s="168" t="s">
        <v>280</v>
      </c>
      <c r="K76" s="168" t="s">
        <v>280</v>
      </c>
      <c r="L76" s="168" t="s">
        <v>280</v>
      </c>
      <c r="M76" s="145">
        <v>236</v>
      </c>
      <c r="N76" s="145">
        <v>0</v>
      </c>
      <c r="O76" s="145">
        <v>0</v>
      </c>
      <c r="P76" s="2" t="s">
        <v>280</v>
      </c>
      <c r="Q76" s="17"/>
      <c r="R76" s="17">
        <v>187408</v>
      </c>
      <c r="T76" s="6">
        <f t="shared" si="35"/>
        <v>0</v>
      </c>
      <c r="U76" s="6">
        <f t="shared" si="36"/>
        <v>0</v>
      </c>
      <c r="V76" s="6">
        <f t="shared" si="37"/>
        <v>0</v>
      </c>
      <c r="W76" s="6">
        <f t="shared" si="38"/>
        <v>0</v>
      </c>
      <c r="X76" s="6">
        <f t="shared" si="39"/>
        <v>0</v>
      </c>
      <c r="Y76" s="6">
        <f t="shared" si="40"/>
        <v>0</v>
      </c>
      <c r="Z76" s="6">
        <f t="shared" si="41"/>
        <v>0</v>
      </c>
      <c r="AA76" s="6">
        <f t="shared" si="42"/>
        <v>0</v>
      </c>
      <c r="AB76" s="6">
        <f t="shared" si="43"/>
        <v>0</v>
      </c>
      <c r="AC76" s="6">
        <f t="shared" si="44"/>
        <v>0.0002807559186559691</v>
      </c>
      <c r="AD76" s="6">
        <f t="shared" si="45"/>
        <v>0</v>
      </c>
      <c r="AE76" s="6">
        <f t="shared" si="46"/>
        <v>0</v>
      </c>
      <c r="AF76" s="6">
        <f t="shared" si="47"/>
        <v>0</v>
      </c>
      <c r="AG76" s="6">
        <f t="shared" si="48"/>
        <v>0</v>
      </c>
      <c r="AH76" s="6">
        <v>0</v>
      </c>
      <c r="AI76" s="6">
        <v>0</v>
      </c>
      <c r="AJ76" s="6">
        <v>0</v>
      </c>
      <c r="AK76" s="6">
        <f t="shared" si="49"/>
        <v>0.00014037795932798455</v>
      </c>
      <c r="AL76" s="6">
        <f t="shared" si="50"/>
        <v>0</v>
      </c>
      <c r="AM76" s="6">
        <f t="shared" si="51"/>
        <v>0</v>
      </c>
      <c r="AN76" s="6">
        <f t="shared" si="53"/>
        <v>0</v>
      </c>
      <c r="AO76" s="6">
        <f t="shared" si="54"/>
        <v>0.00046235152693170704</v>
      </c>
      <c r="AP76" s="6">
        <f t="shared" si="52"/>
        <v>0</v>
      </c>
    </row>
    <row r="77" spans="1:42" ht="11.25">
      <c r="A77" s="38" t="s">
        <v>193</v>
      </c>
      <c r="B77" s="64" t="s">
        <v>53</v>
      </c>
      <c r="C77" s="57" t="s">
        <v>157</v>
      </c>
      <c r="E77" s="2" t="s">
        <v>280</v>
      </c>
      <c r="I77" s="168">
        <v>21.25</v>
      </c>
      <c r="J77" s="168">
        <v>0</v>
      </c>
      <c r="K77" s="168">
        <v>9.45</v>
      </c>
      <c r="L77" s="168">
        <v>11.8</v>
      </c>
      <c r="M77" s="145">
        <v>1971</v>
      </c>
      <c r="N77" s="145">
        <v>5</v>
      </c>
      <c r="O77" s="145">
        <v>546</v>
      </c>
      <c r="P77" s="2">
        <v>6928</v>
      </c>
      <c r="Q77" s="17"/>
      <c r="R77" s="17">
        <v>634042</v>
      </c>
      <c r="T77" s="6">
        <f t="shared" si="35"/>
        <v>0</v>
      </c>
      <c r="U77" s="6">
        <f t="shared" si="36"/>
        <v>0</v>
      </c>
      <c r="V77" s="6">
        <f t="shared" si="37"/>
        <v>0</v>
      </c>
      <c r="W77" s="6">
        <f t="shared" si="38"/>
        <v>0</v>
      </c>
      <c r="X77" s="6">
        <f t="shared" si="39"/>
        <v>0</v>
      </c>
      <c r="Y77" s="6">
        <f t="shared" si="40"/>
        <v>0.0022681279458979433</v>
      </c>
      <c r="Z77" s="6">
        <f t="shared" si="41"/>
        <v>0</v>
      </c>
      <c r="AA77" s="6">
        <f t="shared" si="42"/>
        <v>0.0017434202030115972</v>
      </c>
      <c r="AB77" s="6">
        <f t="shared" si="43"/>
        <v>0.0029884160888218043</v>
      </c>
      <c r="AC77" s="6">
        <f t="shared" si="44"/>
        <v>0.0023447877782665893</v>
      </c>
      <c r="AD77" s="6">
        <f t="shared" si="45"/>
        <v>2.3258821373182204E-05</v>
      </c>
      <c r="AE77" s="6">
        <f t="shared" si="46"/>
        <v>0.010184287099903008</v>
      </c>
      <c r="AF77" s="6">
        <f t="shared" si="47"/>
        <v>0.0011745747892610565</v>
      </c>
      <c r="AG77" s="6">
        <f t="shared" si="48"/>
        <v>0</v>
      </c>
      <c r="AH77" s="6">
        <v>0</v>
      </c>
      <c r="AI77" s="6">
        <v>0</v>
      </c>
      <c r="AJ77" s="6">
        <v>0</v>
      </c>
      <c r="AK77" s="6">
        <f t="shared" si="49"/>
        <v>0.0011840232998198857</v>
      </c>
      <c r="AL77" s="6">
        <f t="shared" si="50"/>
        <v>0.0008717101015057986</v>
      </c>
      <c r="AM77" s="6">
        <f t="shared" si="51"/>
        <v>0.0011340639729489716</v>
      </c>
      <c r="AN77" s="6">
        <f t="shared" si="53"/>
        <v>0.0008717101015057986</v>
      </c>
      <c r="AO77" s="6">
        <f t="shared" si="54"/>
        <v>0.001564235714797839</v>
      </c>
      <c r="AP77" s="6">
        <f t="shared" si="52"/>
        <v>0</v>
      </c>
    </row>
    <row r="78" spans="1:42" ht="11.25">
      <c r="A78" s="38" t="s">
        <v>193</v>
      </c>
      <c r="B78" s="65" t="s">
        <v>54</v>
      </c>
      <c r="C78" s="17" t="s">
        <v>158</v>
      </c>
      <c r="E78" s="2" t="s">
        <v>280</v>
      </c>
      <c r="I78" s="168">
        <v>23.74</v>
      </c>
      <c r="J78" s="168">
        <v>0</v>
      </c>
      <c r="K78" s="168">
        <v>13.24</v>
      </c>
      <c r="L78" s="168">
        <v>10.5</v>
      </c>
      <c r="M78" s="145">
        <v>1348</v>
      </c>
      <c r="N78" s="145">
        <v>0</v>
      </c>
      <c r="O78" s="145">
        <v>13</v>
      </c>
      <c r="P78" s="2">
        <v>15749</v>
      </c>
      <c r="Q78" s="17"/>
      <c r="R78" s="17">
        <v>1075327</v>
      </c>
      <c r="T78" s="6">
        <f t="shared" si="35"/>
        <v>0</v>
      </c>
      <c r="U78" s="6">
        <f t="shared" si="36"/>
        <v>0</v>
      </c>
      <c r="V78" s="6">
        <f t="shared" si="37"/>
        <v>0</v>
      </c>
      <c r="W78" s="6">
        <f t="shared" si="38"/>
        <v>0</v>
      </c>
      <c r="X78" s="6">
        <f t="shared" si="39"/>
        <v>0</v>
      </c>
      <c r="Y78" s="6">
        <f t="shared" si="40"/>
        <v>0.0025338991734408078</v>
      </c>
      <c r="Z78" s="6">
        <f t="shared" si="41"/>
        <v>0</v>
      </c>
      <c r="AA78" s="6">
        <f t="shared" si="42"/>
        <v>0.002442633173319952</v>
      </c>
      <c r="AB78" s="6">
        <f t="shared" si="43"/>
        <v>0.0026591838078499105</v>
      </c>
      <c r="AC78" s="6">
        <f t="shared" si="44"/>
        <v>0.0016036397387637557</v>
      </c>
      <c r="AD78" s="6">
        <f t="shared" si="45"/>
        <v>0</v>
      </c>
      <c r="AE78" s="6">
        <f t="shared" si="46"/>
        <v>0.00024248302618816686</v>
      </c>
      <c r="AF78" s="6">
        <f t="shared" si="47"/>
        <v>0.0026700892546293853</v>
      </c>
      <c r="AG78" s="6">
        <f t="shared" si="48"/>
        <v>0</v>
      </c>
      <c r="AH78" s="6">
        <v>0</v>
      </c>
      <c r="AI78" s="6">
        <v>0</v>
      </c>
      <c r="AJ78" s="6">
        <v>0</v>
      </c>
      <c r="AK78" s="6">
        <f t="shared" si="49"/>
        <v>0.0008018198693818779</v>
      </c>
      <c r="AL78" s="6">
        <f t="shared" si="50"/>
        <v>0.001221316586659976</v>
      </c>
      <c r="AM78" s="6">
        <f t="shared" si="51"/>
        <v>0.0012669495867204039</v>
      </c>
      <c r="AN78" s="6">
        <f t="shared" si="53"/>
        <v>0.001221316586659976</v>
      </c>
      <c r="AO78" s="6">
        <f t="shared" si="54"/>
        <v>0.002652923463250724</v>
      </c>
      <c r="AP78" s="6">
        <f t="shared" si="52"/>
        <v>0</v>
      </c>
    </row>
    <row r="79" spans="1:42" ht="11.25">
      <c r="A79" s="38" t="s">
        <v>193</v>
      </c>
      <c r="B79" s="65" t="s">
        <v>55</v>
      </c>
      <c r="C79" s="17" t="s">
        <v>159</v>
      </c>
      <c r="E79" s="2" t="s">
        <v>280</v>
      </c>
      <c r="I79" s="168">
        <v>21</v>
      </c>
      <c r="J79" s="168">
        <v>0</v>
      </c>
      <c r="K79" s="168">
        <v>15</v>
      </c>
      <c r="L79" s="168">
        <v>6</v>
      </c>
      <c r="M79" s="145">
        <v>1763</v>
      </c>
      <c r="N79" s="145">
        <v>663</v>
      </c>
      <c r="O79" s="145">
        <v>69</v>
      </c>
      <c r="P79" s="2">
        <v>13787</v>
      </c>
      <c r="Q79" s="17"/>
      <c r="R79" s="17">
        <v>885953</v>
      </c>
      <c r="T79" s="6">
        <f t="shared" si="35"/>
        <v>0</v>
      </c>
      <c r="U79" s="6">
        <f t="shared" si="36"/>
        <v>0</v>
      </c>
      <c r="V79" s="6">
        <f t="shared" si="37"/>
        <v>0</v>
      </c>
      <c r="W79" s="6">
        <f t="shared" si="38"/>
        <v>0</v>
      </c>
      <c r="X79" s="6">
        <f t="shared" si="39"/>
        <v>0</v>
      </c>
      <c r="Y79" s="6">
        <f t="shared" si="40"/>
        <v>0.0022414440877109084</v>
      </c>
      <c r="Z79" s="6">
        <f t="shared" si="41"/>
        <v>0</v>
      </c>
      <c r="AA79" s="6">
        <f t="shared" si="42"/>
        <v>0.002767333655573964</v>
      </c>
      <c r="AB79" s="6">
        <f t="shared" si="43"/>
        <v>0.0015195336044856631</v>
      </c>
      <c r="AC79" s="6">
        <f t="shared" si="44"/>
        <v>0.0020973418838579386</v>
      </c>
      <c r="AD79" s="6">
        <f t="shared" si="45"/>
        <v>0.0030841197140839605</v>
      </c>
      <c r="AE79" s="6">
        <f t="shared" si="46"/>
        <v>0.0012870252928448857</v>
      </c>
      <c r="AF79" s="6">
        <f t="shared" si="47"/>
        <v>0.002337451301896967</v>
      </c>
      <c r="AG79" s="6">
        <f t="shared" si="48"/>
        <v>0</v>
      </c>
      <c r="AH79" s="6">
        <v>0</v>
      </c>
      <c r="AI79" s="6">
        <v>0</v>
      </c>
      <c r="AJ79" s="6">
        <v>0</v>
      </c>
      <c r="AK79" s="6">
        <f t="shared" si="49"/>
        <v>0.0025907307989709496</v>
      </c>
      <c r="AL79" s="6">
        <f t="shared" si="50"/>
        <v>0.001383666827786982</v>
      </c>
      <c r="AM79" s="6">
        <f t="shared" si="51"/>
        <v>0.0011207220438554542</v>
      </c>
      <c r="AN79" s="6">
        <f t="shared" si="53"/>
        <v>0.001383666827786982</v>
      </c>
      <c r="AO79" s="6">
        <f t="shared" si="54"/>
        <v>0.0021857216465664573</v>
      </c>
      <c r="AP79" s="6">
        <f t="shared" si="52"/>
        <v>0</v>
      </c>
    </row>
    <row r="80" spans="1:42" ht="11.25">
      <c r="A80" s="38" t="s">
        <v>193</v>
      </c>
      <c r="B80" s="65" t="s">
        <v>56</v>
      </c>
      <c r="C80" s="17" t="s">
        <v>160</v>
      </c>
      <c r="I80" s="168"/>
      <c r="J80" s="168"/>
      <c r="K80" s="168" t="s">
        <v>280</v>
      </c>
      <c r="L80" s="168"/>
      <c r="M80" s="145"/>
      <c r="N80" s="145"/>
      <c r="O80" s="145"/>
      <c r="Q80" s="17"/>
      <c r="R80" s="17">
        <v>73</v>
      </c>
      <c r="T80" s="6">
        <f t="shared" si="35"/>
        <v>0</v>
      </c>
      <c r="U80" s="6">
        <f t="shared" si="36"/>
        <v>0</v>
      </c>
      <c r="V80" s="6">
        <f t="shared" si="37"/>
        <v>0</v>
      </c>
      <c r="W80" s="6">
        <f t="shared" si="38"/>
        <v>0</v>
      </c>
      <c r="X80" s="6">
        <f t="shared" si="39"/>
        <v>0</v>
      </c>
      <c r="Y80" s="6">
        <f t="shared" si="40"/>
        <v>0</v>
      </c>
      <c r="Z80" s="6">
        <f t="shared" si="41"/>
        <v>0</v>
      </c>
      <c r="AA80" s="6">
        <f t="shared" si="42"/>
        <v>0</v>
      </c>
      <c r="AB80" s="6">
        <f t="shared" si="43"/>
        <v>0</v>
      </c>
      <c r="AC80" s="6">
        <f t="shared" si="44"/>
        <v>0</v>
      </c>
      <c r="AD80" s="6">
        <f t="shared" si="45"/>
        <v>0</v>
      </c>
      <c r="AE80" s="6">
        <f t="shared" si="46"/>
        <v>0</v>
      </c>
      <c r="AF80" s="6">
        <f t="shared" si="47"/>
        <v>0</v>
      </c>
      <c r="AG80" s="6">
        <f t="shared" si="48"/>
        <v>0</v>
      </c>
      <c r="AH80" s="6">
        <v>0</v>
      </c>
      <c r="AI80" s="6">
        <v>0</v>
      </c>
      <c r="AJ80" s="6">
        <v>0</v>
      </c>
      <c r="AK80" s="6">
        <f t="shared" si="49"/>
        <v>0</v>
      </c>
      <c r="AL80" s="6">
        <f t="shared" si="50"/>
        <v>0</v>
      </c>
      <c r="AM80" s="6">
        <f t="shared" si="51"/>
        <v>0</v>
      </c>
      <c r="AN80" s="6">
        <f t="shared" si="53"/>
        <v>0</v>
      </c>
      <c r="AO80" s="6">
        <f t="shared" si="54"/>
        <v>1.800972288590381E-07</v>
      </c>
      <c r="AP80" s="6">
        <f t="shared" si="52"/>
        <v>0</v>
      </c>
    </row>
    <row r="81" spans="1:42" ht="11.25">
      <c r="A81" s="38" t="s">
        <v>193</v>
      </c>
      <c r="B81" s="65" t="s">
        <v>57</v>
      </c>
      <c r="C81" s="17" t="s">
        <v>161</v>
      </c>
      <c r="E81" s="2" t="s">
        <v>280</v>
      </c>
      <c r="I81" s="168">
        <v>2.77</v>
      </c>
      <c r="J81" s="168">
        <v>0</v>
      </c>
      <c r="K81" s="168">
        <v>0.97</v>
      </c>
      <c r="L81" s="168">
        <v>1.8</v>
      </c>
      <c r="M81" s="145">
        <v>134</v>
      </c>
      <c r="N81" s="145">
        <v>28</v>
      </c>
      <c r="O81" s="145">
        <v>-1</v>
      </c>
      <c r="P81" s="2" t="s">
        <v>280</v>
      </c>
      <c r="Q81" s="17"/>
      <c r="R81" s="17">
        <v>96234</v>
      </c>
      <c r="T81" s="6">
        <f t="shared" si="35"/>
        <v>0</v>
      </c>
      <c r="U81" s="6">
        <f t="shared" si="36"/>
        <v>0</v>
      </c>
      <c r="V81" s="6">
        <f t="shared" si="37"/>
        <v>0</v>
      </c>
      <c r="W81" s="6">
        <f t="shared" si="38"/>
        <v>0</v>
      </c>
      <c r="X81" s="6">
        <f t="shared" si="39"/>
        <v>0</v>
      </c>
      <c r="Y81" s="6">
        <f t="shared" si="40"/>
        <v>0.00029565714871234366</v>
      </c>
      <c r="Z81" s="6">
        <f t="shared" si="41"/>
        <v>0</v>
      </c>
      <c r="AA81" s="6">
        <f t="shared" si="42"/>
        <v>0.00017895424306044966</v>
      </c>
      <c r="AB81" s="6">
        <f t="shared" si="43"/>
        <v>0.00045586008134569894</v>
      </c>
      <c r="AC81" s="6">
        <f t="shared" si="44"/>
        <v>0.00015941225889788075</v>
      </c>
      <c r="AD81" s="6">
        <f t="shared" si="45"/>
        <v>0.00013024939968982036</v>
      </c>
      <c r="AE81" s="6">
        <f t="shared" si="46"/>
        <v>-1.8652540476012836E-05</v>
      </c>
      <c r="AF81" s="6">
        <f t="shared" si="47"/>
        <v>0</v>
      </c>
      <c r="AG81" s="6">
        <f t="shared" si="48"/>
        <v>0</v>
      </c>
      <c r="AH81" s="6">
        <v>0</v>
      </c>
      <c r="AI81" s="6">
        <v>0</v>
      </c>
      <c r="AJ81" s="6">
        <v>0</v>
      </c>
      <c r="AK81" s="6">
        <f t="shared" si="49"/>
        <v>0.00014483082929385056</v>
      </c>
      <c r="AL81" s="6">
        <f t="shared" si="50"/>
        <v>8.947712153022483E-05</v>
      </c>
      <c r="AM81" s="6">
        <f t="shared" si="51"/>
        <v>0.00014782857435617183</v>
      </c>
      <c r="AN81" s="6">
        <f t="shared" si="53"/>
        <v>8.947712153022483E-05</v>
      </c>
      <c r="AO81" s="6">
        <f t="shared" si="54"/>
        <v>0.00023741748934274893</v>
      </c>
      <c r="AP81" s="6">
        <f t="shared" si="52"/>
        <v>0</v>
      </c>
    </row>
    <row r="82" spans="1:42" ht="11.25">
      <c r="A82" s="38" t="s">
        <v>193</v>
      </c>
      <c r="B82" s="65" t="s">
        <v>58</v>
      </c>
      <c r="C82" s="17" t="s">
        <v>162</v>
      </c>
      <c r="E82" s="2" t="s">
        <v>280</v>
      </c>
      <c r="I82" s="168">
        <v>35.2</v>
      </c>
      <c r="J82" s="168">
        <v>0</v>
      </c>
      <c r="K82" s="168">
        <v>19.2</v>
      </c>
      <c r="L82" s="168">
        <v>16</v>
      </c>
      <c r="M82" s="145">
        <f>19256-M106</f>
        <v>2976.2000000000007</v>
      </c>
      <c r="N82" s="145">
        <f>11355-N106</f>
        <v>665.1000000000004</v>
      </c>
      <c r="O82" s="145">
        <f>0</f>
        <v>0</v>
      </c>
      <c r="P82" s="2">
        <v>11426</v>
      </c>
      <c r="Q82" s="17"/>
      <c r="R82" s="17">
        <v>1537499</v>
      </c>
      <c r="T82" s="6">
        <f t="shared" si="35"/>
        <v>0</v>
      </c>
      <c r="U82" s="6">
        <f t="shared" si="36"/>
        <v>0</v>
      </c>
      <c r="V82" s="6">
        <f t="shared" si="37"/>
        <v>0</v>
      </c>
      <c r="W82" s="6">
        <f t="shared" si="38"/>
        <v>0</v>
      </c>
      <c r="X82" s="6">
        <f t="shared" si="39"/>
        <v>0</v>
      </c>
      <c r="Y82" s="6">
        <f t="shared" si="40"/>
        <v>0.0037570872327344755</v>
      </c>
      <c r="Z82" s="6">
        <f t="shared" si="41"/>
        <v>0</v>
      </c>
      <c r="AA82" s="6">
        <f t="shared" si="42"/>
        <v>0.0035421870791346737</v>
      </c>
      <c r="AB82" s="6">
        <f t="shared" si="43"/>
        <v>0.004052089611961768</v>
      </c>
      <c r="AC82" s="6">
        <f t="shared" si="44"/>
        <v>0.0035406176487453194</v>
      </c>
      <c r="AD82" s="6">
        <f t="shared" si="45"/>
        <v>0.003093888419060699</v>
      </c>
      <c r="AE82" s="6">
        <f t="shared" si="46"/>
        <v>0</v>
      </c>
      <c r="AF82" s="6">
        <f t="shared" si="47"/>
        <v>0.0019371667930278339</v>
      </c>
      <c r="AG82" s="6">
        <f t="shared" si="48"/>
        <v>0</v>
      </c>
      <c r="AH82" s="6">
        <v>0</v>
      </c>
      <c r="AI82" s="6">
        <v>0</v>
      </c>
      <c r="AJ82" s="6">
        <v>0</v>
      </c>
      <c r="AK82" s="6">
        <f t="shared" si="49"/>
        <v>0.003317253033903009</v>
      </c>
      <c r="AL82" s="6">
        <f t="shared" si="50"/>
        <v>0.0017710935395673368</v>
      </c>
      <c r="AM82" s="6">
        <f t="shared" si="51"/>
        <v>0.0018785436163672377</v>
      </c>
      <c r="AN82" s="6">
        <f t="shared" si="53"/>
        <v>0.0017710935395673368</v>
      </c>
      <c r="AO82" s="6">
        <f t="shared" si="54"/>
        <v>0.003793141222925236</v>
      </c>
      <c r="AP82" s="6">
        <f t="shared" si="52"/>
        <v>0</v>
      </c>
    </row>
    <row r="83" spans="1:42" ht="11.25">
      <c r="A83" s="38" t="s">
        <v>193</v>
      </c>
      <c r="B83" s="65" t="s">
        <v>59</v>
      </c>
      <c r="C83" s="17" t="s">
        <v>163</v>
      </c>
      <c r="E83" s="2" t="s">
        <v>280</v>
      </c>
      <c r="I83" s="168">
        <v>9</v>
      </c>
      <c r="J83" s="168">
        <v>0</v>
      </c>
      <c r="K83" s="168">
        <v>6</v>
      </c>
      <c r="L83" s="168">
        <v>3</v>
      </c>
      <c r="M83" s="145">
        <v>389</v>
      </c>
      <c r="N83" s="145">
        <v>13</v>
      </c>
      <c r="O83" s="145">
        <v>5</v>
      </c>
      <c r="P83" s="2" t="s">
        <v>280</v>
      </c>
      <c r="Q83" s="17"/>
      <c r="R83" s="17">
        <v>320476</v>
      </c>
      <c r="T83" s="6">
        <f t="shared" si="35"/>
        <v>0</v>
      </c>
      <c r="U83" s="6">
        <f t="shared" si="36"/>
        <v>0</v>
      </c>
      <c r="V83" s="6">
        <f t="shared" si="37"/>
        <v>0</v>
      </c>
      <c r="W83" s="6">
        <f t="shared" si="38"/>
        <v>0</v>
      </c>
      <c r="X83" s="6">
        <f t="shared" si="39"/>
        <v>0</v>
      </c>
      <c r="Y83" s="6">
        <f t="shared" si="40"/>
        <v>0.0009606188947332465</v>
      </c>
      <c r="Z83" s="6">
        <f t="shared" si="41"/>
        <v>0</v>
      </c>
      <c r="AA83" s="6">
        <f t="shared" si="42"/>
        <v>0.0011069334622295856</v>
      </c>
      <c r="AB83" s="6">
        <f t="shared" si="43"/>
        <v>0.0007597668022428316</v>
      </c>
      <c r="AC83" s="6">
        <f t="shared" si="44"/>
        <v>0.0004627714082931016</v>
      </c>
      <c r="AD83" s="6">
        <f t="shared" si="45"/>
        <v>6.047293557027373E-05</v>
      </c>
      <c r="AE83" s="6">
        <f t="shared" si="46"/>
        <v>9.326270238006417E-05</v>
      </c>
      <c r="AF83" s="6">
        <f t="shared" si="47"/>
        <v>0</v>
      </c>
      <c r="AG83" s="6">
        <f t="shared" si="48"/>
        <v>0</v>
      </c>
      <c r="AH83" s="6">
        <v>0</v>
      </c>
      <c r="AI83" s="6">
        <v>0</v>
      </c>
      <c r="AJ83" s="6">
        <v>0</v>
      </c>
      <c r="AK83" s="6">
        <f t="shared" si="49"/>
        <v>0.0002616221719316877</v>
      </c>
      <c r="AL83" s="6">
        <f t="shared" si="50"/>
        <v>0.0005534667311147928</v>
      </c>
      <c r="AM83" s="6">
        <f t="shared" si="51"/>
        <v>0.00048030944736662324</v>
      </c>
      <c r="AN83" s="6">
        <f t="shared" si="53"/>
        <v>0.0005534667311147928</v>
      </c>
      <c r="AO83" s="6">
        <f t="shared" si="54"/>
        <v>0.0007906416372031383</v>
      </c>
      <c r="AP83" s="6">
        <f t="shared" si="52"/>
        <v>0</v>
      </c>
    </row>
    <row r="84" spans="1:42" ht="11.25">
      <c r="A84" s="38" t="s">
        <v>193</v>
      </c>
      <c r="B84" s="65" t="s">
        <v>60</v>
      </c>
      <c r="C84" s="17" t="s">
        <v>164</v>
      </c>
      <c r="E84" s="2" t="s">
        <v>280</v>
      </c>
      <c r="I84" s="168">
        <v>162.35</v>
      </c>
      <c r="J84" s="168">
        <v>0</v>
      </c>
      <c r="K84" s="168">
        <v>40.9</v>
      </c>
      <c r="L84" s="168">
        <v>121.45</v>
      </c>
      <c r="M84" s="145">
        <v>193</v>
      </c>
      <c r="N84" s="145">
        <v>3</v>
      </c>
      <c r="O84" s="145">
        <v>0</v>
      </c>
      <c r="Q84" s="17"/>
      <c r="R84" s="17">
        <v>101204</v>
      </c>
      <c r="T84" s="6">
        <f t="shared" si="35"/>
        <v>0</v>
      </c>
      <c r="U84" s="6">
        <f t="shared" si="36"/>
        <v>0</v>
      </c>
      <c r="V84" s="6">
        <f t="shared" si="37"/>
        <v>0</v>
      </c>
      <c r="W84" s="6">
        <f t="shared" si="38"/>
        <v>0</v>
      </c>
      <c r="X84" s="6">
        <f t="shared" si="39"/>
        <v>0</v>
      </c>
      <c r="Y84" s="6">
        <f t="shared" si="40"/>
        <v>0.017328497506660285</v>
      </c>
      <c r="Z84" s="6">
        <f t="shared" si="41"/>
        <v>0</v>
      </c>
      <c r="AA84" s="6">
        <f t="shared" si="42"/>
        <v>0.007545596434198341</v>
      </c>
      <c r="AB84" s="6">
        <f t="shared" si="43"/>
        <v>0.030757892710797298</v>
      </c>
      <c r="AC84" s="6">
        <f t="shared" si="44"/>
        <v>0.00022960123856187304</v>
      </c>
      <c r="AD84" s="6">
        <f t="shared" si="45"/>
        <v>1.3955292823909324E-05</v>
      </c>
      <c r="AE84" s="6">
        <f t="shared" si="46"/>
        <v>0</v>
      </c>
      <c r="AF84" s="6">
        <f t="shared" si="47"/>
        <v>0</v>
      </c>
      <c r="AG84" s="6">
        <f t="shared" si="48"/>
        <v>0</v>
      </c>
      <c r="AH84" s="6">
        <v>0</v>
      </c>
      <c r="AI84" s="6">
        <v>0</v>
      </c>
      <c r="AJ84" s="6">
        <v>0</v>
      </c>
      <c r="AK84" s="6">
        <f t="shared" si="49"/>
        <v>0.00012177826569289118</v>
      </c>
      <c r="AL84" s="6">
        <f t="shared" si="50"/>
        <v>0.0037727982170991706</v>
      </c>
      <c r="AM84" s="6">
        <f t="shared" si="51"/>
        <v>0.008664248753330142</v>
      </c>
      <c r="AN84" s="6">
        <f t="shared" si="53"/>
        <v>0.0037727982170991706</v>
      </c>
      <c r="AO84" s="6">
        <f t="shared" si="54"/>
        <v>0.00024967890341712456</v>
      </c>
      <c r="AP84" s="6">
        <f t="shared" si="52"/>
        <v>0</v>
      </c>
    </row>
    <row r="85" spans="1:42" ht="11.25">
      <c r="A85" s="38" t="s">
        <v>191</v>
      </c>
      <c r="B85" s="128" t="s">
        <v>195</v>
      </c>
      <c r="C85" s="52" t="s">
        <v>165</v>
      </c>
      <c r="E85" s="2" t="s">
        <v>280</v>
      </c>
      <c r="I85" s="168">
        <v>38.93</v>
      </c>
      <c r="J85" s="168">
        <v>0</v>
      </c>
      <c r="K85" s="168">
        <v>22</v>
      </c>
      <c r="L85" s="168">
        <v>16.93</v>
      </c>
      <c r="M85" s="145">
        <v>313</v>
      </c>
      <c r="N85" s="145">
        <v>0</v>
      </c>
      <c r="O85" s="145">
        <v>0</v>
      </c>
      <c r="Q85" s="17">
        <v>1</v>
      </c>
      <c r="R85" s="17">
        <v>247551</v>
      </c>
      <c r="T85" s="6">
        <f t="shared" si="35"/>
        <v>0</v>
      </c>
      <c r="U85" s="6">
        <f t="shared" si="36"/>
        <v>0</v>
      </c>
      <c r="V85" s="6">
        <f t="shared" si="37"/>
        <v>0</v>
      </c>
      <c r="W85" s="6">
        <f t="shared" si="38"/>
        <v>0</v>
      </c>
      <c r="X85" s="6">
        <f t="shared" si="39"/>
        <v>0</v>
      </c>
      <c r="Y85" s="6">
        <f t="shared" si="40"/>
        <v>0.004155210396885032</v>
      </c>
      <c r="Z85" s="6">
        <f t="shared" si="41"/>
        <v>0</v>
      </c>
      <c r="AA85" s="6">
        <f t="shared" si="42"/>
        <v>0.004058756028175147</v>
      </c>
      <c r="AB85" s="6">
        <f t="shared" si="43"/>
        <v>0.004287617320657046</v>
      </c>
      <c r="AC85" s="6">
        <f t="shared" si="44"/>
        <v>0.0003723584853360946</v>
      </c>
      <c r="AD85" s="6">
        <f t="shared" si="45"/>
        <v>0</v>
      </c>
      <c r="AE85" s="6">
        <f t="shared" si="46"/>
        <v>0</v>
      </c>
      <c r="AF85" s="6">
        <f t="shared" si="47"/>
        <v>0</v>
      </c>
      <c r="AG85" s="6">
        <f t="shared" si="48"/>
        <v>1</v>
      </c>
      <c r="AH85" s="6">
        <v>0</v>
      </c>
      <c r="AI85" s="6">
        <v>0</v>
      </c>
      <c r="AJ85" s="6">
        <v>0</v>
      </c>
      <c r="AK85" s="6">
        <f t="shared" si="49"/>
        <v>0.0001861792426680473</v>
      </c>
      <c r="AL85" s="6">
        <f t="shared" si="50"/>
        <v>0.0020293780140875736</v>
      </c>
      <c r="AM85" s="6">
        <f t="shared" si="51"/>
        <v>0.002077605198442516</v>
      </c>
      <c r="AN85" s="6">
        <f t="shared" si="53"/>
        <v>0.0020293780140875736</v>
      </c>
      <c r="AO85" s="6">
        <f t="shared" si="54"/>
        <v>0.0006107294397436129</v>
      </c>
      <c r="AP85" s="6">
        <f t="shared" si="52"/>
        <v>0</v>
      </c>
    </row>
    <row r="86" spans="1:42" ht="11.25">
      <c r="A86" s="38" t="s">
        <v>193</v>
      </c>
      <c r="B86" s="127" t="s">
        <v>241</v>
      </c>
      <c r="C86" s="16" t="s">
        <v>244</v>
      </c>
      <c r="I86" s="168">
        <v>0</v>
      </c>
      <c r="J86" s="168"/>
      <c r="K86" s="168"/>
      <c r="L86" s="168"/>
      <c r="M86" s="146"/>
      <c r="N86" s="145"/>
      <c r="O86" s="145"/>
      <c r="Q86" s="17"/>
      <c r="R86" s="172"/>
      <c r="T86" s="6">
        <f t="shared" si="35"/>
        <v>0</v>
      </c>
      <c r="U86" s="6">
        <f t="shared" si="36"/>
        <v>0</v>
      </c>
      <c r="V86" s="6">
        <f t="shared" si="37"/>
        <v>0</v>
      </c>
      <c r="W86" s="6">
        <f t="shared" si="38"/>
        <v>0</v>
      </c>
      <c r="X86" s="6">
        <f t="shared" si="39"/>
        <v>0</v>
      </c>
      <c r="Y86" s="6">
        <f t="shared" si="40"/>
        <v>0</v>
      </c>
      <c r="Z86" s="6">
        <f t="shared" si="41"/>
        <v>0</v>
      </c>
      <c r="AA86" s="6">
        <f t="shared" si="42"/>
        <v>0</v>
      </c>
      <c r="AB86" s="6">
        <f t="shared" si="43"/>
        <v>0</v>
      </c>
      <c r="AC86" s="6">
        <f t="shared" si="44"/>
        <v>0</v>
      </c>
      <c r="AD86" s="6">
        <f t="shared" si="45"/>
        <v>0</v>
      </c>
      <c r="AE86" s="6">
        <f t="shared" si="46"/>
        <v>0</v>
      </c>
      <c r="AF86" s="6">
        <f t="shared" si="47"/>
        <v>0</v>
      </c>
      <c r="AG86" s="6">
        <f t="shared" si="48"/>
        <v>0</v>
      </c>
      <c r="AH86" s="6">
        <v>0</v>
      </c>
      <c r="AI86" s="6">
        <v>0</v>
      </c>
      <c r="AJ86" s="6">
        <v>0</v>
      </c>
      <c r="AK86" s="6">
        <f t="shared" si="49"/>
        <v>0</v>
      </c>
      <c r="AL86" s="6">
        <f t="shared" si="50"/>
        <v>0</v>
      </c>
      <c r="AM86" s="6">
        <f t="shared" si="51"/>
        <v>0</v>
      </c>
      <c r="AN86" s="6">
        <f t="shared" si="53"/>
        <v>0</v>
      </c>
      <c r="AO86" s="6">
        <f t="shared" si="54"/>
        <v>0</v>
      </c>
      <c r="AP86" s="6">
        <f t="shared" si="52"/>
        <v>0</v>
      </c>
    </row>
    <row r="87" spans="1:42" ht="11.25">
      <c r="A87" s="38" t="s">
        <v>193</v>
      </c>
      <c r="B87" s="67" t="s">
        <v>242</v>
      </c>
      <c r="C87" s="17" t="s">
        <v>245</v>
      </c>
      <c r="I87" s="168">
        <v>0</v>
      </c>
      <c r="J87" s="168"/>
      <c r="K87" s="168"/>
      <c r="L87" s="168"/>
      <c r="M87" s="146"/>
      <c r="N87" s="145"/>
      <c r="O87" s="145"/>
      <c r="Q87" s="17"/>
      <c r="R87" s="172"/>
      <c r="T87" s="6">
        <f t="shared" si="35"/>
        <v>0</v>
      </c>
      <c r="U87" s="6">
        <f t="shared" si="36"/>
        <v>0</v>
      </c>
      <c r="V87" s="6">
        <f t="shared" si="37"/>
        <v>0</v>
      </c>
      <c r="W87" s="6">
        <f t="shared" si="38"/>
        <v>0</v>
      </c>
      <c r="X87" s="6">
        <f t="shared" si="39"/>
        <v>0</v>
      </c>
      <c r="Y87" s="6">
        <f t="shared" si="40"/>
        <v>0</v>
      </c>
      <c r="Z87" s="6">
        <f t="shared" si="41"/>
        <v>0</v>
      </c>
      <c r="AA87" s="6">
        <f t="shared" si="42"/>
        <v>0</v>
      </c>
      <c r="AB87" s="6">
        <f t="shared" si="43"/>
        <v>0</v>
      </c>
      <c r="AC87" s="6">
        <f t="shared" si="44"/>
        <v>0</v>
      </c>
      <c r="AD87" s="6">
        <f t="shared" si="45"/>
        <v>0</v>
      </c>
      <c r="AE87" s="6">
        <f t="shared" si="46"/>
        <v>0</v>
      </c>
      <c r="AF87" s="6">
        <f t="shared" si="47"/>
        <v>0</v>
      </c>
      <c r="AG87" s="6">
        <f t="shared" si="48"/>
        <v>0</v>
      </c>
      <c r="AH87" s="6">
        <v>0</v>
      </c>
      <c r="AI87" s="6">
        <v>0</v>
      </c>
      <c r="AJ87" s="6">
        <v>0</v>
      </c>
      <c r="AK87" s="6">
        <f t="shared" si="49"/>
        <v>0</v>
      </c>
      <c r="AL87" s="6">
        <f t="shared" si="50"/>
        <v>0</v>
      </c>
      <c r="AM87" s="6">
        <f t="shared" si="51"/>
        <v>0</v>
      </c>
      <c r="AN87" s="6">
        <f t="shared" si="53"/>
        <v>0</v>
      </c>
      <c r="AO87" s="6">
        <f t="shared" si="54"/>
        <v>0</v>
      </c>
      <c r="AP87" s="6">
        <f t="shared" si="52"/>
        <v>0</v>
      </c>
    </row>
    <row r="88" spans="1:42" ht="11.25">
      <c r="A88" s="38" t="s">
        <v>193</v>
      </c>
      <c r="B88" s="67" t="s">
        <v>243</v>
      </c>
      <c r="C88" s="17" t="s">
        <v>246</v>
      </c>
      <c r="I88" s="168">
        <v>0</v>
      </c>
      <c r="J88" s="168"/>
      <c r="K88" s="168"/>
      <c r="L88" s="168"/>
      <c r="M88" s="146"/>
      <c r="N88" s="145"/>
      <c r="O88" s="145"/>
      <c r="Q88" s="17"/>
      <c r="R88" s="172"/>
      <c r="T88" s="6">
        <f t="shared" si="35"/>
        <v>0</v>
      </c>
      <c r="U88" s="6">
        <f t="shared" si="36"/>
        <v>0</v>
      </c>
      <c r="V88" s="6">
        <f t="shared" si="37"/>
        <v>0</v>
      </c>
      <c r="W88" s="6">
        <f t="shared" si="38"/>
        <v>0</v>
      </c>
      <c r="X88" s="6">
        <f t="shared" si="39"/>
        <v>0</v>
      </c>
      <c r="Y88" s="6">
        <f t="shared" si="40"/>
        <v>0</v>
      </c>
      <c r="Z88" s="6">
        <f t="shared" si="41"/>
        <v>0</v>
      </c>
      <c r="AA88" s="6">
        <f t="shared" si="42"/>
        <v>0</v>
      </c>
      <c r="AB88" s="6">
        <f t="shared" si="43"/>
        <v>0</v>
      </c>
      <c r="AC88" s="6">
        <f t="shared" si="44"/>
        <v>0</v>
      </c>
      <c r="AD88" s="6">
        <f t="shared" si="45"/>
        <v>0</v>
      </c>
      <c r="AE88" s="6">
        <f t="shared" si="46"/>
        <v>0</v>
      </c>
      <c r="AF88" s="6">
        <f t="shared" si="47"/>
        <v>0</v>
      </c>
      <c r="AG88" s="6">
        <f t="shared" si="48"/>
        <v>0</v>
      </c>
      <c r="AH88" s="6">
        <v>0</v>
      </c>
      <c r="AI88" s="6">
        <v>0</v>
      </c>
      <c r="AJ88" s="6">
        <v>0</v>
      </c>
      <c r="AK88" s="6">
        <f t="shared" si="49"/>
        <v>0</v>
      </c>
      <c r="AL88" s="6">
        <f t="shared" si="50"/>
        <v>0</v>
      </c>
      <c r="AM88" s="6">
        <f t="shared" si="51"/>
        <v>0</v>
      </c>
      <c r="AN88" s="6">
        <f t="shared" si="53"/>
        <v>0</v>
      </c>
      <c r="AO88" s="6">
        <f t="shared" si="54"/>
        <v>0</v>
      </c>
      <c r="AP88" s="6">
        <f t="shared" si="52"/>
        <v>0</v>
      </c>
    </row>
    <row r="89" spans="1:42" ht="11.25">
      <c r="A89" s="38" t="s">
        <v>193</v>
      </c>
      <c r="B89" s="65" t="s">
        <v>61</v>
      </c>
      <c r="C89" s="17" t="s">
        <v>166</v>
      </c>
      <c r="E89" s="2" t="s">
        <v>280</v>
      </c>
      <c r="I89" s="168"/>
      <c r="J89" s="168" t="s">
        <v>280</v>
      </c>
      <c r="K89" s="168" t="s">
        <v>280</v>
      </c>
      <c r="L89" s="168" t="s">
        <v>280</v>
      </c>
      <c r="M89" s="145">
        <v>1876</v>
      </c>
      <c r="N89" s="145">
        <v>0</v>
      </c>
      <c r="O89" s="145">
        <v>0</v>
      </c>
      <c r="P89" s="2" t="s">
        <v>280</v>
      </c>
      <c r="Q89" s="17"/>
      <c r="R89" s="172">
        <v>0</v>
      </c>
      <c r="T89" s="6">
        <f t="shared" si="35"/>
        <v>0</v>
      </c>
      <c r="U89" s="6">
        <f t="shared" si="36"/>
        <v>0</v>
      </c>
      <c r="V89" s="6">
        <f t="shared" si="37"/>
        <v>0</v>
      </c>
      <c r="W89" s="6">
        <f t="shared" si="38"/>
        <v>0</v>
      </c>
      <c r="X89" s="6">
        <f t="shared" si="39"/>
        <v>0</v>
      </c>
      <c r="Y89" s="6">
        <f t="shared" si="40"/>
        <v>0</v>
      </c>
      <c r="Z89" s="6">
        <f t="shared" si="41"/>
        <v>0</v>
      </c>
      <c r="AA89" s="6">
        <f t="shared" si="42"/>
        <v>0</v>
      </c>
      <c r="AB89" s="6">
        <f t="shared" si="43"/>
        <v>0</v>
      </c>
      <c r="AC89" s="6">
        <f t="shared" si="44"/>
        <v>0.002231771624570331</v>
      </c>
      <c r="AD89" s="6">
        <f t="shared" si="45"/>
        <v>0</v>
      </c>
      <c r="AE89" s="6">
        <f t="shared" si="46"/>
        <v>0</v>
      </c>
      <c r="AF89" s="6">
        <f t="shared" si="47"/>
        <v>0</v>
      </c>
      <c r="AG89" s="6">
        <f t="shared" si="48"/>
        <v>0</v>
      </c>
      <c r="AH89" s="6">
        <v>0</v>
      </c>
      <c r="AI89" s="6">
        <v>0</v>
      </c>
      <c r="AJ89" s="6">
        <v>0</v>
      </c>
      <c r="AK89" s="6">
        <f t="shared" si="49"/>
        <v>0.0011158858122851654</v>
      </c>
      <c r="AL89" s="6">
        <f t="shared" si="50"/>
        <v>0</v>
      </c>
      <c r="AM89" s="6">
        <f t="shared" si="51"/>
        <v>0</v>
      </c>
      <c r="AN89" s="6">
        <f t="shared" si="53"/>
        <v>0</v>
      </c>
      <c r="AO89" s="6">
        <f t="shared" si="54"/>
        <v>0</v>
      </c>
      <c r="AP89" s="6">
        <f t="shared" si="52"/>
        <v>0</v>
      </c>
    </row>
    <row r="90" spans="1:42" ht="11.25">
      <c r="A90" s="38" t="s">
        <v>193</v>
      </c>
      <c r="B90" s="65" t="s">
        <v>62</v>
      </c>
      <c r="C90" s="17" t="s">
        <v>167</v>
      </c>
      <c r="E90" s="2" t="s">
        <v>280</v>
      </c>
      <c r="I90" s="168"/>
      <c r="J90" s="168" t="s">
        <v>280</v>
      </c>
      <c r="K90" s="168" t="s">
        <v>280</v>
      </c>
      <c r="L90" s="168" t="s">
        <v>280</v>
      </c>
      <c r="M90" s="145">
        <v>900</v>
      </c>
      <c r="N90" s="145">
        <v>0</v>
      </c>
      <c r="O90" s="145">
        <v>0</v>
      </c>
      <c r="P90" s="2" t="s">
        <v>280</v>
      </c>
      <c r="Q90" s="17"/>
      <c r="R90" s="172">
        <v>0</v>
      </c>
      <c r="T90" s="6">
        <f t="shared" si="35"/>
        <v>0</v>
      </c>
      <c r="U90" s="6">
        <f t="shared" si="36"/>
        <v>0</v>
      </c>
      <c r="V90" s="6">
        <f t="shared" si="37"/>
        <v>0</v>
      </c>
      <c r="W90" s="6">
        <f t="shared" si="38"/>
        <v>0</v>
      </c>
      <c r="X90" s="6">
        <f t="shared" si="39"/>
        <v>0</v>
      </c>
      <c r="Y90" s="6">
        <f t="shared" si="40"/>
        <v>0</v>
      </c>
      <c r="Z90" s="6">
        <f t="shared" si="41"/>
        <v>0</v>
      </c>
      <c r="AA90" s="6">
        <f t="shared" si="42"/>
        <v>0</v>
      </c>
      <c r="AB90" s="6">
        <f t="shared" si="43"/>
        <v>0</v>
      </c>
      <c r="AC90" s="6">
        <f t="shared" si="44"/>
        <v>0.0010706793508066619</v>
      </c>
      <c r="AD90" s="6">
        <f t="shared" si="45"/>
        <v>0</v>
      </c>
      <c r="AE90" s="6">
        <f t="shared" si="46"/>
        <v>0</v>
      </c>
      <c r="AF90" s="6">
        <f t="shared" si="47"/>
        <v>0</v>
      </c>
      <c r="AG90" s="6">
        <f t="shared" si="48"/>
        <v>0</v>
      </c>
      <c r="AH90" s="6">
        <v>0</v>
      </c>
      <c r="AI90" s="6">
        <v>0</v>
      </c>
      <c r="AJ90" s="6">
        <v>0</v>
      </c>
      <c r="AK90" s="6">
        <f t="shared" si="49"/>
        <v>0.0005353396754033309</v>
      </c>
      <c r="AL90" s="6">
        <f t="shared" si="50"/>
        <v>0</v>
      </c>
      <c r="AM90" s="6">
        <f t="shared" si="51"/>
        <v>0</v>
      </c>
      <c r="AN90" s="6">
        <f t="shared" si="53"/>
        <v>0</v>
      </c>
      <c r="AO90" s="6">
        <f t="shared" si="54"/>
        <v>0</v>
      </c>
      <c r="AP90" s="6">
        <f t="shared" si="52"/>
        <v>0</v>
      </c>
    </row>
    <row r="91" spans="1:42" ht="11.25">
      <c r="A91" s="82" t="s">
        <v>193</v>
      </c>
      <c r="B91" s="65" t="s">
        <v>63</v>
      </c>
      <c r="C91" s="17" t="s">
        <v>168</v>
      </c>
      <c r="I91" s="168">
        <v>0</v>
      </c>
      <c r="J91" s="168"/>
      <c r="K91" s="168"/>
      <c r="L91" s="168"/>
      <c r="M91" s="145">
        <v>6036</v>
      </c>
      <c r="N91" s="145"/>
      <c r="O91" s="145"/>
      <c r="Q91" s="17"/>
      <c r="R91" s="172">
        <v>3358900</v>
      </c>
      <c r="T91" s="6">
        <f t="shared" si="35"/>
        <v>0</v>
      </c>
      <c r="U91" s="6">
        <f t="shared" si="36"/>
        <v>0</v>
      </c>
      <c r="V91" s="6">
        <f t="shared" si="37"/>
        <v>0</v>
      </c>
      <c r="W91" s="6">
        <f t="shared" si="38"/>
        <v>0</v>
      </c>
      <c r="X91" s="6">
        <f t="shared" si="39"/>
        <v>0</v>
      </c>
      <c r="Y91" s="6">
        <f t="shared" si="40"/>
        <v>0</v>
      </c>
      <c r="Z91" s="6">
        <f t="shared" si="41"/>
        <v>0</v>
      </c>
      <c r="AA91" s="6">
        <f t="shared" si="42"/>
        <v>0</v>
      </c>
      <c r="AB91" s="6">
        <f t="shared" si="43"/>
        <v>0</v>
      </c>
      <c r="AC91" s="6">
        <f t="shared" si="44"/>
        <v>0.007180689512743345</v>
      </c>
      <c r="AD91" s="6">
        <f t="shared" si="45"/>
        <v>0</v>
      </c>
      <c r="AE91" s="6">
        <f t="shared" si="46"/>
        <v>0</v>
      </c>
      <c r="AF91" s="6">
        <f t="shared" si="47"/>
        <v>0</v>
      </c>
      <c r="AG91" s="6">
        <f t="shared" si="48"/>
        <v>0</v>
      </c>
      <c r="AH91" s="6">
        <v>0</v>
      </c>
      <c r="AI91" s="6">
        <v>0</v>
      </c>
      <c r="AJ91" s="6">
        <v>0</v>
      </c>
      <c r="AK91" s="6">
        <f t="shared" si="49"/>
        <v>0.0035903447563716724</v>
      </c>
      <c r="AL91" s="6">
        <f t="shared" si="50"/>
        <v>0</v>
      </c>
      <c r="AM91" s="6">
        <f t="shared" si="51"/>
        <v>0</v>
      </c>
      <c r="AN91" s="6">
        <f t="shared" si="53"/>
        <v>0</v>
      </c>
      <c r="AO91" s="6">
        <f t="shared" si="54"/>
        <v>0.008286692904309905</v>
      </c>
      <c r="AP91" s="6">
        <f t="shared" si="52"/>
        <v>0</v>
      </c>
    </row>
    <row r="92" spans="4:41" ht="11.25">
      <c r="D92" s="14"/>
      <c r="E92" s="14"/>
      <c r="F92" s="14"/>
      <c r="G92" s="14"/>
      <c r="H92" s="14"/>
      <c r="I92" s="81"/>
      <c r="J92" s="81"/>
      <c r="K92" s="81"/>
      <c r="L92" s="81"/>
      <c r="M92" s="111"/>
      <c r="N92" s="111"/>
      <c r="O92" s="111"/>
      <c r="P92" s="46"/>
      <c r="Q92" s="17"/>
      <c r="R92" s="14"/>
      <c r="S92" s="14"/>
      <c r="T92" s="14"/>
      <c r="U92" s="14"/>
      <c r="V92" s="14"/>
      <c r="W92" s="14"/>
      <c r="AO92" s="6"/>
    </row>
    <row r="93" spans="3:42" ht="11.25">
      <c r="C93" s="2" t="s">
        <v>173</v>
      </c>
      <c r="D93" s="34">
        <f>SUM(D10:D91)</f>
        <v>1115530</v>
      </c>
      <c r="E93" s="34">
        <f aca="true" t="shared" si="55" ref="E93:Q93">SUM(E10:E91)</f>
        <v>37684</v>
      </c>
      <c r="F93" s="34">
        <f t="shared" si="55"/>
        <v>7010</v>
      </c>
      <c r="G93" s="34">
        <f t="shared" si="55"/>
        <v>28114</v>
      </c>
      <c r="H93" s="34">
        <f t="shared" si="55"/>
        <v>9570</v>
      </c>
      <c r="I93" s="34">
        <f t="shared" si="55"/>
        <v>9368.960000000003</v>
      </c>
      <c r="J93" s="34">
        <f t="shared" si="55"/>
        <v>1887.84</v>
      </c>
      <c r="K93" s="34">
        <f t="shared" si="55"/>
        <v>5420.379999999999</v>
      </c>
      <c r="L93" s="34">
        <f t="shared" si="55"/>
        <v>3948.5800000000004</v>
      </c>
      <c r="M93" s="120">
        <f t="shared" si="55"/>
        <v>840587.7999999999</v>
      </c>
      <c r="N93" s="120">
        <f t="shared" si="55"/>
        <v>214972.2</v>
      </c>
      <c r="O93" s="120">
        <f t="shared" si="55"/>
        <v>53611.99999999999</v>
      </c>
      <c r="P93" s="34">
        <f t="shared" si="55"/>
        <v>5898304.7</v>
      </c>
      <c r="Q93" s="35">
        <f t="shared" si="55"/>
        <v>1</v>
      </c>
      <c r="R93" s="34">
        <f>SUM(R10:R91)</f>
        <v>405336608.8</v>
      </c>
      <c r="S93" s="14"/>
      <c r="T93" s="76">
        <f aca="true" t="shared" si="56" ref="T93:AP93">SUM(T10:T92)</f>
        <v>1</v>
      </c>
      <c r="U93" s="76">
        <f t="shared" si="56"/>
        <v>0.9999999999999999</v>
      </c>
      <c r="V93" s="76">
        <f t="shared" si="56"/>
        <v>1</v>
      </c>
      <c r="W93" s="76">
        <f t="shared" si="56"/>
        <v>1</v>
      </c>
      <c r="X93" s="6">
        <f t="shared" si="56"/>
        <v>0.9999999999999999</v>
      </c>
      <c r="Y93" s="6">
        <f t="shared" si="56"/>
        <v>0.9999999999999999</v>
      </c>
      <c r="Z93" s="6">
        <f t="shared" si="56"/>
        <v>1</v>
      </c>
      <c r="AA93" s="6">
        <f t="shared" si="56"/>
        <v>1.0000000000000002</v>
      </c>
      <c r="AB93" s="6">
        <f t="shared" si="56"/>
        <v>1.0000000000000002</v>
      </c>
      <c r="AC93" s="6">
        <f t="shared" si="56"/>
        <v>1.0000000000000002</v>
      </c>
      <c r="AD93" s="6">
        <f t="shared" si="56"/>
        <v>1.0000000000000002</v>
      </c>
      <c r="AE93" s="6">
        <f t="shared" si="56"/>
        <v>1.0000000000000002</v>
      </c>
      <c r="AF93" s="6">
        <f t="shared" si="56"/>
        <v>1</v>
      </c>
      <c r="AG93" s="6">
        <f t="shared" si="56"/>
        <v>1</v>
      </c>
      <c r="AH93" s="6">
        <f>SUM(AH10:AH92)</f>
        <v>1.0000000000000002</v>
      </c>
      <c r="AI93" s="6">
        <f t="shared" si="56"/>
        <v>1</v>
      </c>
      <c r="AJ93" s="6">
        <f t="shared" si="56"/>
        <v>1</v>
      </c>
      <c r="AK93" s="6">
        <f t="shared" si="56"/>
        <v>1.0000000000000002</v>
      </c>
      <c r="AL93" s="6">
        <f t="shared" si="56"/>
        <v>1</v>
      </c>
      <c r="AM93" s="6">
        <f t="shared" si="56"/>
        <v>0.9999999999999999</v>
      </c>
      <c r="AN93" s="6">
        <f t="shared" si="56"/>
        <v>1.0000000000000002</v>
      </c>
      <c r="AO93" s="6">
        <f t="shared" si="56"/>
        <v>0.9999999999999997</v>
      </c>
      <c r="AP93" s="6">
        <f t="shared" si="56"/>
        <v>0.9999999999999999</v>
      </c>
    </row>
    <row r="94" spans="4:42" ht="11.25">
      <c r="D94" s="14"/>
      <c r="E94" s="14"/>
      <c r="F94" s="14"/>
      <c r="G94" s="14"/>
      <c r="H94" s="14"/>
      <c r="I94" s="81"/>
      <c r="J94" s="81"/>
      <c r="K94" s="81"/>
      <c r="L94" s="81"/>
      <c r="M94" s="14"/>
      <c r="N94" s="14"/>
      <c r="O94" s="14"/>
      <c r="P94" s="14"/>
      <c r="Q94" s="35"/>
      <c r="R94" s="173"/>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81"/>
      <c r="J95" s="81"/>
      <c r="K95" s="81"/>
      <c r="L95" s="81"/>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4"/>
      <c r="E96" s="14"/>
      <c r="F96" s="14"/>
      <c r="G96" s="14"/>
      <c r="H96" s="14"/>
      <c r="I96" s="81"/>
      <c r="J96" s="81"/>
      <c r="K96" s="81"/>
      <c r="L96" s="81"/>
      <c r="M96" s="14"/>
      <c r="N96" s="14"/>
      <c r="O96" s="14"/>
      <c r="P96" s="14"/>
      <c r="Q96" s="17"/>
      <c r="R96" s="17"/>
      <c r="T96" s="6"/>
      <c r="U96" s="6"/>
      <c r="V96" s="6"/>
      <c r="W96" s="6"/>
      <c r="X96" s="6"/>
      <c r="Y96" s="6"/>
      <c r="Z96" s="6"/>
      <c r="AA96" s="6"/>
      <c r="AB96" s="6"/>
      <c r="AC96" s="6"/>
      <c r="AD96" s="6"/>
      <c r="AE96" s="6"/>
      <c r="AF96" s="6"/>
      <c r="AG96" s="6"/>
      <c r="AH96" s="6"/>
      <c r="AI96" s="6"/>
      <c r="AJ96" s="6"/>
      <c r="AK96" s="6"/>
      <c r="AL96" s="6"/>
      <c r="AM96" s="6"/>
      <c r="AN96" s="6"/>
      <c r="AO96" s="11"/>
      <c r="AP96" s="11"/>
    </row>
    <row r="97" spans="4:42" ht="11.25">
      <c r="D97" s="15"/>
      <c r="E97" s="15"/>
      <c r="F97" s="15"/>
      <c r="G97" s="15"/>
      <c r="H97" s="15"/>
      <c r="I97" s="83"/>
      <c r="J97" s="83"/>
      <c r="K97" s="83"/>
      <c r="L97" s="83"/>
      <c r="M97" s="15"/>
      <c r="N97" s="15"/>
      <c r="O97" s="15"/>
      <c r="P97" s="15"/>
      <c r="Q97" s="52"/>
      <c r="R97" s="52"/>
      <c r="T97" s="6"/>
      <c r="U97" s="6"/>
      <c r="V97" s="6"/>
      <c r="W97" s="6"/>
      <c r="X97" s="6"/>
      <c r="Y97" s="6"/>
      <c r="Z97" s="6"/>
      <c r="AA97" s="6"/>
      <c r="AB97" s="6"/>
      <c r="AC97" s="6"/>
      <c r="AD97" s="6"/>
      <c r="AE97" s="6"/>
      <c r="AF97" s="6"/>
      <c r="AG97" s="6"/>
      <c r="AH97" s="6"/>
      <c r="AI97" s="6"/>
      <c r="AJ97" s="6"/>
      <c r="AK97" s="6"/>
      <c r="AL97" s="6"/>
      <c r="AM97" s="6"/>
      <c r="AN97" s="6"/>
      <c r="AO97" s="11"/>
      <c r="AP97" s="11"/>
    </row>
    <row r="98" spans="1:3" ht="11.25">
      <c r="A98" s="14"/>
      <c r="B98" s="14"/>
      <c r="C98" s="14"/>
    </row>
    <row r="99" spans="1:43" ht="11.25">
      <c r="A99" s="14"/>
      <c r="B99" s="14"/>
      <c r="C99" s="14"/>
      <c r="AQ99" s="170" t="s">
        <v>289</v>
      </c>
    </row>
    <row r="100" spans="1:16" ht="11.25">
      <c r="A100" s="1"/>
      <c r="B100" s="1"/>
      <c r="C100" s="1"/>
      <c r="I100" s="63"/>
      <c r="J100" s="63"/>
      <c r="K100" s="63"/>
      <c r="L100" s="63"/>
      <c r="M100" s="62"/>
      <c r="N100" s="62"/>
      <c r="O100" s="62"/>
      <c r="P100" s="62"/>
    </row>
    <row r="101" spans="1:15" ht="11.25">
      <c r="A101" s="1"/>
      <c r="B101" s="3"/>
      <c r="C101" s="1"/>
      <c r="D101" s="3"/>
      <c r="E101" s="3"/>
      <c r="F101" s="3"/>
      <c r="G101" s="3"/>
      <c r="H101" s="3"/>
      <c r="I101" s="68"/>
      <c r="J101" s="68"/>
      <c r="K101" s="68"/>
      <c r="L101" s="68"/>
      <c r="M101" s="3"/>
      <c r="N101" s="3"/>
      <c r="O101" s="3"/>
    </row>
    <row r="102" spans="1:43" ht="11.25">
      <c r="A102" s="1"/>
      <c r="B102" s="1"/>
      <c r="C102" s="1"/>
      <c r="I102" s="63"/>
      <c r="J102" s="63"/>
      <c r="K102" s="63"/>
      <c r="L102" s="63"/>
      <c r="M102" s="5" t="s">
        <v>290</v>
      </c>
      <c r="N102" s="3"/>
      <c r="O102" s="3"/>
      <c r="P102" s="3"/>
      <c r="Q102" s="12"/>
      <c r="AO102" s="9"/>
      <c r="AP102" s="65" t="s">
        <v>0</v>
      </c>
      <c r="AQ102" s="65" t="s">
        <v>66</v>
      </c>
    </row>
    <row r="103" spans="1:43" ht="11.25">
      <c r="A103" s="1"/>
      <c r="B103" s="1"/>
      <c r="C103" s="1"/>
      <c r="I103" s="1" t="s">
        <v>251</v>
      </c>
      <c r="J103" s="5"/>
      <c r="K103" s="5"/>
      <c r="M103" s="5"/>
      <c r="N103" s="3"/>
      <c r="O103" s="3"/>
      <c r="P103" s="3"/>
      <c r="Q103" s="12"/>
      <c r="AO103" s="9"/>
      <c r="AP103" s="65" t="s">
        <v>1</v>
      </c>
      <c r="AQ103" s="65" t="s">
        <v>202</v>
      </c>
    </row>
    <row r="104" spans="1:43" ht="11.25">
      <c r="A104" s="1"/>
      <c r="B104" s="1"/>
      <c r="C104" s="1"/>
      <c r="D104" s="3"/>
      <c r="I104" s="1" t="s">
        <v>43</v>
      </c>
      <c r="J104" s="5" t="s">
        <v>88</v>
      </c>
      <c r="K104" s="5"/>
      <c r="M104" s="89">
        <v>5031.7</v>
      </c>
      <c r="N104" s="89">
        <v>1525.1</v>
      </c>
      <c r="O104" s="89">
        <v>340.1</v>
      </c>
      <c r="P104" s="3"/>
      <c r="Q104" s="12"/>
      <c r="AO104" s="9"/>
      <c r="AP104" s="65" t="s">
        <v>2</v>
      </c>
      <c r="AQ104" s="65" t="s">
        <v>68</v>
      </c>
    </row>
    <row r="105" spans="1:43" ht="11.25">
      <c r="A105" s="1"/>
      <c r="B105" s="1"/>
      <c r="C105" s="1"/>
      <c r="D105" s="3"/>
      <c r="I105" s="1" t="s">
        <v>196</v>
      </c>
      <c r="J105" s="5" t="s">
        <v>197</v>
      </c>
      <c r="K105" s="5"/>
      <c r="M105" s="89">
        <v>26701.6</v>
      </c>
      <c r="N105" s="3"/>
      <c r="O105" s="3"/>
      <c r="P105" s="3"/>
      <c r="Q105" s="12"/>
      <c r="AO105" s="9"/>
      <c r="AP105" s="65" t="s">
        <v>3</v>
      </c>
      <c r="AQ105" s="65" t="s">
        <v>69</v>
      </c>
    </row>
    <row r="106" spans="1:43" ht="11.25">
      <c r="A106" s="1"/>
      <c r="B106" s="1"/>
      <c r="I106" s="1" t="s">
        <v>58</v>
      </c>
      <c r="J106" s="5" t="s">
        <v>198</v>
      </c>
      <c r="K106" s="5"/>
      <c r="M106" s="89">
        <v>16279.8</v>
      </c>
      <c r="N106" s="89">
        <v>10689.9</v>
      </c>
      <c r="O106" s="89">
        <v>1711.4</v>
      </c>
      <c r="AO106" s="9"/>
      <c r="AP106" s="38" t="s">
        <v>4</v>
      </c>
      <c r="AQ106" s="38" t="s">
        <v>70</v>
      </c>
    </row>
    <row r="107" spans="41:43" ht="11.25">
      <c r="AO107" s="9"/>
      <c r="AP107" s="65" t="s">
        <v>5</v>
      </c>
      <c r="AQ107" s="65" t="s">
        <v>71</v>
      </c>
    </row>
    <row r="108" spans="3:43" ht="12.75">
      <c r="C108" s="1"/>
      <c r="M108" s="85"/>
      <c r="N108"/>
      <c r="O108" s="86"/>
      <c r="P108" s="86"/>
      <c r="Q108" s="86"/>
      <c r="R108" s="86"/>
      <c r="S108" s="86"/>
      <c r="AO108" s="9"/>
      <c r="AP108" s="65" t="s">
        <v>6</v>
      </c>
      <c r="AQ108" s="65" t="s">
        <v>72</v>
      </c>
    </row>
    <row r="109" spans="1:43" ht="12.75">
      <c r="A109" s="1"/>
      <c r="B109" s="1"/>
      <c r="C109" s="1"/>
      <c r="I109" s="5"/>
      <c r="J109" s="5"/>
      <c r="K109" s="5"/>
      <c r="M109" s="85"/>
      <c r="N109"/>
      <c r="O109" s="86"/>
      <c r="P109" s="86"/>
      <c r="Q109" s="86"/>
      <c r="R109" s="86"/>
      <c r="S109" s="86"/>
      <c r="AO109" s="9"/>
      <c r="AP109" s="65" t="s">
        <v>7</v>
      </c>
      <c r="AQ109" s="65" t="s">
        <v>73</v>
      </c>
    </row>
    <row r="110" spans="1:43" ht="12.75">
      <c r="A110" s="1"/>
      <c r="B110" s="1"/>
      <c r="C110" s="1"/>
      <c r="I110" s="5"/>
      <c r="J110" s="5"/>
      <c r="K110" s="5"/>
      <c r="M110" s="85"/>
      <c r="N110"/>
      <c r="O110" s="86"/>
      <c r="P110" s="86"/>
      <c r="Q110" s="86"/>
      <c r="R110" s="86"/>
      <c r="S110" s="86"/>
      <c r="AO110" s="9"/>
      <c r="AP110" s="65" t="s">
        <v>8</v>
      </c>
      <c r="AQ110" s="65" t="s">
        <v>74</v>
      </c>
    </row>
    <row r="111" spans="1:43" ht="12.75">
      <c r="A111" s="1"/>
      <c r="B111" s="1"/>
      <c r="C111" s="1"/>
      <c r="I111" s="5"/>
      <c r="J111" s="5"/>
      <c r="K111" s="5"/>
      <c r="M111" s="85"/>
      <c r="N111"/>
      <c r="O111" s="86"/>
      <c r="P111" s="86"/>
      <c r="Q111" s="86"/>
      <c r="R111" s="86"/>
      <c r="S111" s="86"/>
      <c r="AO111" s="9"/>
      <c r="AP111" s="65" t="s">
        <v>9</v>
      </c>
      <c r="AQ111" s="65" t="s">
        <v>75</v>
      </c>
    </row>
    <row r="112" spans="1:43" ht="11.25">
      <c r="A112" s="1"/>
      <c r="B112" s="1"/>
      <c r="C112" s="1"/>
      <c r="I112" s="5"/>
      <c r="J112" s="5"/>
      <c r="K112" s="5"/>
      <c r="M112" s="87"/>
      <c r="O112" s="88"/>
      <c r="P112" s="88"/>
      <c r="Q112" s="88"/>
      <c r="R112" s="88"/>
      <c r="S112" s="88"/>
      <c r="AO112" s="9"/>
      <c r="AP112" s="65" t="s">
        <v>10</v>
      </c>
      <c r="AQ112" s="65" t="s">
        <v>76</v>
      </c>
    </row>
    <row r="113" spans="1:43" ht="11.25">
      <c r="A113" s="1"/>
      <c r="B113" s="1"/>
      <c r="C113" s="1"/>
      <c r="D113" s="3"/>
      <c r="I113" s="5"/>
      <c r="J113" s="5"/>
      <c r="K113" s="5"/>
      <c r="L113" s="5"/>
      <c r="M113" s="87"/>
      <c r="O113" s="89"/>
      <c r="P113" s="89"/>
      <c r="Q113" s="89"/>
      <c r="R113" s="89"/>
      <c r="S113" s="89"/>
      <c r="AO113" s="9"/>
      <c r="AP113" s="65" t="s">
        <v>11</v>
      </c>
      <c r="AQ113" s="65" t="s">
        <v>77</v>
      </c>
    </row>
    <row r="114" spans="1:43" ht="11.25">
      <c r="A114" s="1"/>
      <c r="B114" s="1"/>
      <c r="C114" s="1"/>
      <c r="D114" s="3"/>
      <c r="M114" s="87"/>
      <c r="O114" s="89"/>
      <c r="P114" s="89"/>
      <c r="Q114" s="89"/>
      <c r="R114" s="89"/>
      <c r="S114" s="89"/>
      <c r="AO114" s="9"/>
      <c r="AP114" s="65">
        <v>54</v>
      </c>
      <c r="AQ114" s="65" t="s">
        <v>247</v>
      </c>
    </row>
    <row r="115" spans="1:43" ht="11.25">
      <c r="A115" s="1"/>
      <c r="B115" s="1"/>
      <c r="C115" s="1"/>
      <c r="D115" s="3"/>
      <c r="M115" s="87"/>
      <c r="O115" s="89"/>
      <c r="P115" s="89"/>
      <c r="Q115" s="89"/>
      <c r="R115" s="89"/>
      <c r="S115" s="89"/>
      <c r="AO115" s="9"/>
      <c r="AP115" s="65" t="s">
        <v>12</v>
      </c>
      <c r="AQ115" s="65" t="s">
        <v>78</v>
      </c>
    </row>
    <row r="116" spans="1:43" ht="11.25">
      <c r="A116" s="1"/>
      <c r="B116" s="1"/>
      <c r="C116" s="1"/>
      <c r="M116" s="87"/>
      <c r="O116" s="89"/>
      <c r="P116" s="89"/>
      <c r="Q116" s="89"/>
      <c r="R116" s="89"/>
      <c r="S116" s="89"/>
      <c r="AO116" s="9"/>
      <c r="AP116" s="65" t="s">
        <v>13</v>
      </c>
      <c r="AQ116" s="65" t="s">
        <v>79</v>
      </c>
    </row>
    <row r="117" spans="1:43" ht="11.25">
      <c r="A117" s="1"/>
      <c r="B117" s="1"/>
      <c r="C117" s="1"/>
      <c r="I117" s="5"/>
      <c r="J117" s="5"/>
      <c r="K117" s="5"/>
      <c r="L117" s="5"/>
      <c r="M117" s="87"/>
      <c r="O117" s="89"/>
      <c r="P117" s="89"/>
      <c r="Q117" s="89"/>
      <c r="R117" s="89"/>
      <c r="S117" s="89"/>
      <c r="AO117" s="9"/>
      <c r="AP117" s="65">
        <v>66</v>
      </c>
      <c r="AQ117" s="65" t="s">
        <v>80</v>
      </c>
    </row>
    <row r="118" spans="1:43" ht="11.25">
      <c r="A118" s="1"/>
      <c r="B118" s="1"/>
      <c r="C118" s="1"/>
      <c r="M118" s="90"/>
      <c r="O118" s="89"/>
      <c r="P118" s="89"/>
      <c r="Q118" s="89"/>
      <c r="R118" s="89"/>
      <c r="S118" s="89"/>
      <c r="AN118" s="19"/>
      <c r="AO118" s="9"/>
      <c r="AP118" s="65" t="s">
        <v>14</v>
      </c>
      <c r="AQ118" s="65" t="s">
        <v>81</v>
      </c>
    </row>
    <row r="119" spans="1:43" ht="11.25">
      <c r="A119" s="1"/>
      <c r="B119" s="1"/>
      <c r="C119" s="1"/>
      <c r="I119" s="5"/>
      <c r="J119" s="5"/>
      <c r="K119" s="5"/>
      <c r="L119" s="5"/>
      <c r="M119" s="3"/>
      <c r="N119" s="3"/>
      <c r="O119" s="3"/>
      <c r="AO119" s="9"/>
      <c r="AP119" s="65" t="s">
        <v>15</v>
      </c>
      <c r="AQ119" s="65" t="s">
        <v>192</v>
      </c>
    </row>
    <row r="120" spans="2:43" ht="11.25">
      <c r="B120" s="1"/>
      <c r="C120" s="1"/>
      <c r="I120" s="5"/>
      <c r="J120" s="5"/>
      <c r="K120" s="5"/>
      <c r="L120" s="5"/>
      <c r="M120" s="3"/>
      <c r="N120" s="3"/>
      <c r="O120" s="3"/>
      <c r="R120" s="10"/>
      <c r="AO120" s="9"/>
      <c r="AP120" s="65" t="s">
        <v>16</v>
      </c>
      <c r="AQ120" s="65" t="s">
        <v>83</v>
      </c>
    </row>
    <row r="121" spans="2:43" ht="11.25">
      <c r="B121" s="1"/>
      <c r="C121" s="1"/>
      <c r="M121" s="3"/>
      <c r="N121" s="3"/>
      <c r="O121" s="3"/>
      <c r="AN121" s="19"/>
      <c r="AO121" s="9"/>
      <c r="AP121" s="65" t="s">
        <v>17</v>
      </c>
      <c r="AQ121" s="65" t="s">
        <v>84</v>
      </c>
    </row>
    <row r="122" spans="2:43" ht="11.25">
      <c r="B122" s="1"/>
      <c r="C122" s="1"/>
      <c r="M122" s="3"/>
      <c r="N122" s="3"/>
      <c r="O122" s="3"/>
      <c r="AO122" s="9"/>
      <c r="AP122" s="65" t="s">
        <v>18</v>
      </c>
      <c r="AQ122" s="65" t="s">
        <v>85</v>
      </c>
    </row>
    <row r="123" spans="2:43" ht="11.25">
      <c r="B123" s="1"/>
      <c r="C123" s="1"/>
      <c r="M123" s="3"/>
      <c r="N123" s="3"/>
      <c r="O123" s="3"/>
      <c r="R123" s="10"/>
      <c r="AO123" s="9"/>
      <c r="AP123" s="65" t="s">
        <v>19</v>
      </c>
      <c r="AQ123" s="65" t="s">
        <v>86</v>
      </c>
    </row>
    <row r="124" spans="2:43" ht="11.25">
      <c r="B124" s="1"/>
      <c r="C124" s="1"/>
      <c r="M124" s="3"/>
      <c r="N124" s="3"/>
      <c r="O124" s="3"/>
      <c r="AN124" s="14"/>
      <c r="AO124" s="45"/>
      <c r="AP124" s="65" t="s">
        <v>20</v>
      </c>
      <c r="AQ124" s="65" t="s">
        <v>87</v>
      </c>
    </row>
    <row r="125" spans="2:43" ht="11.25">
      <c r="B125" s="1"/>
      <c r="C125" s="1"/>
      <c r="M125" s="3"/>
      <c r="N125" s="3"/>
      <c r="O125" s="3"/>
      <c r="AN125" s="14"/>
      <c r="AO125" s="45"/>
      <c r="AP125" s="64" t="s">
        <v>21</v>
      </c>
      <c r="AQ125" s="64" t="s">
        <v>89</v>
      </c>
    </row>
    <row r="126" spans="1:43" ht="11.25">
      <c r="A126" s="1"/>
      <c r="B126" s="1"/>
      <c r="C126" s="1"/>
      <c r="I126" s="5"/>
      <c r="J126" s="5"/>
      <c r="K126" s="5"/>
      <c r="L126" s="5"/>
      <c r="M126" s="3"/>
      <c r="N126" s="3"/>
      <c r="O126" s="3"/>
      <c r="P126" s="3"/>
      <c r="AN126" s="14"/>
      <c r="AO126" s="45"/>
      <c r="AP126" s="65" t="s">
        <v>22</v>
      </c>
      <c r="AQ126" s="65" t="s">
        <v>235</v>
      </c>
    </row>
    <row r="127" spans="1:43" ht="11.25">
      <c r="A127" s="1"/>
      <c r="B127" s="1"/>
      <c r="C127" s="1"/>
      <c r="M127" s="3"/>
      <c r="N127" s="3"/>
      <c r="O127" s="3"/>
      <c r="P127" s="3"/>
      <c r="AN127" s="14"/>
      <c r="AO127" s="45"/>
      <c r="AP127" s="65" t="s">
        <v>23</v>
      </c>
      <c r="AQ127" s="65" t="s">
        <v>94</v>
      </c>
    </row>
    <row r="128" spans="1:43" ht="11.25">
      <c r="A128" s="1"/>
      <c r="B128" s="8"/>
      <c r="C128" s="1"/>
      <c r="I128" s="5"/>
      <c r="J128" s="5"/>
      <c r="K128" s="5"/>
      <c r="L128" s="5"/>
      <c r="M128" s="3"/>
      <c r="AN128" s="14"/>
      <c r="AO128" s="45"/>
      <c r="AP128" s="65" t="s">
        <v>24</v>
      </c>
      <c r="AQ128" s="65" t="s">
        <v>97</v>
      </c>
    </row>
    <row r="129" spans="1:43" ht="11.25">
      <c r="A129" s="1"/>
      <c r="B129" s="1"/>
      <c r="I129" s="5"/>
      <c r="J129" s="5"/>
      <c r="K129" s="5"/>
      <c r="L129" s="5"/>
      <c r="M129" s="3"/>
      <c r="N129" s="3"/>
      <c r="O129" s="3"/>
      <c r="P129" s="3"/>
      <c r="R129" s="10"/>
      <c r="AN129" s="14"/>
      <c r="AO129" s="45"/>
      <c r="AP129" s="17" t="s">
        <v>25</v>
      </c>
      <c r="AQ129" s="17" t="s">
        <v>98</v>
      </c>
    </row>
    <row r="130" spans="9:43" ht="11.25">
      <c r="I130" s="5"/>
      <c r="J130" s="5"/>
      <c r="K130" s="5"/>
      <c r="L130" s="5"/>
      <c r="AN130" s="14"/>
      <c r="AO130" s="45"/>
      <c r="AP130" s="66" t="s">
        <v>26</v>
      </c>
      <c r="AQ130" s="66" t="s">
        <v>99</v>
      </c>
    </row>
    <row r="131" spans="9:43" ht="11.25">
      <c r="I131" s="5"/>
      <c r="J131" s="5"/>
      <c r="K131" s="5"/>
      <c r="L131" s="5"/>
      <c r="AN131" s="14"/>
      <c r="AO131" s="45"/>
      <c r="AP131" s="64" t="s">
        <v>27</v>
      </c>
      <c r="AQ131" s="64" t="s">
        <v>102</v>
      </c>
    </row>
    <row r="132" spans="40:43" ht="11.25">
      <c r="AN132" s="14"/>
      <c r="AO132" s="45"/>
      <c r="AP132" s="67" t="s">
        <v>28</v>
      </c>
      <c r="AQ132" s="67" t="s">
        <v>109</v>
      </c>
    </row>
    <row r="133" spans="1:43" ht="11.25">
      <c r="A133" s="1"/>
      <c r="D133" s="3"/>
      <c r="E133" s="3"/>
      <c r="F133" s="3"/>
      <c r="G133" s="3"/>
      <c r="H133" s="3"/>
      <c r="I133" s="3"/>
      <c r="J133" s="3"/>
      <c r="K133" s="3"/>
      <c r="L133" s="3"/>
      <c r="M133" s="3"/>
      <c r="N133" s="3"/>
      <c r="O133" s="3"/>
      <c r="P133" s="3"/>
      <c r="Q133" s="3"/>
      <c r="R133" s="3"/>
      <c r="AN133" s="14"/>
      <c r="AO133" s="45"/>
      <c r="AP133" s="67" t="s">
        <v>29</v>
      </c>
      <c r="AQ133" s="67" t="s">
        <v>252</v>
      </c>
    </row>
    <row r="134" spans="1:43" ht="11.25">
      <c r="A134" s="1"/>
      <c r="AN134" s="14"/>
      <c r="AO134" s="45"/>
      <c r="AP134" s="17" t="s">
        <v>199</v>
      </c>
      <c r="AQ134" s="17" t="s">
        <v>266</v>
      </c>
    </row>
    <row r="135" spans="40:43" ht="11.25">
      <c r="AN135" s="14"/>
      <c r="AO135" s="45"/>
      <c r="AP135" s="17" t="s">
        <v>200</v>
      </c>
      <c r="AQ135" s="17" t="s">
        <v>267</v>
      </c>
    </row>
    <row r="136" spans="40:43" ht="11.25">
      <c r="AN136" s="14"/>
      <c r="AO136" s="75"/>
      <c r="AP136" s="17" t="s">
        <v>201</v>
      </c>
      <c r="AQ136" s="17" t="s">
        <v>268</v>
      </c>
    </row>
    <row r="137" spans="41:43" ht="11.25">
      <c r="AO137" s="41"/>
      <c r="AP137" s="65" t="s">
        <v>30</v>
      </c>
      <c r="AQ137" s="65" t="s">
        <v>112</v>
      </c>
    </row>
    <row r="138" spans="41:43" ht="11.25">
      <c r="AO138" s="9"/>
      <c r="AP138" s="67" t="s">
        <v>255</v>
      </c>
      <c r="AQ138" s="67" t="s">
        <v>256</v>
      </c>
    </row>
    <row r="139" spans="41:43" ht="11.25">
      <c r="AO139" s="9"/>
      <c r="AP139" s="65" t="s">
        <v>31</v>
      </c>
      <c r="AQ139" s="65" t="s">
        <v>115</v>
      </c>
    </row>
    <row r="140" spans="41:43" ht="11.25">
      <c r="AO140" s="9"/>
      <c r="AP140" s="65" t="s">
        <v>32</v>
      </c>
      <c r="AQ140" s="65" t="s">
        <v>116</v>
      </c>
    </row>
    <row r="141" spans="41:43" ht="11.25">
      <c r="AO141" s="9"/>
      <c r="AP141" s="65" t="s">
        <v>33</v>
      </c>
      <c r="AQ141" s="65" t="s">
        <v>117</v>
      </c>
    </row>
    <row r="142" spans="41:43" ht="11.25">
      <c r="AO142" s="9"/>
      <c r="AP142" s="65" t="s">
        <v>34</v>
      </c>
      <c r="AQ142" s="65" t="s">
        <v>120</v>
      </c>
    </row>
    <row r="143" spans="41:43" ht="11.25">
      <c r="AO143" s="9"/>
      <c r="AP143" s="66" t="s">
        <v>35</v>
      </c>
      <c r="AQ143" s="66" t="s">
        <v>121</v>
      </c>
    </row>
    <row r="144" spans="41:43" ht="11.25">
      <c r="AO144" s="9"/>
      <c r="AP144" s="65" t="s">
        <v>36</v>
      </c>
      <c r="AQ144" s="65" t="s">
        <v>122</v>
      </c>
    </row>
    <row r="145" spans="41:43" ht="11.25">
      <c r="AO145" s="9"/>
      <c r="AP145" s="67" t="s">
        <v>240</v>
      </c>
      <c r="AQ145" s="67" t="s">
        <v>137</v>
      </c>
    </row>
    <row r="146" spans="41:43" ht="11.25">
      <c r="AO146" s="9"/>
      <c r="AP146" s="67" t="s">
        <v>265</v>
      </c>
      <c r="AQ146" s="67" t="s">
        <v>257</v>
      </c>
    </row>
    <row r="147" spans="41:43" ht="11.25">
      <c r="AO147" s="9"/>
      <c r="AP147" s="67" t="s">
        <v>236</v>
      </c>
      <c r="AQ147" s="67" t="s">
        <v>140</v>
      </c>
    </row>
    <row r="148" spans="41:43" ht="11.25">
      <c r="AO148" s="9"/>
      <c r="AP148" s="65" t="s">
        <v>37</v>
      </c>
      <c r="AQ148" s="65" t="s">
        <v>248</v>
      </c>
    </row>
    <row r="149" spans="41:43" ht="11.25">
      <c r="AO149" s="9"/>
      <c r="AP149" s="65" t="s">
        <v>38</v>
      </c>
      <c r="AQ149" s="65" t="s">
        <v>129</v>
      </c>
    </row>
    <row r="150" spans="40:43" ht="11.25">
      <c r="AN150" s="14"/>
      <c r="AO150" s="45"/>
      <c r="AP150" s="67" t="s">
        <v>277</v>
      </c>
      <c r="AQ150" s="171" t="s">
        <v>279</v>
      </c>
    </row>
    <row r="151" spans="40:43" ht="11.25">
      <c r="AN151" s="14"/>
      <c r="AO151" s="45"/>
      <c r="AP151" s="65" t="s">
        <v>39</v>
      </c>
      <c r="AQ151" s="17" t="s">
        <v>130</v>
      </c>
    </row>
    <row r="152" spans="41:43" ht="11.25">
      <c r="AO152" s="9"/>
      <c r="AP152" s="17" t="s">
        <v>40</v>
      </c>
      <c r="AQ152" s="17" t="s">
        <v>258</v>
      </c>
    </row>
    <row r="153" spans="41:43" ht="11.25">
      <c r="AO153" s="9"/>
      <c r="AP153" s="67" t="s">
        <v>239</v>
      </c>
      <c r="AQ153" s="67" t="s">
        <v>141</v>
      </c>
    </row>
    <row r="154" spans="41:43" ht="11.25">
      <c r="AO154" s="9"/>
      <c r="AP154" s="97" t="s">
        <v>237</v>
      </c>
      <c r="AQ154" s="97" t="s">
        <v>238</v>
      </c>
    </row>
    <row r="155" spans="41:43" ht="11.25">
      <c r="AO155" s="9"/>
      <c r="AP155" s="64" t="s">
        <v>41</v>
      </c>
      <c r="AQ155" s="64" t="s">
        <v>205</v>
      </c>
    </row>
    <row r="156" spans="41:43" ht="11.25">
      <c r="AO156" s="9"/>
      <c r="AP156" s="65">
        <v>2629</v>
      </c>
      <c r="AQ156" s="65" t="s">
        <v>203</v>
      </c>
    </row>
    <row r="157" spans="41:43" ht="11.25">
      <c r="AO157" s="9"/>
      <c r="AP157" s="65">
        <v>2635</v>
      </c>
      <c r="AQ157" s="65" t="s">
        <v>204</v>
      </c>
    </row>
    <row r="158" spans="41:43" ht="11.25">
      <c r="AO158" s="9"/>
      <c r="AP158" s="66" t="s">
        <v>43</v>
      </c>
      <c r="AQ158" s="66" t="s">
        <v>88</v>
      </c>
    </row>
    <row r="159" spans="41:43" ht="11.25">
      <c r="AO159" s="9"/>
      <c r="AP159" s="64" t="s">
        <v>44</v>
      </c>
      <c r="AQ159" s="64" t="s">
        <v>144</v>
      </c>
    </row>
    <row r="160" spans="41:43" ht="11.25">
      <c r="AO160" s="9"/>
      <c r="AP160" s="65" t="s">
        <v>45</v>
      </c>
      <c r="AQ160" s="65" t="s">
        <v>254</v>
      </c>
    </row>
    <row r="161" spans="41:43" ht="11.25">
      <c r="AO161" s="9"/>
      <c r="AP161" s="65" t="s">
        <v>46</v>
      </c>
      <c r="AQ161" s="65" t="s">
        <v>145</v>
      </c>
    </row>
    <row r="162" spans="41:43" ht="11.25">
      <c r="AO162" s="9"/>
      <c r="AP162" s="65" t="s">
        <v>47</v>
      </c>
      <c r="AQ162" s="65" t="s">
        <v>148</v>
      </c>
    </row>
    <row r="163" spans="41:43" ht="11.25">
      <c r="AO163" s="9"/>
      <c r="AP163" s="65" t="s">
        <v>48</v>
      </c>
      <c r="AQ163" s="65" t="s">
        <v>149</v>
      </c>
    </row>
    <row r="164" spans="41:43" ht="11.25">
      <c r="AO164" s="9"/>
      <c r="AP164" s="65" t="s">
        <v>49</v>
      </c>
      <c r="AQ164" s="65" t="s">
        <v>150</v>
      </c>
    </row>
    <row r="165" spans="41:43" ht="11.25">
      <c r="AO165" s="9"/>
      <c r="AP165" s="65" t="s">
        <v>50</v>
      </c>
      <c r="AQ165" s="65" t="s">
        <v>151</v>
      </c>
    </row>
    <row r="166" spans="41:43" ht="11.25">
      <c r="AO166" s="9"/>
      <c r="AP166" s="65" t="s">
        <v>51</v>
      </c>
      <c r="AQ166" s="65" t="s">
        <v>152</v>
      </c>
    </row>
    <row r="167" spans="41:43" ht="11.25">
      <c r="AO167" s="9"/>
      <c r="AP167" s="65" t="s">
        <v>52</v>
      </c>
      <c r="AQ167" s="65" t="s">
        <v>153</v>
      </c>
    </row>
    <row r="168" spans="41:43" ht="11.25">
      <c r="AO168" s="9"/>
      <c r="AP168" s="128" t="s">
        <v>194</v>
      </c>
      <c r="AQ168" s="128" t="s">
        <v>154</v>
      </c>
    </row>
    <row r="169" spans="41:43" ht="11.25">
      <c r="AO169" s="9"/>
      <c r="AP169" s="64" t="s">
        <v>53</v>
      </c>
      <c r="AQ169" s="64" t="s">
        <v>157</v>
      </c>
    </row>
    <row r="170" spans="41:43" ht="11.25">
      <c r="AO170" s="9"/>
      <c r="AP170" s="65" t="s">
        <v>54</v>
      </c>
      <c r="AQ170" s="65" t="s">
        <v>158</v>
      </c>
    </row>
    <row r="171" spans="41:43" ht="11.25">
      <c r="AO171" s="9"/>
      <c r="AP171" s="65" t="s">
        <v>55</v>
      </c>
      <c r="AQ171" s="65" t="s">
        <v>159</v>
      </c>
    </row>
    <row r="172" spans="41:43" ht="11.25">
      <c r="AO172" s="9"/>
      <c r="AP172" s="65" t="s">
        <v>56</v>
      </c>
      <c r="AQ172" s="65" t="s">
        <v>160</v>
      </c>
    </row>
    <row r="173" spans="41:43" ht="11.25">
      <c r="AO173" s="9"/>
      <c r="AP173" s="65" t="s">
        <v>57</v>
      </c>
      <c r="AQ173" s="65" t="s">
        <v>161</v>
      </c>
    </row>
    <row r="174" spans="41:43" ht="11.25">
      <c r="AO174" s="9"/>
      <c r="AP174" s="65" t="s">
        <v>58</v>
      </c>
      <c r="AQ174" s="65" t="s">
        <v>162</v>
      </c>
    </row>
    <row r="175" spans="41:43" ht="11.25">
      <c r="AO175" s="9"/>
      <c r="AP175" s="65" t="s">
        <v>59</v>
      </c>
      <c r="AQ175" s="65" t="s">
        <v>163</v>
      </c>
    </row>
    <row r="176" spans="41:43" ht="11.25">
      <c r="AO176" s="9"/>
      <c r="AP176" s="65" t="s">
        <v>60</v>
      </c>
      <c r="AQ176" s="65" t="s">
        <v>164</v>
      </c>
    </row>
    <row r="177" spans="41:43" ht="11.25">
      <c r="AO177" s="9"/>
      <c r="AP177" s="128" t="s">
        <v>195</v>
      </c>
      <c r="AQ177" s="128" t="s">
        <v>165</v>
      </c>
    </row>
    <row r="178" spans="41:43" ht="11.25">
      <c r="AO178" s="9"/>
      <c r="AP178" s="127" t="s">
        <v>241</v>
      </c>
      <c r="AQ178" s="127" t="s">
        <v>244</v>
      </c>
    </row>
    <row r="179" spans="41:43" ht="11.25">
      <c r="AO179" s="9"/>
      <c r="AP179" s="67" t="s">
        <v>242</v>
      </c>
      <c r="AQ179" s="67" t="s">
        <v>245</v>
      </c>
    </row>
    <row r="180" spans="42:43" ht="11.25">
      <c r="AP180" s="67" t="s">
        <v>243</v>
      </c>
      <c r="AQ180" s="67" t="s">
        <v>246</v>
      </c>
    </row>
    <row r="181" spans="42:43" ht="11.25">
      <c r="AP181" s="65" t="s">
        <v>61</v>
      </c>
      <c r="AQ181" s="65" t="s">
        <v>166</v>
      </c>
    </row>
    <row r="182" spans="42:43" ht="11.25">
      <c r="AP182" s="65" t="s">
        <v>62</v>
      </c>
      <c r="AQ182" s="65" t="s">
        <v>167</v>
      </c>
    </row>
    <row r="183" spans="42:43" ht="11.25">
      <c r="AP183" s="65" t="s">
        <v>63</v>
      </c>
      <c r="AQ183" s="65" t="s">
        <v>168</v>
      </c>
    </row>
    <row r="184" spans="42:43" ht="11.25">
      <c r="AP184" s="7"/>
      <c r="AQ184" s="7"/>
    </row>
    <row r="185" spans="42:43" ht="11.25">
      <c r="AP185" s="7"/>
      <c r="AQ185" s="7"/>
    </row>
    <row r="187" spans="45:84" ht="11.25">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row>
    <row r="188" ht="11.25">
      <c r="AR188" s="3"/>
    </row>
    <row r="189" spans="42:43" ht="11.25">
      <c r="AP189" s="65" t="s">
        <v>0</v>
      </c>
      <c r="AQ189" s="38" t="s">
        <v>66</v>
      </c>
    </row>
    <row r="190" spans="42:43" ht="11.25">
      <c r="AP190" s="65" t="s">
        <v>1</v>
      </c>
      <c r="AQ190" s="38" t="s">
        <v>202</v>
      </c>
    </row>
    <row r="191" spans="42:43" ht="11.25">
      <c r="AP191" s="65" t="s">
        <v>2</v>
      </c>
      <c r="AQ191" s="38" t="s">
        <v>68</v>
      </c>
    </row>
    <row r="192" spans="42:43" ht="11.25">
      <c r="AP192" s="65" t="s">
        <v>3</v>
      </c>
      <c r="AQ192" s="38" t="s">
        <v>69</v>
      </c>
    </row>
    <row r="193" spans="42:43" ht="11.25">
      <c r="AP193" s="38" t="s">
        <v>4</v>
      </c>
      <c r="AQ193" s="38" t="s">
        <v>70</v>
      </c>
    </row>
    <row r="194" spans="42:43" ht="11.25">
      <c r="AP194" s="65" t="s">
        <v>5</v>
      </c>
      <c r="AQ194" s="38" t="s">
        <v>71</v>
      </c>
    </row>
    <row r="195" spans="42:43" ht="11.25">
      <c r="AP195" s="65" t="s">
        <v>6</v>
      </c>
      <c r="AQ195" s="38" t="s">
        <v>72</v>
      </c>
    </row>
    <row r="196" spans="42:43" ht="11.25">
      <c r="AP196" s="65" t="s">
        <v>7</v>
      </c>
      <c r="AQ196" s="38" t="s">
        <v>73</v>
      </c>
    </row>
    <row r="197" spans="42:43" ht="11.25">
      <c r="AP197" s="65" t="s">
        <v>8</v>
      </c>
      <c r="AQ197" s="38" t="s">
        <v>74</v>
      </c>
    </row>
    <row r="198" spans="42:43" ht="11.25">
      <c r="AP198" s="65" t="s">
        <v>9</v>
      </c>
      <c r="AQ198" s="38" t="s">
        <v>75</v>
      </c>
    </row>
    <row r="199" spans="42:43" ht="11.25">
      <c r="AP199" s="65" t="s">
        <v>10</v>
      </c>
      <c r="AQ199" s="38" t="s">
        <v>76</v>
      </c>
    </row>
    <row r="200" spans="42:43" ht="11.25">
      <c r="AP200" s="65" t="s">
        <v>11</v>
      </c>
      <c r="AQ200" s="38" t="s">
        <v>77</v>
      </c>
    </row>
    <row r="201" spans="42:43" ht="11.25">
      <c r="AP201" s="65">
        <v>54</v>
      </c>
      <c r="AQ201" s="38" t="s">
        <v>247</v>
      </c>
    </row>
    <row r="202" spans="42:43" ht="11.25">
      <c r="AP202" s="65" t="s">
        <v>12</v>
      </c>
      <c r="AQ202" s="38" t="s">
        <v>78</v>
      </c>
    </row>
    <row r="203" spans="42:43" ht="11.25">
      <c r="AP203" s="65" t="s">
        <v>13</v>
      </c>
      <c r="AQ203" s="38" t="s">
        <v>79</v>
      </c>
    </row>
    <row r="204" spans="42:43" ht="11.25">
      <c r="AP204" s="65">
        <v>66</v>
      </c>
      <c r="AQ204" s="38" t="s">
        <v>80</v>
      </c>
    </row>
    <row r="205" spans="42:43" ht="11.25">
      <c r="AP205" s="65" t="s">
        <v>14</v>
      </c>
      <c r="AQ205" s="38" t="s">
        <v>81</v>
      </c>
    </row>
    <row r="206" spans="42:43" ht="11.25">
      <c r="AP206" s="65" t="s">
        <v>15</v>
      </c>
      <c r="AQ206" s="38" t="s">
        <v>192</v>
      </c>
    </row>
    <row r="207" spans="42:43" ht="11.25">
      <c r="AP207" s="65" t="s">
        <v>16</v>
      </c>
      <c r="AQ207" s="38" t="s">
        <v>83</v>
      </c>
    </row>
    <row r="208" spans="42:43" ht="11.25">
      <c r="AP208" s="65" t="s">
        <v>17</v>
      </c>
      <c r="AQ208" s="38" t="s">
        <v>84</v>
      </c>
    </row>
    <row r="209" spans="42:43" ht="11.25">
      <c r="AP209" s="65" t="s">
        <v>18</v>
      </c>
      <c r="AQ209" s="38" t="s">
        <v>85</v>
      </c>
    </row>
    <row r="210" spans="42:43" ht="11.25">
      <c r="AP210" s="65" t="s">
        <v>19</v>
      </c>
      <c r="AQ210" s="38" t="s">
        <v>86</v>
      </c>
    </row>
    <row r="211" spans="42:43" ht="11.25">
      <c r="AP211" s="65" t="s">
        <v>20</v>
      </c>
      <c r="AQ211" s="38" t="s">
        <v>87</v>
      </c>
    </row>
    <row r="212" spans="40:43" ht="11.25">
      <c r="AN212" s="14"/>
      <c r="AO212" s="14"/>
      <c r="AP212" s="64" t="s">
        <v>21</v>
      </c>
      <c r="AQ212" s="177" t="s">
        <v>89</v>
      </c>
    </row>
    <row r="213" spans="40:43" ht="11.25">
      <c r="AN213" s="14"/>
      <c r="AO213" s="172"/>
      <c r="AP213" s="169" t="s">
        <v>22</v>
      </c>
      <c r="AQ213" s="38" t="s">
        <v>235</v>
      </c>
    </row>
    <row r="214" spans="42:43" ht="11.25">
      <c r="AP214" s="65" t="s">
        <v>23</v>
      </c>
      <c r="AQ214" s="38" t="s">
        <v>94</v>
      </c>
    </row>
    <row r="215" spans="42:43" ht="11.25">
      <c r="AP215" s="65" t="s">
        <v>24</v>
      </c>
      <c r="AQ215" s="38" t="s">
        <v>97</v>
      </c>
    </row>
    <row r="216" spans="42:43" ht="11.25">
      <c r="AP216" s="17" t="s">
        <v>25</v>
      </c>
      <c r="AQ216" s="171" t="s">
        <v>98</v>
      </c>
    </row>
    <row r="217" spans="42:43" ht="11.25">
      <c r="AP217" s="66" t="s">
        <v>26</v>
      </c>
      <c r="AQ217" s="82" t="s">
        <v>99</v>
      </c>
    </row>
    <row r="218" spans="42:43" ht="11.25">
      <c r="AP218" s="64" t="s">
        <v>27</v>
      </c>
      <c r="AQ218" s="177" t="s">
        <v>102</v>
      </c>
    </row>
    <row r="219" spans="42:43" ht="11.25">
      <c r="AP219" s="67" t="s">
        <v>28</v>
      </c>
      <c r="AQ219" s="178" t="s">
        <v>109</v>
      </c>
    </row>
    <row r="220" spans="42:43" ht="11.25">
      <c r="AP220" s="67" t="s">
        <v>29</v>
      </c>
      <c r="AQ220" s="178" t="s">
        <v>252</v>
      </c>
    </row>
    <row r="221" spans="42:43" ht="11.25">
      <c r="AP221" s="17" t="s">
        <v>199</v>
      </c>
      <c r="AQ221" s="171" t="s">
        <v>266</v>
      </c>
    </row>
    <row r="222" spans="42:43" ht="11.25">
      <c r="AP222" s="17" t="s">
        <v>200</v>
      </c>
      <c r="AQ222" s="171" t="s">
        <v>267</v>
      </c>
    </row>
    <row r="223" spans="42:43" ht="11.25">
      <c r="AP223" s="17" t="s">
        <v>201</v>
      </c>
      <c r="AQ223" s="171" t="s">
        <v>268</v>
      </c>
    </row>
    <row r="224" spans="42:43" ht="11.25">
      <c r="AP224" s="65" t="s">
        <v>30</v>
      </c>
      <c r="AQ224" s="38" t="s">
        <v>112</v>
      </c>
    </row>
    <row r="225" spans="42:43" ht="11.25">
      <c r="AP225" s="67" t="s">
        <v>255</v>
      </c>
      <c r="AQ225" s="178" t="s">
        <v>256</v>
      </c>
    </row>
    <row r="226" spans="42:43" ht="11.25">
      <c r="AP226" s="65" t="s">
        <v>31</v>
      </c>
      <c r="AQ226" s="38" t="s">
        <v>115</v>
      </c>
    </row>
    <row r="227" spans="42:43" ht="11.25">
      <c r="AP227" s="65" t="s">
        <v>32</v>
      </c>
      <c r="AQ227" s="38" t="s">
        <v>116</v>
      </c>
    </row>
    <row r="228" spans="42:43" ht="11.25">
      <c r="AP228" s="65" t="s">
        <v>33</v>
      </c>
      <c r="AQ228" s="38" t="s">
        <v>117</v>
      </c>
    </row>
    <row r="229" spans="42:43" ht="11.25">
      <c r="AP229" s="65" t="s">
        <v>34</v>
      </c>
      <c r="AQ229" s="38" t="s">
        <v>120</v>
      </c>
    </row>
    <row r="230" spans="42:43" ht="11.25">
      <c r="AP230" s="66" t="s">
        <v>35</v>
      </c>
      <c r="AQ230" s="82" t="s">
        <v>121</v>
      </c>
    </row>
    <row r="231" spans="42:43" ht="11.25">
      <c r="AP231" s="65" t="s">
        <v>36</v>
      </c>
      <c r="AQ231" s="38" t="s">
        <v>122</v>
      </c>
    </row>
    <row r="232" spans="42:43" ht="11.25">
      <c r="AP232" s="67" t="s">
        <v>240</v>
      </c>
      <c r="AQ232" s="178" t="s">
        <v>137</v>
      </c>
    </row>
    <row r="233" spans="42:43" ht="11.25">
      <c r="AP233" s="67" t="s">
        <v>265</v>
      </c>
      <c r="AQ233" s="178" t="s">
        <v>257</v>
      </c>
    </row>
    <row r="234" spans="42:43" ht="11.25">
      <c r="AP234" s="67" t="s">
        <v>236</v>
      </c>
      <c r="AQ234" s="178" t="s">
        <v>140</v>
      </c>
    </row>
    <row r="235" spans="42:43" ht="11.25">
      <c r="AP235" s="65" t="s">
        <v>37</v>
      </c>
      <c r="AQ235" s="38" t="s">
        <v>248</v>
      </c>
    </row>
    <row r="236" spans="42:43" ht="11.25">
      <c r="AP236" s="65" t="s">
        <v>38</v>
      </c>
      <c r="AQ236" s="38" t="s">
        <v>129</v>
      </c>
    </row>
    <row r="237" spans="42:43" ht="11.25">
      <c r="AP237" s="67" t="s">
        <v>277</v>
      </c>
      <c r="AQ237" s="171" t="s">
        <v>279</v>
      </c>
    </row>
    <row r="238" spans="42:43" ht="11.25">
      <c r="AP238" s="65" t="s">
        <v>39</v>
      </c>
      <c r="AQ238" s="171" t="s">
        <v>130</v>
      </c>
    </row>
    <row r="239" spans="42:43" ht="11.25">
      <c r="AP239" s="17" t="s">
        <v>40</v>
      </c>
      <c r="AQ239" s="171" t="s">
        <v>258</v>
      </c>
    </row>
    <row r="240" spans="42:43" ht="11.25">
      <c r="AP240" s="67" t="s">
        <v>239</v>
      </c>
      <c r="AQ240" s="178" t="s">
        <v>141</v>
      </c>
    </row>
    <row r="241" spans="42:43" ht="11.25">
      <c r="AP241" s="97" t="s">
        <v>237</v>
      </c>
      <c r="AQ241" s="174" t="s">
        <v>238</v>
      </c>
    </row>
    <row r="242" spans="42:43" ht="11.25">
      <c r="AP242" s="64" t="s">
        <v>41</v>
      </c>
      <c r="AQ242" s="177" t="s">
        <v>205</v>
      </c>
    </row>
    <row r="243" spans="42:43" ht="11.25">
      <c r="AP243" s="65">
        <v>2629</v>
      </c>
      <c r="AQ243" s="38" t="s">
        <v>203</v>
      </c>
    </row>
    <row r="244" spans="42:43" ht="11.25">
      <c r="AP244" s="65">
        <v>2635</v>
      </c>
      <c r="AQ244" s="38" t="s">
        <v>204</v>
      </c>
    </row>
    <row r="245" spans="42:43" ht="11.25">
      <c r="AP245" s="66" t="s">
        <v>43</v>
      </c>
      <c r="AQ245" s="82" t="s">
        <v>88</v>
      </c>
    </row>
    <row r="246" spans="42:43" ht="11.25">
      <c r="AP246" s="64" t="s">
        <v>44</v>
      </c>
      <c r="AQ246" s="177" t="s">
        <v>144</v>
      </c>
    </row>
    <row r="247" spans="42:43" ht="11.25">
      <c r="AP247" s="65" t="s">
        <v>45</v>
      </c>
      <c r="AQ247" s="38" t="s">
        <v>254</v>
      </c>
    </row>
    <row r="248" spans="42:43" ht="11.25">
      <c r="AP248" s="65" t="s">
        <v>46</v>
      </c>
      <c r="AQ248" s="38" t="s">
        <v>145</v>
      </c>
    </row>
    <row r="249" spans="42:43" ht="11.25">
      <c r="AP249" s="65" t="s">
        <v>47</v>
      </c>
      <c r="AQ249" s="38" t="s">
        <v>148</v>
      </c>
    </row>
    <row r="250" spans="42:43" ht="11.25">
      <c r="AP250" s="65" t="s">
        <v>48</v>
      </c>
      <c r="AQ250" s="38" t="s">
        <v>149</v>
      </c>
    </row>
    <row r="251" spans="42:43" ht="11.25">
      <c r="AP251" s="65" t="s">
        <v>49</v>
      </c>
      <c r="AQ251" s="38" t="s">
        <v>150</v>
      </c>
    </row>
    <row r="252" spans="42:43" ht="11.25">
      <c r="AP252" s="65" t="s">
        <v>50</v>
      </c>
      <c r="AQ252" s="38" t="s">
        <v>151</v>
      </c>
    </row>
    <row r="253" spans="42:43" ht="11.25">
      <c r="AP253" s="65" t="s">
        <v>51</v>
      </c>
      <c r="AQ253" s="38" t="s">
        <v>152</v>
      </c>
    </row>
    <row r="254" spans="42:43" ht="11.25">
      <c r="AP254" s="65" t="s">
        <v>52</v>
      </c>
      <c r="AQ254" s="38" t="s">
        <v>153</v>
      </c>
    </row>
    <row r="255" spans="42:43" ht="11.25">
      <c r="AP255" s="128" t="s">
        <v>194</v>
      </c>
      <c r="AQ255" s="175" t="s">
        <v>154</v>
      </c>
    </row>
    <row r="256" spans="42:43" ht="11.25">
      <c r="AP256" s="64" t="s">
        <v>53</v>
      </c>
      <c r="AQ256" s="177" t="s">
        <v>157</v>
      </c>
    </row>
    <row r="257" spans="42:43" ht="11.25">
      <c r="AP257" s="65" t="s">
        <v>54</v>
      </c>
      <c r="AQ257" s="38" t="s">
        <v>158</v>
      </c>
    </row>
    <row r="258" spans="42:43" ht="11.25">
      <c r="AP258" s="65" t="s">
        <v>55</v>
      </c>
      <c r="AQ258" s="38" t="s">
        <v>159</v>
      </c>
    </row>
    <row r="259" spans="42:43" ht="11.25">
      <c r="AP259" s="65" t="s">
        <v>56</v>
      </c>
      <c r="AQ259" s="38" t="s">
        <v>160</v>
      </c>
    </row>
    <row r="260" spans="42:43" ht="11.25">
      <c r="AP260" s="65" t="s">
        <v>57</v>
      </c>
      <c r="AQ260" s="38" t="s">
        <v>161</v>
      </c>
    </row>
    <row r="261" spans="42:43" ht="11.25">
      <c r="AP261" s="65" t="s">
        <v>58</v>
      </c>
      <c r="AQ261" s="38" t="s">
        <v>162</v>
      </c>
    </row>
    <row r="262" spans="42:43" ht="11.25">
      <c r="AP262" s="65" t="s">
        <v>59</v>
      </c>
      <c r="AQ262" s="38" t="s">
        <v>163</v>
      </c>
    </row>
    <row r="263" spans="42:43" ht="11.25">
      <c r="AP263" s="65" t="s">
        <v>60</v>
      </c>
      <c r="AQ263" s="38" t="s">
        <v>164</v>
      </c>
    </row>
    <row r="264" spans="42:43" ht="11.25">
      <c r="AP264" s="128" t="s">
        <v>195</v>
      </c>
      <c r="AQ264" s="175" t="s">
        <v>165</v>
      </c>
    </row>
    <row r="265" spans="42:43" ht="11.25">
      <c r="AP265" s="127" t="s">
        <v>241</v>
      </c>
      <c r="AQ265" s="176" t="s">
        <v>244</v>
      </c>
    </row>
    <row r="266" spans="42:43" ht="11.25">
      <c r="AP266" s="67" t="s">
        <v>242</v>
      </c>
      <c r="AQ266" s="178" t="s">
        <v>245</v>
      </c>
    </row>
    <row r="267" spans="42:43" ht="11.25">
      <c r="AP267" s="67" t="s">
        <v>243</v>
      </c>
      <c r="AQ267" s="178" t="s">
        <v>246</v>
      </c>
    </row>
    <row r="268" spans="42:43" ht="11.25">
      <c r="AP268" s="65" t="s">
        <v>61</v>
      </c>
      <c r="AQ268" s="38" t="s">
        <v>166</v>
      </c>
    </row>
    <row r="269" spans="42:43" ht="11.25">
      <c r="AP269" s="65" t="s">
        <v>62</v>
      </c>
      <c r="AQ269" s="38" t="s">
        <v>167</v>
      </c>
    </row>
    <row r="270" spans="42:43" ht="11.25">
      <c r="AP270" s="65" t="s">
        <v>63</v>
      </c>
      <c r="AQ270" s="38" t="s">
        <v>168</v>
      </c>
    </row>
    <row r="271" spans="42:43" ht="11.25">
      <c r="AP271" s="37"/>
      <c r="AQ271" s="37"/>
    </row>
    <row r="272" spans="42:43" ht="11.25">
      <c r="AP272" s="1" t="s">
        <v>234</v>
      </c>
      <c r="AQ272" s="1"/>
    </row>
    <row r="273" spans="42:43" ht="11.25">
      <c r="AP273" s="65" t="s">
        <v>0</v>
      </c>
      <c r="AQ273" s="65" t="s">
        <v>66</v>
      </c>
    </row>
    <row r="274" spans="42:43" ht="11.25">
      <c r="AP274" s="65" t="s">
        <v>1</v>
      </c>
      <c r="AQ274" s="65" t="s">
        <v>202</v>
      </c>
    </row>
    <row r="275" spans="42:43" ht="11.25">
      <c r="AP275" s="65" t="s">
        <v>2</v>
      </c>
      <c r="AQ275" s="65" t="s">
        <v>68</v>
      </c>
    </row>
    <row r="276" spans="42:43" ht="11.25">
      <c r="AP276" s="65" t="s">
        <v>3</v>
      </c>
      <c r="AQ276" s="65" t="s">
        <v>69</v>
      </c>
    </row>
    <row r="277" spans="42:43" ht="11.25">
      <c r="AP277" s="38" t="s">
        <v>4</v>
      </c>
      <c r="AQ277" s="38" t="s">
        <v>70</v>
      </c>
    </row>
    <row r="278" spans="42:43" ht="11.25">
      <c r="AP278" s="65" t="s">
        <v>5</v>
      </c>
      <c r="AQ278" s="65" t="s">
        <v>71</v>
      </c>
    </row>
    <row r="279" spans="42:43" ht="11.25">
      <c r="AP279" s="65" t="s">
        <v>6</v>
      </c>
      <c r="AQ279" s="65" t="s">
        <v>72</v>
      </c>
    </row>
    <row r="280" spans="42:43" ht="11.25">
      <c r="AP280" s="65" t="s">
        <v>7</v>
      </c>
      <c r="AQ280" s="65" t="s">
        <v>73</v>
      </c>
    </row>
    <row r="281" spans="42:43" ht="11.25">
      <c r="AP281" s="65" t="s">
        <v>8</v>
      </c>
      <c r="AQ281" s="65" t="s">
        <v>74</v>
      </c>
    </row>
    <row r="282" spans="42:43" ht="11.25">
      <c r="AP282" s="65" t="s">
        <v>9</v>
      </c>
      <c r="AQ282" s="65" t="s">
        <v>75</v>
      </c>
    </row>
    <row r="283" spans="42:43" ht="11.25">
      <c r="AP283" s="65" t="s">
        <v>10</v>
      </c>
      <c r="AQ283" s="65" t="s">
        <v>76</v>
      </c>
    </row>
    <row r="284" spans="42:43" ht="11.25">
      <c r="AP284" s="65" t="s">
        <v>11</v>
      </c>
      <c r="AQ284" s="65" t="s">
        <v>77</v>
      </c>
    </row>
    <row r="285" spans="42:43" ht="11.25">
      <c r="AP285" s="65">
        <v>54</v>
      </c>
      <c r="AQ285" s="65" t="s">
        <v>247</v>
      </c>
    </row>
    <row r="286" spans="42:43" ht="11.25">
      <c r="AP286" s="65" t="s">
        <v>12</v>
      </c>
      <c r="AQ286" s="65" t="s">
        <v>78</v>
      </c>
    </row>
    <row r="287" spans="42:43" ht="11.25">
      <c r="AP287" s="65" t="s">
        <v>13</v>
      </c>
      <c r="AQ287" s="65" t="s">
        <v>79</v>
      </c>
    </row>
    <row r="288" spans="42:43" ht="11.25">
      <c r="AP288" s="65">
        <v>66</v>
      </c>
      <c r="AQ288" s="65" t="s">
        <v>80</v>
      </c>
    </row>
    <row r="289" spans="42:43" ht="11.25">
      <c r="AP289" s="65" t="s">
        <v>14</v>
      </c>
      <c r="AQ289" s="65" t="s">
        <v>81</v>
      </c>
    </row>
    <row r="290" spans="42:43" ht="11.25">
      <c r="AP290" s="65" t="s">
        <v>15</v>
      </c>
      <c r="AQ290" s="65" t="s">
        <v>192</v>
      </c>
    </row>
    <row r="291" spans="42:43" ht="11.25">
      <c r="AP291" s="65" t="s">
        <v>16</v>
      </c>
      <c r="AQ291" s="65" t="s">
        <v>83</v>
      </c>
    </row>
    <row r="292" spans="42:43" ht="11.25">
      <c r="AP292" s="65" t="s">
        <v>17</v>
      </c>
      <c r="AQ292" s="65" t="s">
        <v>84</v>
      </c>
    </row>
    <row r="293" spans="42:43" ht="11.25">
      <c r="AP293" s="65" t="s">
        <v>18</v>
      </c>
      <c r="AQ293" s="65" t="s">
        <v>85</v>
      </c>
    </row>
    <row r="294" spans="42:43" ht="11.25">
      <c r="AP294" s="65" t="s">
        <v>19</v>
      </c>
      <c r="AQ294" s="65" t="s">
        <v>86</v>
      </c>
    </row>
    <row r="295" spans="42:43" ht="11.25">
      <c r="AP295" s="65" t="s">
        <v>20</v>
      </c>
      <c r="AQ295" s="65" t="s">
        <v>87</v>
      </c>
    </row>
    <row r="296" spans="42:43" ht="11.25">
      <c r="AP296" s="64" t="s">
        <v>21</v>
      </c>
      <c r="AQ296" s="64" t="s">
        <v>89</v>
      </c>
    </row>
    <row r="297" spans="42:43" ht="11.25">
      <c r="AP297" s="65" t="s">
        <v>22</v>
      </c>
      <c r="AQ297" s="65" t="s">
        <v>235</v>
      </c>
    </row>
    <row r="298" spans="42:43" ht="11.25">
      <c r="AP298" s="65" t="s">
        <v>23</v>
      </c>
      <c r="AQ298" s="65" t="s">
        <v>94</v>
      </c>
    </row>
    <row r="299" spans="42:43" ht="11.25">
      <c r="AP299" s="65" t="s">
        <v>24</v>
      </c>
      <c r="AQ299" s="65" t="s">
        <v>97</v>
      </c>
    </row>
    <row r="300" spans="42:43" ht="11.25">
      <c r="AP300" s="17" t="s">
        <v>25</v>
      </c>
      <c r="AQ300" s="17" t="s">
        <v>98</v>
      </c>
    </row>
    <row r="301" spans="42:43" ht="11.25">
      <c r="AP301" s="66" t="s">
        <v>26</v>
      </c>
      <c r="AQ301" s="66" t="s">
        <v>99</v>
      </c>
    </row>
    <row r="302" spans="42:43" ht="11.25">
      <c r="AP302" s="64" t="s">
        <v>27</v>
      </c>
      <c r="AQ302" s="64" t="s">
        <v>102</v>
      </c>
    </row>
    <row r="303" spans="42:43" ht="11.25">
      <c r="AP303" s="67" t="s">
        <v>28</v>
      </c>
      <c r="AQ303" s="67" t="s">
        <v>109</v>
      </c>
    </row>
    <row r="304" spans="42:43" ht="11.25">
      <c r="AP304" s="67" t="s">
        <v>29</v>
      </c>
      <c r="AQ304" s="67" t="s">
        <v>252</v>
      </c>
    </row>
    <row r="305" spans="42:43" ht="11.25">
      <c r="AP305" s="17" t="s">
        <v>199</v>
      </c>
      <c r="AQ305" s="17" t="s">
        <v>266</v>
      </c>
    </row>
    <row r="306" spans="42:43" ht="11.25">
      <c r="AP306" s="17" t="s">
        <v>200</v>
      </c>
      <c r="AQ306" s="17" t="s">
        <v>267</v>
      </c>
    </row>
    <row r="307" spans="42:43" ht="11.25">
      <c r="AP307" s="17" t="s">
        <v>201</v>
      </c>
      <c r="AQ307" s="17" t="s">
        <v>268</v>
      </c>
    </row>
    <row r="308" spans="42:43" ht="11.25">
      <c r="AP308" s="65" t="s">
        <v>30</v>
      </c>
      <c r="AQ308" s="65" t="s">
        <v>112</v>
      </c>
    </row>
    <row r="309" spans="42:43" ht="11.25">
      <c r="AP309" s="67" t="s">
        <v>255</v>
      </c>
      <c r="AQ309" s="67" t="s">
        <v>256</v>
      </c>
    </row>
    <row r="310" spans="42:43" ht="11.25">
      <c r="AP310" s="65" t="s">
        <v>31</v>
      </c>
      <c r="AQ310" s="65" t="s">
        <v>115</v>
      </c>
    </row>
    <row r="311" spans="42:43" ht="11.25">
      <c r="AP311" s="65" t="s">
        <v>32</v>
      </c>
      <c r="AQ311" s="65" t="s">
        <v>116</v>
      </c>
    </row>
    <row r="312" spans="42:43" ht="11.25">
      <c r="AP312" s="65" t="s">
        <v>33</v>
      </c>
      <c r="AQ312" s="65" t="s">
        <v>117</v>
      </c>
    </row>
    <row r="313" spans="42:43" ht="11.25">
      <c r="AP313" s="65" t="s">
        <v>34</v>
      </c>
      <c r="AQ313" s="65" t="s">
        <v>120</v>
      </c>
    </row>
    <row r="314" spans="42:43" ht="11.25">
      <c r="AP314" s="66" t="s">
        <v>35</v>
      </c>
      <c r="AQ314" s="66" t="s">
        <v>121</v>
      </c>
    </row>
    <row r="315" spans="42:43" ht="11.25">
      <c r="AP315" s="65" t="s">
        <v>36</v>
      </c>
      <c r="AQ315" s="65" t="s">
        <v>122</v>
      </c>
    </row>
    <row r="316" spans="42:43" ht="11.25">
      <c r="AP316" s="67" t="s">
        <v>240</v>
      </c>
      <c r="AQ316" s="67" t="s">
        <v>137</v>
      </c>
    </row>
    <row r="317" spans="42:43" ht="11.25">
      <c r="AP317" s="67" t="s">
        <v>265</v>
      </c>
      <c r="AQ317" s="67" t="s">
        <v>257</v>
      </c>
    </row>
    <row r="318" spans="42:43" ht="11.25">
      <c r="AP318" s="67" t="s">
        <v>236</v>
      </c>
      <c r="AQ318" s="67" t="s">
        <v>140</v>
      </c>
    </row>
    <row r="319" spans="42:43" ht="11.25">
      <c r="AP319" s="65" t="s">
        <v>37</v>
      </c>
      <c r="AQ319" s="65" t="s">
        <v>248</v>
      </c>
    </row>
    <row r="320" spans="42:43" ht="11.25">
      <c r="AP320" s="65" t="s">
        <v>38</v>
      </c>
      <c r="AQ320" s="65" t="s">
        <v>129</v>
      </c>
    </row>
    <row r="321" spans="42:43" ht="11.25">
      <c r="AP321" s="67" t="s">
        <v>277</v>
      </c>
      <c r="AQ321" s="171" t="s">
        <v>279</v>
      </c>
    </row>
    <row r="322" spans="42:43" ht="11.25">
      <c r="AP322" s="65" t="s">
        <v>39</v>
      </c>
      <c r="AQ322" s="17" t="s">
        <v>130</v>
      </c>
    </row>
    <row r="323" spans="42:43" ht="11.25">
      <c r="AP323" s="17" t="s">
        <v>40</v>
      </c>
      <c r="AQ323" s="17" t="s">
        <v>258</v>
      </c>
    </row>
    <row r="324" spans="42:43" ht="11.25">
      <c r="AP324" s="67" t="s">
        <v>239</v>
      </c>
      <c r="AQ324" s="67" t="s">
        <v>141</v>
      </c>
    </row>
    <row r="325" spans="42:43" ht="11.25">
      <c r="AP325" s="97" t="s">
        <v>237</v>
      </c>
      <c r="AQ325" s="97" t="s">
        <v>238</v>
      </c>
    </row>
    <row r="326" spans="3:43" ht="11.25">
      <c r="C326" s="7"/>
      <c r="AP326" s="64" t="s">
        <v>41</v>
      </c>
      <c r="AQ326" s="64" t="s">
        <v>205</v>
      </c>
    </row>
    <row r="327" spans="2:43" ht="11.25">
      <c r="B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65">
        <v>2629</v>
      </c>
      <c r="AQ327" s="65" t="s">
        <v>203</v>
      </c>
    </row>
    <row r="328" spans="42:43" ht="11.25">
      <c r="AP328" s="65">
        <v>2635</v>
      </c>
      <c r="AQ328" s="65" t="s">
        <v>204</v>
      </c>
    </row>
    <row r="329" spans="42:43" ht="11.25">
      <c r="AP329" s="66" t="s">
        <v>43</v>
      </c>
      <c r="AQ329" s="66" t="s">
        <v>88</v>
      </c>
    </row>
    <row r="330" spans="42:43" ht="11.25">
      <c r="AP330" s="64" t="s">
        <v>44</v>
      </c>
      <c r="AQ330" s="64" t="s">
        <v>144</v>
      </c>
    </row>
    <row r="331" spans="42:43" ht="11.25">
      <c r="AP331" s="65" t="s">
        <v>45</v>
      </c>
      <c r="AQ331" s="65" t="s">
        <v>254</v>
      </c>
    </row>
    <row r="332" spans="42:43" ht="11.25">
      <c r="AP332" s="65" t="s">
        <v>46</v>
      </c>
      <c r="AQ332" s="65" t="s">
        <v>145</v>
      </c>
    </row>
    <row r="333" spans="42:43" ht="11.25">
      <c r="AP333" s="65" t="s">
        <v>47</v>
      </c>
      <c r="AQ333" s="65" t="s">
        <v>148</v>
      </c>
    </row>
    <row r="334" spans="42:43" ht="11.25">
      <c r="AP334" s="65" t="s">
        <v>48</v>
      </c>
      <c r="AQ334" s="65" t="s">
        <v>149</v>
      </c>
    </row>
    <row r="335" spans="42:43" ht="11.25">
      <c r="AP335" s="65" t="s">
        <v>49</v>
      </c>
      <c r="AQ335" s="65" t="s">
        <v>150</v>
      </c>
    </row>
    <row r="336" spans="42:43" ht="11.25">
      <c r="AP336" s="65" t="s">
        <v>50</v>
      </c>
      <c r="AQ336" s="65" t="s">
        <v>151</v>
      </c>
    </row>
    <row r="337" spans="42:43" ht="11.25">
      <c r="AP337" s="65" t="s">
        <v>51</v>
      </c>
      <c r="AQ337" s="65" t="s">
        <v>152</v>
      </c>
    </row>
    <row r="338" spans="42:43" ht="11.25">
      <c r="AP338" s="65" t="s">
        <v>52</v>
      </c>
      <c r="AQ338" s="65" t="s">
        <v>153</v>
      </c>
    </row>
    <row r="339" spans="42:43" ht="11.25">
      <c r="AP339" s="128" t="s">
        <v>194</v>
      </c>
      <c r="AQ339" s="128" t="s">
        <v>154</v>
      </c>
    </row>
    <row r="340" spans="42:43" ht="11.25">
      <c r="AP340" s="64" t="s">
        <v>53</v>
      </c>
      <c r="AQ340" s="64" t="s">
        <v>157</v>
      </c>
    </row>
    <row r="341" spans="42:43" ht="11.25">
      <c r="AP341" s="65" t="s">
        <v>54</v>
      </c>
      <c r="AQ341" s="65" t="s">
        <v>158</v>
      </c>
    </row>
    <row r="342" spans="42:43" ht="11.25">
      <c r="AP342" s="65" t="s">
        <v>55</v>
      </c>
      <c r="AQ342" s="65" t="s">
        <v>159</v>
      </c>
    </row>
    <row r="343" spans="42:43" ht="11.25">
      <c r="AP343" s="65" t="s">
        <v>56</v>
      </c>
      <c r="AQ343" s="65" t="s">
        <v>160</v>
      </c>
    </row>
    <row r="344" spans="42:43" ht="11.25">
      <c r="AP344" s="65" t="s">
        <v>57</v>
      </c>
      <c r="AQ344" s="65" t="s">
        <v>161</v>
      </c>
    </row>
    <row r="345" spans="42:43" ht="11.25">
      <c r="AP345" s="65" t="s">
        <v>58</v>
      </c>
      <c r="AQ345" s="65" t="s">
        <v>162</v>
      </c>
    </row>
    <row r="346" spans="42:43" ht="11.25">
      <c r="AP346" s="65" t="s">
        <v>59</v>
      </c>
      <c r="AQ346" s="65" t="s">
        <v>163</v>
      </c>
    </row>
    <row r="347" spans="42:43" ht="11.25">
      <c r="AP347" s="65" t="s">
        <v>60</v>
      </c>
      <c r="AQ347" s="65" t="s">
        <v>164</v>
      </c>
    </row>
    <row r="348" spans="42:43" ht="11.25">
      <c r="AP348" s="128" t="s">
        <v>195</v>
      </c>
      <c r="AQ348" s="128" t="s">
        <v>165</v>
      </c>
    </row>
    <row r="349" spans="42:43" ht="11.25">
      <c r="AP349" s="127" t="s">
        <v>241</v>
      </c>
      <c r="AQ349" s="127" t="s">
        <v>244</v>
      </c>
    </row>
    <row r="350" spans="42:43" ht="11.25">
      <c r="AP350" s="67" t="s">
        <v>242</v>
      </c>
      <c r="AQ350" s="67" t="s">
        <v>245</v>
      </c>
    </row>
    <row r="351" spans="42:43" ht="11.25">
      <c r="AP351" s="67" t="s">
        <v>243</v>
      </c>
      <c r="AQ351" s="67" t="s">
        <v>246</v>
      </c>
    </row>
    <row r="352" spans="42:43" ht="11.25">
      <c r="AP352" s="65" t="s">
        <v>61</v>
      </c>
      <c r="AQ352" s="65" t="s">
        <v>166</v>
      </c>
    </row>
    <row r="353" spans="42:43" ht="11.25">
      <c r="AP353" s="65" t="s">
        <v>62</v>
      </c>
      <c r="AQ353" s="65" t="s">
        <v>167</v>
      </c>
    </row>
    <row r="354" spans="42:43" ht="11.25">
      <c r="AP354" s="65" t="s">
        <v>63</v>
      </c>
      <c r="AQ354" s="65" t="s">
        <v>168</v>
      </c>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2002-07-01T14:32:24Z</cp:lastPrinted>
  <dcterms:created xsi:type="dcterms:W3CDTF">1997-10-29T14:53:16Z</dcterms:created>
  <dcterms:modified xsi:type="dcterms:W3CDTF">2002-07-01T15:47:59Z</dcterms:modified>
  <cp:category/>
  <cp:version/>
  <cp:contentType/>
  <cp:contentStatus/>
</cp:coreProperties>
</file>