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7155" windowHeight="8865" activeTab="0"/>
  </bookViews>
  <sheets>
    <sheet name="step 3 results" sheetId="1" r:id="rId1"/>
    <sheet name="changes due to general increase" sheetId="2" r:id="rId2"/>
    <sheet name="calculations" sheetId="3" r:id="rId3"/>
  </sheets>
  <definedNames>
    <definedName name="_Fill" hidden="1">'calculations'!$O$135:$AQ$324</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'calculations'!$B$135:$AQ$324</definedName>
    <definedName name="matrixc">'calculations'!#REF!</definedName>
    <definedName name="matrixic">'calculations'!#REF!</definedName>
    <definedName name="_xlnm.Print_Area" localSheetId="2">'calculations'!$T$4:$AO$96</definedName>
    <definedName name="_xlnm.Print_Area" localSheetId="1">'changes due to general increase'!$A$1:$AB$73</definedName>
    <definedName name="_xlnm.Print_Area" localSheetId="0">'step 3 results'!$A$1:$AD$65</definedName>
    <definedName name="_xlnm.Print_Area">'calculations'!$D$10:$Q$132</definedName>
    <definedName name="Print_Area_MI" localSheetId="2">'calculations'!$D$10:$Q$132</definedName>
    <definedName name="_xlnm.Print_Titles" localSheetId="2">'calculations'!$A:$C,'calculations'!$1:$8</definedName>
    <definedName name="_xlnm.Print_Titles" localSheetId="1">'changes due to general increase'!$A:$B,'changes due to general increase'!$4:$5</definedName>
    <definedName name="_xlnm.Print_Titles" localSheetId="0">'step 3 results'!$A:$B,'step 3 results'!$4:$6</definedName>
    <definedName name="Print_Titles_MI" localSheetId="2">'calculations'!$1:$8,'calculations'!$A:$C</definedName>
    <definedName name="units">'calculations'!$B$10:$C$90</definedName>
  </definedNames>
  <calcPr fullCalcOnLoad="1"/>
</workbook>
</file>

<file path=xl/comments1.xml><?xml version="1.0" encoding="utf-8"?>
<comments xmlns="http://schemas.openxmlformats.org/spreadsheetml/2006/main">
  <authors>
    <author>A satisfied Microsoft Office user</author>
  </authors>
  <commentList>
    <comment ref="B16" authorId="0">
      <text>
        <r>
          <rPr>
            <sz val="8"/>
            <rFont val="Tahoma"/>
            <family val="0"/>
          </rPr>
          <t>CCSO has requested that its allocation be split into instruction, research, &amp; public service.</t>
        </r>
      </text>
    </comment>
  </commentList>
</comments>
</file>

<file path=xl/comments2.xml><?xml version="1.0" encoding="utf-8"?>
<comments xmlns="http://schemas.openxmlformats.org/spreadsheetml/2006/main">
  <authors>
    <author>A satisfied Microsoft Office user</author>
  </authors>
  <commentList>
    <comment ref="B27" authorId="0">
      <text>
        <r>
          <rPr>
            <sz val="8"/>
            <rFont val="Tahoma"/>
            <family val="0"/>
          </rPr>
          <t xml:space="preserve">Includes Miller Comm
</t>
        </r>
      </text>
    </comment>
    <comment ref="B43" authorId="0">
      <text>
        <r>
          <rPr>
            <sz val="8"/>
            <rFont val="Tahoma"/>
            <family val="0"/>
          </rPr>
          <t xml:space="preserve">Merged in FY99
</t>
        </r>
      </text>
    </comment>
    <comment ref="B15" authorId="0">
      <text>
        <r>
          <rPr>
            <sz val="8"/>
            <rFont val="Tahoma"/>
            <family val="0"/>
          </rPr>
          <t>CCSO has requested that its allocation be split into instruction, research, &amp; public service.</t>
        </r>
      </text>
    </comment>
  </commentList>
</comments>
</file>

<file path=xl/comments3.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27" authorId="1">
      <text>
        <r>
          <rPr>
            <b/>
            <sz val="8"/>
            <rFont val="Tahoma"/>
            <family val="0"/>
          </rPr>
          <t xml:space="preserve">Removed 90% of Conf &amp; Institutes, which is 90% auxiliary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31" authorId="1">
      <text>
        <r>
          <rPr>
            <b/>
            <sz val="8"/>
            <rFont val="Tahoma"/>
            <family val="0"/>
          </rPr>
          <t>11480 NASF of leased space was subtracted for final FY01 calc</t>
        </r>
      </text>
    </comment>
    <comment ref="C42" authorId="0">
      <text>
        <r>
          <rPr>
            <sz val="8"/>
            <rFont val="Tahoma"/>
            <family val="0"/>
          </rPr>
          <t>CCSO has requested that its allocation be split into instruction, research, &amp; public service.</t>
        </r>
      </text>
    </comment>
    <comment ref="C85" authorId="2">
      <text>
        <r>
          <rPr>
            <b/>
            <sz val="8"/>
            <rFont val="Tahoma"/>
            <family val="0"/>
          </rPr>
          <t>Moved out of Provost's office in FY01.</t>
        </r>
      </text>
    </comment>
    <comment ref="C81" authorId="1">
      <text>
        <r>
          <rPr>
            <b/>
            <sz val="8"/>
            <rFont val="Tahoma"/>
            <family val="0"/>
          </rPr>
          <t xml:space="preserve">subtracted scholarship passthroughs
</t>
        </r>
      </text>
    </comment>
    <comment ref="C83" authorId="1">
      <text>
        <r>
          <rPr>
            <b/>
            <sz val="8"/>
            <rFont val="Tahoma"/>
            <family val="0"/>
          </rPr>
          <t xml:space="preserve">Omitted space -- funded primarily on auxiliary funds
</t>
        </r>
      </text>
    </comment>
    <comment ref="C84" authorId="1">
      <text>
        <r>
          <rPr>
            <b/>
            <sz val="8"/>
            <rFont val="Tahoma"/>
            <family val="0"/>
          </rPr>
          <t>Omitted space.</t>
        </r>
      </text>
    </comment>
    <comment ref="C74" authorId="1">
      <text>
        <r>
          <rPr>
            <b/>
            <sz val="8"/>
            <rFont val="Tahoma"/>
            <family val="0"/>
          </rPr>
          <t xml:space="preserve">subtracted heat,light,power passthrough expenditures
</t>
        </r>
      </text>
    </comment>
    <comment ref="C69" authorId="1">
      <text>
        <r>
          <rPr>
            <b/>
            <sz val="8"/>
            <rFont val="Tahoma"/>
            <family val="0"/>
          </rPr>
          <t xml:space="preserve">Most of this unit is auxilary, so removed all FTE and 90% of  
expenditures &amp;  space
</t>
        </r>
      </text>
    </comment>
    <comment ref="C65" authorId="1">
      <text>
        <r>
          <rPr>
            <b/>
            <sz val="8"/>
            <rFont val="Tahoma"/>
            <family val="0"/>
          </rPr>
          <t xml:space="preserve">Pass-through expenditures subtracted
</t>
        </r>
      </text>
    </comment>
    <comment ref="C66" authorId="0">
      <text>
        <r>
          <rPr>
            <sz val="8"/>
            <rFont val="Tahoma"/>
            <family val="0"/>
          </rPr>
          <t xml:space="preserve">Includes Admin Svcs
</t>
        </r>
      </text>
    </comment>
    <comment ref="C13" authorId="2">
      <text>
        <r>
          <rPr>
            <b/>
            <sz val="8"/>
            <rFont val="Tahoma"/>
            <family val="0"/>
          </rPr>
          <t>removed 30,800 NASF from Eng -- rental at Chanute for Civil &amp; Env. Also removed 4000 NASF for Aeronomy Field station &amp; Laser Radar facility for ECE</t>
        </r>
      </text>
    </comment>
    <comment ref="C17" authorId="2">
      <text>
        <r>
          <rPr>
            <b/>
            <sz val="8"/>
            <rFont val="Tahoma"/>
            <family val="0"/>
          </rPr>
          <t>Will add in 16,576 (=37813-22,237) for Spurlock in step C of 02 calc.  LAS has not released old Lincoln Hall space, so if that  is still on the inventory next fall LAS will pay for both spaces.</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List>
</comments>
</file>

<file path=xl/sharedStrings.xml><?xml version="1.0" encoding="utf-8"?>
<sst xmlns="http://schemas.openxmlformats.org/spreadsheetml/2006/main" count="1485" uniqueCount="292">
  <si>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</si>
  <si>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</si>
  <si>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</si>
  <si>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</si>
  <si>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</si>
  <si>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</si>
  <si>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</si>
  <si>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</si>
  <si>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</si>
  <si>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</si>
  <si>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</si>
  <si>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</si>
  <si>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</si>
  <si>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</si>
  <si>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</si>
  <si>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</si>
  <si>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</si>
  <si>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</si>
  <si>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</si>
  <si>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</si>
  <si>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</si>
  <si>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</si>
  <si>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</si>
  <si>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</si>
  <si>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</si>
  <si>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</si>
  <si>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</si>
  <si>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</si>
  <si>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</si>
  <si>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</si>
  <si>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</si>
  <si>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</si>
  <si>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</si>
  <si>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</si>
  <si>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</si>
  <si>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</si>
  <si>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</si>
  <si>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</si>
  <si>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</si>
  <si>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</si>
  <si>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</si>
  <si>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</si>
  <si>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</si>
  <si>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</si>
  <si>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</si>
  <si>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</si>
  <si>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</si>
  <si>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</si>
  <si>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</si>
  <si>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</si>
  <si>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</si>
  <si>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</si>
  <si>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</si>
  <si>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</si>
  <si>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</si>
  <si>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</si>
  <si>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</si>
  <si>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</si>
  <si>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</si>
  <si>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</si>
  <si>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</si>
  <si>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</si>
  <si>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</si>
  <si>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</si>
  <si>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</si>
  <si>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</si>
  <si>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</si>
  <si>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</si>
  <si>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</si>
  <si>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</si>
  <si>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</si>
  <si>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</si>
  <si>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</si>
  <si>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</si>
  <si>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</si>
  <si>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</si>
  <si>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</si>
  <si>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</si>
  <si>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</si>
  <si>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</si>
  <si>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</si>
  <si>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</si>
  <si>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</si>
  <si>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</si>
  <si>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</si>
  <si>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</si>
  <si>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</si>
  <si>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</si>
  <si>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RTMO</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</si>
  <si>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</si>
  <si>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</si>
  <si>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</si>
  <si>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</si>
  <si>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</si>
  <si>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</si>
  <si>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</si>
  <si>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</si>
  <si>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</si>
  <si>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</si>
  <si>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</si>
  <si>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</si>
  <si>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</si>
  <si>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</si>
  <si>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</si>
  <si>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</si>
  <si>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</si>
  <si>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</si>
  <si>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</si>
  <si>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</si>
  <si>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</si>
  <si>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</si>
  <si>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</si>
  <si>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</si>
  <si>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</si>
  <si>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</si>
  <si>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</si>
  <si>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</si>
  <si>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</si>
  <si>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</si>
  <si>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</si>
  <si>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</si>
  <si>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</si>
  <si>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</si>
  <si>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</si>
  <si>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</si>
  <si>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</si>
  <si>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</si>
  <si>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</si>
  <si>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</si>
  <si>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</si>
  <si>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</si>
  <si>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</si>
  <si>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</si>
  <si>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</si>
  <si>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</si>
  <si>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</si>
  <si>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</si>
  <si>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</si>
  <si>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</si>
  <si>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</si>
  <si>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</si>
  <si>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</si>
  <si>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</si>
  <si>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</si>
  <si>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</si>
  <si>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</si>
  <si>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</si>
  <si>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</si>
  <si>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</si>
  <si>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</si>
  <si>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</si>
  <si>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</si>
  <si>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</si>
  <si>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</si>
  <si>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</si>
  <si>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</si>
  <si>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</si>
  <si>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</si>
  <si>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</si>
  <si>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</si>
  <si>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</si>
  <si>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</si>
  <si>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</si>
  <si>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</si>
  <si>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</si>
  <si>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</si>
  <si>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</si>
  <si>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</si>
  <si>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</si>
  <si>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</si>
  <si>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</si>
  <si>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</si>
  <si>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</si>
  <si>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</si>
  <si>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</si>
  <si>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</si>
  <si>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</si>
  <si>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</si>
  <si>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</si>
  <si>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</si>
  <si>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</si>
  <si>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</si>
  <si>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</si>
  <si>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</si>
  <si>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</si>
  <si>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</si>
  <si>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</si>
  <si>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</si>
  <si>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</si>
  <si>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</si>
  <si>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VC Admin &amp; Human Res</t>
  </si>
  <si>
    <t>Intl Student Affairs</t>
  </si>
  <si>
    <t>S</t>
  </si>
  <si>
    <t>Unit Name</t>
  </si>
  <si>
    <t>Freshman</t>
  </si>
  <si>
    <t>Ugrad</t>
  </si>
  <si>
    <t>Gr/Prf</t>
  </si>
  <si>
    <t>360-380</t>
  </si>
  <si>
    <t>131+154</t>
  </si>
  <si>
    <t>DMI PN99032</t>
  </si>
  <si>
    <t>I</t>
  </si>
  <si>
    <t>RC</t>
  </si>
  <si>
    <t>Continuing Ed</t>
  </si>
  <si>
    <t>SC</t>
  </si>
  <si>
    <t>8260</t>
  </si>
  <si>
    <t>8555</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</si>
  <si>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</si>
  <si>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</si>
  <si>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</si>
  <si>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</si>
  <si>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</si>
  <si>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</si>
  <si>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</si>
  <si>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</si>
  <si>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</si>
  <si>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</si>
  <si>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</si>
  <si>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</si>
  <si>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</si>
  <si>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</si>
  <si>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</si>
  <si>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</si>
  <si>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</si>
  <si>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</si>
  <si>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</si>
  <si>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</si>
  <si>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</si>
  <si>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</si>
  <si>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</si>
  <si>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</si>
  <si>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</si>
  <si>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</si>
  <si>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</si>
  <si>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</si>
  <si>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</si>
  <si>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</si>
  <si>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</si>
  <si>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</si>
  <si>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</si>
  <si>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</si>
  <si>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</si>
  <si>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</si>
  <si>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</si>
  <si>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</si>
  <si>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</si>
  <si>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</si>
  <si>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Change in assessments funded by colleges</t>
  </si>
  <si>
    <t>FY01 assessment based on FY00 usage, FY01 budget</t>
  </si>
  <si>
    <t>Protective Svces</t>
  </si>
  <si>
    <t>Equal Opportunity &amp; Access</t>
  </si>
  <si>
    <t>0222</t>
  </si>
  <si>
    <t>Center for Educ Tech</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</si>
  <si>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</si>
  <si>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</si>
  <si>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</si>
  <si>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</si>
  <si>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</si>
  <si>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</si>
  <si>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</si>
  <si>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</si>
  <si>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</si>
  <si>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</si>
  <si>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</si>
  <si>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</si>
  <si>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Total IUs AY1999-00</t>
  </si>
  <si>
    <t>Enrollments, Fall 2000</t>
  </si>
  <si>
    <t>FTE, Oct 2000 (All funds)</t>
  </si>
  <si>
    <t>Expenditures, FY00 (000)</t>
  </si>
  <si>
    <t>Personal Services State &amp; ICR FY01 Budget</t>
  </si>
  <si>
    <t>Div of Animal Resources</t>
  </si>
  <si>
    <t xml:space="preserve">Protective Svcs </t>
  </si>
  <si>
    <t>FY02 assessment based on FY01 usage, FY01 budget</t>
  </si>
  <si>
    <t>Service Center</t>
  </si>
  <si>
    <t>Division of Animal Resources</t>
  </si>
  <si>
    <t>FY02 assessment based on FY01 usage, FY01 budget plus DBC projects</t>
  </si>
  <si>
    <t>Change in assessments due to DBC projects</t>
  </si>
  <si>
    <t>Change in assessments due to usage changes</t>
  </si>
  <si>
    <t>Fa00 NASF</t>
  </si>
  <si>
    <t>CCSO - Instruction (43%)</t>
  </si>
  <si>
    <t>CCSO - Research (22%)</t>
  </si>
  <si>
    <t>CCSO - Network (35%)</t>
  </si>
  <si>
    <t>Pass-through accounts for real units -- subtract only the pass-through expenditures so they do not get charged overhead on pass-throughs</t>
  </si>
  <si>
    <t xml:space="preserve">F00 pass-through expenditures to deduct -- from Mike </t>
  </si>
  <si>
    <t>O&amp;M ,excl utility exps</t>
  </si>
  <si>
    <t>Step 3: Final overhead assessments</t>
  </si>
  <si>
    <t>Change in assessments due to general increase</t>
  </si>
  <si>
    <t>FY02 assessment based on FY01 usage, FY02 proposed budget</t>
  </si>
  <si>
    <t>Step 3: Changes due to general increase</t>
  </si>
  <si>
    <t>After general increase</t>
  </si>
  <si>
    <t>Step 3: Calculations for final assessments -- after general increases</t>
  </si>
  <si>
    <t>FY02 Estimated State &amp; ICR Budget</t>
  </si>
  <si>
    <t>Total Cost with FY02 Overheads distributed using FY02 usage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</si>
</sst>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s>
  <fonts count="10">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b/>
      <sz val="8"/>
      <name val="Courier"/>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8">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4"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3" fontId="2" fillId="0" borderId="2" xfId="0" applyNumberFormat="1"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0" fontId="5" fillId="0" borderId="10" xfId="0" applyFont="1" applyFill="1" applyBorder="1" applyAlignment="1">
      <alignment horizontal="left"/>
    </xf>
    <xf numFmtId="0" fontId="5" fillId="0" borderId="2" xfId="0" applyFont="1" applyFill="1" applyBorder="1" applyAlignment="1">
      <alignment horizontal="left"/>
    </xf>
    <xf numFmtId="14" fontId="6" fillId="0" borderId="0" xfId="0" applyNumberFormat="1" applyFont="1" applyAlignment="1">
      <alignment horizontal="left"/>
    </xf>
    <xf numFmtId="0" fontId="4" fillId="0" borderId="4" xfId="0" applyFont="1" applyBorder="1" applyAlignment="1">
      <alignment/>
    </xf>
    <xf numFmtId="0" fontId="4" fillId="0" borderId="3" xfId="0" applyFont="1" applyBorder="1" applyAlignment="1">
      <alignment/>
    </xf>
    <xf numFmtId="0" fontId="3" fillId="0" borderId="11" xfId="0" applyFont="1" applyBorder="1" applyAlignment="1">
      <alignmen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1"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2" fillId="0" borderId="10" xfId="0" applyFont="1" applyBorder="1" applyAlignment="1" applyProtection="1">
      <alignment horizontal="left"/>
      <protection/>
    </xf>
    <xf numFmtId="2" fontId="2" fillId="0" borderId="2" xfId="0" applyNumberFormat="1" applyFont="1" applyBorder="1" applyAlignment="1">
      <alignment/>
    </xf>
    <xf numFmtId="0" fontId="5" fillId="0" borderId="13"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5" fillId="0" borderId="9" xfId="0" applyFont="1" applyBorder="1" applyAlignment="1">
      <alignment/>
    </xf>
    <xf numFmtId="0" fontId="2" fillId="0" borderId="11" xfId="0" applyFont="1" applyBorder="1" applyAlignment="1">
      <alignment/>
    </xf>
    <xf numFmtId="0" fontId="5" fillId="0" borderId="4" xfId="0" applyFont="1" applyBorder="1" applyAlignment="1">
      <alignment/>
    </xf>
    <xf numFmtId="169" fontId="2" fillId="0" borderId="0" xfId="0" applyNumberFormat="1" applyFont="1" applyAlignment="1">
      <alignment/>
    </xf>
    <xf numFmtId="0" fontId="5" fillId="0" borderId="3" xfId="0" applyFont="1" applyBorder="1" applyAlignment="1" applyProtection="1">
      <alignment horizontal="left"/>
      <protection/>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3" fillId="0" borderId="10" xfId="0" applyFont="1" applyBorder="1" applyAlignment="1">
      <alignment/>
    </xf>
    <xf numFmtId="0" fontId="2" fillId="0" borderId="0" xfId="0" applyFont="1" applyFill="1" applyAlignment="1">
      <alignment/>
    </xf>
    <xf numFmtId="3" fontId="2" fillId="0" borderId="7" xfId="0" applyNumberFormat="1"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1" xfId="17" applyFont="1" applyBorder="1" applyAlignment="1">
      <alignment horizontal="center" wrapText="1"/>
    </xf>
    <xf numFmtId="3" fontId="2" fillId="0" borderId="8" xfId="0" applyNumberFormat="1" applyFont="1" applyBorder="1" applyAlignment="1">
      <alignment/>
    </xf>
    <xf numFmtId="0" fontId="2" fillId="0" borderId="15" xfId="0" applyFont="1" applyBorder="1" applyAlignment="1">
      <alignment horizontal="center"/>
    </xf>
    <xf numFmtId="0" fontId="2" fillId="0" borderId="15" xfId="0" applyFont="1" applyBorder="1" applyAlignment="1" applyProtection="1">
      <alignment horizontal="left"/>
      <protection/>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pplyProtection="1" quotePrefix="1">
      <alignment horizontal="center" wrapText="1"/>
      <protection/>
    </xf>
    <xf numFmtId="0" fontId="2" fillId="0" borderId="13" xfId="0" applyFont="1" applyBorder="1" applyAlignment="1" quotePrefix="1">
      <alignment horizontal="center" wrapText="1"/>
    </xf>
    <xf numFmtId="0" fontId="2" fillId="0" borderId="0" xfId="0" applyFont="1" applyAlignment="1">
      <alignment/>
    </xf>
    <xf numFmtId="3" fontId="3" fillId="0" borderId="4" xfId="0"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1" fontId="2" fillId="0" borderId="0" xfId="0" applyNumberFormat="1" applyFont="1" applyBorder="1" applyAlignment="1" applyProtection="1">
      <alignment/>
      <protection/>
    </xf>
    <xf numFmtId="170" fontId="2" fillId="0" borderId="0" xfId="0" applyNumberFormat="1" applyFont="1" applyAlignment="1">
      <alignment/>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11" xfId="0" applyNumberFormat="1" applyFont="1" applyBorder="1" applyAlignment="1">
      <alignment/>
    </xf>
    <xf numFmtId="3" fontId="2" fillId="0" borderId="12"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4" fillId="0" borderId="11" xfId="0" applyFont="1" applyBorder="1" applyAlignment="1">
      <alignment/>
    </xf>
    <xf numFmtId="0" fontId="3" fillId="0" borderId="14" xfId="0" applyFont="1" applyBorder="1" applyAlignment="1">
      <alignment horizontal="center" wrapText="1"/>
    </xf>
    <xf numFmtId="0" fontId="2" fillId="0" borderId="10" xfId="0" applyFont="1" applyBorder="1" applyAlignment="1">
      <alignment horizontal="left"/>
    </xf>
    <xf numFmtId="0" fontId="2" fillId="0" borderId="12" xfId="0" applyFont="1" applyBorder="1" applyAlignment="1">
      <alignment horizontal="left"/>
    </xf>
    <xf numFmtId="0" fontId="3" fillId="0" borderId="16" xfId="0" applyFont="1" applyBorder="1" applyAlignment="1">
      <alignment horizontal="center" wrapText="1"/>
    </xf>
    <xf numFmtId="169" fontId="2" fillId="0" borderId="0" xfId="15" applyNumberFormat="1" applyFont="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9" xfId="15" applyNumberFormat="1" applyFont="1" applyBorder="1" applyAlignment="1">
      <alignment/>
    </xf>
    <xf numFmtId="169" fontId="2" fillId="0" borderId="11" xfId="15" applyNumberFormat="1" applyFont="1" applyBorder="1" applyAlignment="1">
      <alignment/>
    </xf>
    <xf numFmtId="169" fontId="2" fillId="0" borderId="12" xfId="15" applyNumberFormat="1" applyFont="1" applyBorder="1" applyAlignment="1">
      <alignment/>
    </xf>
    <xf numFmtId="169" fontId="2" fillId="0" borderId="0" xfId="15" applyNumberFormat="1" applyFont="1" applyAlignment="1" applyProtection="1">
      <alignment vertical="justify"/>
      <protection/>
    </xf>
    <xf numFmtId="0" fontId="3" fillId="0" borderId="4" xfId="0" applyFont="1" applyBorder="1" applyAlignment="1">
      <alignment wrapText="1"/>
    </xf>
    <xf numFmtId="0" fontId="2" fillId="0" borderId="4" xfId="0" applyFont="1" applyBorder="1" applyAlignment="1">
      <alignment wrapText="1"/>
    </xf>
    <xf numFmtId="3" fontId="2" fillId="0" borderId="11" xfId="0" applyNumberFormat="1" applyFont="1" applyFill="1" applyBorder="1" applyAlignment="1">
      <alignment/>
    </xf>
    <xf numFmtId="0" fontId="5" fillId="0" borderId="7" xfId="0" applyFont="1" applyBorder="1" applyAlignment="1">
      <alignment horizontal="left"/>
    </xf>
    <xf numFmtId="3" fontId="2" fillId="0" borderId="2" xfId="0" applyNumberFormat="1" applyFont="1" applyFill="1" applyBorder="1" applyAlignment="1">
      <alignment/>
    </xf>
    <xf numFmtId="3" fontId="2" fillId="0" borderId="12" xfId="0" applyNumberFormat="1" applyFont="1" applyFill="1" applyBorder="1" applyAlignment="1">
      <alignment/>
    </xf>
    <xf numFmtId="0" fontId="5" fillId="0" borderId="16" xfId="0" applyFont="1" applyBorder="1" applyAlignment="1">
      <alignment horizontal="left"/>
    </xf>
    <xf numFmtId="0" fontId="2" fillId="0" borderId="5" xfId="0" applyFont="1" applyFill="1" applyBorder="1" applyAlignment="1">
      <alignment horizontal="left"/>
    </xf>
    <xf numFmtId="3" fontId="2" fillId="0" borderId="6" xfId="0" applyNumberFormat="1"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xf>
    <xf numFmtId="0" fontId="2" fillId="0" borderId="13" xfId="0" applyFont="1" applyBorder="1" applyAlignment="1">
      <alignment horizontal="centerContinuous" wrapText="1"/>
    </xf>
    <xf numFmtId="169" fontId="2" fillId="0" borderId="9" xfId="15" applyNumberFormat="1" applyFont="1" applyFill="1" applyBorder="1" applyAlignment="1">
      <alignment/>
    </xf>
    <xf numFmtId="169" fontId="2" fillId="0" borderId="11" xfId="15" applyNumberFormat="1" applyFont="1" applyFill="1" applyBorder="1" applyAlignment="1">
      <alignment/>
    </xf>
    <xf numFmtId="169" fontId="2" fillId="0" borderId="12" xfId="15" applyNumberFormat="1" applyFont="1" applyFill="1" applyBorder="1" applyAlignment="1">
      <alignment/>
    </xf>
    <xf numFmtId="1" fontId="2" fillId="0" borderId="1" xfId="0" applyNumberFormat="1" applyFont="1" applyBorder="1" applyAlignment="1" applyProtection="1">
      <alignment/>
      <protection/>
    </xf>
    <xf numFmtId="1" fontId="2" fillId="0" borderId="9" xfId="0" applyNumberFormat="1" applyFont="1" applyBorder="1" applyAlignment="1" applyProtection="1">
      <alignment/>
      <protection/>
    </xf>
    <xf numFmtId="1" fontId="2" fillId="0" borderId="11" xfId="0" applyNumberFormat="1" applyFont="1" applyBorder="1" applyAlignment="1" applyProtection="1">
      <alignment/>
      <protection/>
    </xf>
    <xf numFmtId="1" fontId="2" fillId="0" borderId="2" xfId="0" applyNumberFormat="1" applyFont="1" applyBorder="1" applyAlignment="1" applyProtection="1">
      <alignment/>
      <protection/>
    </xf>
    <xf numFmtId="1" fontId="2" fillId="0" borderId="12" xfId="0" applyNumberFormat="1" applyFont="1" applyBorder="1" applyAlignment="1" applyProtection="1">
      <alignment/>
      <protection/>
    </xf>
    <xf numFmtId="0" fontId="3" fillId="0" borderId="16" xfId="0" applyFont="1" applyBorder="1" applyAlignment="1">
      <alignment/>
    </xf>
    <xf numFmtId="3" fontId="5" fillId="0" borderId="13" xfId="0" applyNumberFormat="1" applyFont="1" applyBorder="1" applyAlignment="1">
      <alignment horizontal="right"/>
    </xf>
    <xf numFmtId="3" fontId="4" fillId="0" borderId="5" xfId="0" applyNumberFormat="1" applyFont="1" applyBorder="1" applyAlignment="1">
      <alignment horizontal="right"/>
    </xf>
    <xf numFmtId="3" fontId="4" fillId="0" borderId="13" xfId="0" applyNumberFormat="1" applyFont="1" applyBorder="1" applyAlignment="1">
      <alignment horizontal="right"/>
    </xf>
    <xf numFmtId="169" fontId="2" fillId="0" borderId="4" xfId="0" applyNumberFormat="1" applyFont="1" applyBorder="1" applyAlignment="1">
      <alignment/>
    </xf>
    <xf numFmtId="0" fontId="4" fillId="0" borderId="9" xfId="0" applyFont="1" applyBorder="1" applyAlignment="1">
      <alignment/>
    </xf>
    <xf numFmtId="0" fontId="3" fillId="0" borderId="12" xfId="0" applyFont="1" applyBorder="1" applyAlignment="1">
      <alignment/>
    </xf>
    <xf numFmtId="0" fontId="2" fillId="0" borderId="11" xfId="0" applyFont="1" applyFill="1" applyBorder="1" applyAlignment="1">
      <alignment/>
    </xf>
    <xf numFmtId="0" fontId="5" fillId="0" borderId="11" xfId="0" applyFont="1" applyFill="1" applyBorder="1" applyAlignment="1">
      <alignment horizontal="left"/>
    </xf>
    <xf numFmtId="0" fontId="5" fillId="0" borderId="12" xfId="0" applyFont="1" applyFill="1" applyBorder="1" applyAlignment="1">
      <alignment horizontal="left"/>
    </xf>
    <xf numFmtId="3" fontId="5" fillId="0" borderId="6" xfId="0" applyNumberFormat="1" applyFont="1" applyFill="1" applyBorder="1" applyAlignment="1">
      <alignment/>
    </xf>
    <xf numFmtId="3" fontId="2" fillId="0" borderId="3" xfId="0" applyNumberFormat="1" applyFont="1" applyBorder="1" applyAlignment="1">
      <alignment/>
    </xf>
    <xf numFmtId="3" fontId="2" fillId="0" borderId="16" xfId="0" applyNumberFormat="1" applyFont="1" applyBorder="1" applyAlignment="1">
      <alignment/>
    </xf>
    <xf numFmtId="3" fontId="2" fillId="0" borderId="13" xfId="0" applyNumberFormat="1" applyFont="1" applyBorder="1" applyAlignment="1">
      <alignment/>
    </xf>
    <xf numFmtId="3" fontId="5" fillId="0" borderId="12" xfId="0" applyNumberFormat="1" applyFont="1" applyFill="1" applyBorder="1" applyAlignment="1">
      <alignment/>
    </xf>
    <xf numFmtId="3" fontId="2" fillId="0" borderId="6" xfId="0" applyNumberFormat="1" applyFont="1" applyFill="1" applyBorder="1" applyAlignment="1">
      <alignment/>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2" fillId="0" borderId="9" xfId="0" applyFont="1" applyBorder="1" applyAlignment="1">
      <alignment horizontal="center" wrapText="1"/>
    </xf>
    <xf numFmtId="0" fontId="2" fillId="0" borderId="11" xfId="0" applyFont="1" applyBorder="1" applyAlignment="1">
      <alignment horizontal="center" wrapText="1"/>
    </xf>
    <xf numFmtId="0" fontId="3" fillId="0" borderId="0" xfId="0" applyFont="1" applyAlignment="1" applyProtection="1">
      <alignment horizontal="left" vertical="justify"/>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wrapText="1"/>
    </xf>
    <xf numFmtId="14" fontId="2" fillId="0" borderId="2" xfId="0" applyNumberFormat="1" applyFont="1" applyBorder="1" applyAlignment="1">
      <alignment horizontal="left"/>
    </xf>
    <xf numFmtId="0" fontId="2" fillId="0" borderId="3" xfId="0" applyFont="1" applyBorder="1" applyAlignment="1">
      <alignment horizontal="center" vertical="justify"/>
    </xf>
    <xf numFmtId="0" fontId="2" fillId="0" borderId="6" xfId="0" applyFont="1" applyBorder="1" applyAlignment="1">
      <alignment horizontal="center" vertical="justify"/>
    </xf>
    <xf numFmtId="0" fontId="2" fillId="0" borderId="0" xfId="0" applyFont="1" applyAlignment="1" applyProtection="1">
      <alignment horizontal="center" wrapText="1"/>
      <protection/>
    </xf>
    <xf numFmtId="0" fontId="2" fillId="0" borderId="13" xfId="0" applyFont="1" applyBorder="1" applyAlignment="1" applyProtection="1">
      <alignment horizontal="center" wrapText="1"/>
      <protection/>
    </xf>
    <xf numFmtId="0" fontId="2" fillId="0" borderId="0" xfId="0" applyFont="1" applyAlignment="1">
      <alignment horizontal="center" wrapText="1"/>
    </xf>
    <xf numFmtId="0" fontId="2" fillId="0" borderId="13" xfId="0" applyFont="1" applyBorder="1" applyAlignment="1">
      <alignment horizontal="center" wrapText="1"/>
    </xf>
    <xf numFmtId="0" fontId="2" fillId="0" borderId="13"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W94"/>
  <sheetViews>
    <sheetView tabSelected="1" zoomScaleSheetLayoutView="100" workbookViewId="0" topLeftCell="A1">
      <selection activeCell="A1" sqref="A1"/>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8.875" style="20" customWidth="1"/>
    <col min="6" max="6" width="12.875" style="20" hidden="1"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4" width="9.25390625" style="20" bestFit="1" customWidth="1"/>
    <col min="55" max="55" width="9.625" style="20" bestFit="1" customWidth="1"/>
    <col min="56" max="63" width="9.25390625" style="20" bestFit="1" customWidth="1"/>
    <col min="64" max="66" width="9.625" style="20" bestFit="1" customWidth="1"/>
    <col min="67" max="67" width="9.25390625" style="20" bestFit="1" customWidth="1"/>
    <col min="68" max="70" width="9.625" style="20" bestFit="1" customWidth="1"/>
    <col min="71" max="71" width="9.25390625" style="20" bestFit="1" customWidth="1"/>
    <col min="72" max="72" width="10.875" style="20" bestFit="1" customWidth="1"/>
    <col min="73" max="73" width="9.25390625" style="20" bestFit="1" customWidth="1"/>
    <col min="74" max="76" width="9.625" style="20" bestFit="1" customWidth="1"/>
    <col min="77" max="78" width="9.25390625" style="20" bestFit="1" customWidth="1"/>
    <col min="79" max="79" width="9.625" style="20" bestFit="1" customWidth="1"/>
    <col min="80" max="81" width="9.25390625" style="20" bestFit="1" customWidth="1"/>
    <col min="82" max="82" width="9.625" style="20" bestFit="1" customWidth="1"/>
    <col min="83" max="87" width="9.25390625" style="20" bestFit="1" customWidth="1"/>
    <col min="88" max="88" width="9.625" style="20" bestFit="1" customWidth="1"/>
    <col min="89" max="16384" width="9.00390625" style="20" customWidth="1"/>
  </cols>
  <sheetData>
    <row r="1" spans="1:86" ht="12">
      <c r="A1" s="106" t="s">
        <v>284</v>
      </c>
      <c r="E1" s="25"/>
      <c r="F1" s="25"/>
      <c r="G1" s="9"/>
      <c r="H1" s="9"/>
      <c r="I1" s="9"/>
      <c r="J1" s="9"/>
      <c r="K1" s="9"/>
      <c r="L1" s="9"/>
      <c r="M1" s="9"/>
      <c r="N1" s="9"/>
      <c r="O1" s="9"/>
      <c r="P1" s="9"/>
      <c r="Q1" s="9"/>
      <c r="R1" s="9"/>
      <c r="S1" s="9"/>
      <c r="T1" s="9"/>
      <c r="U1" s="9"/>
      <c r="V1" s="9"/>
      <c r="W1" s="9"/>
      <c r="X1" s="9"/>
      <c r="Y1" s="9"/>
      <c r="Z1" s="9"/>
      <c r="AA1" s="9"/>
      <c r="AB1" s="9"/>
      <c r="AC1" s="9"/>
      <c r="AE1" s="46"/>
      <c r="AF1" s="9"/>
      <c r="AG1" s="9"/>
      <c r="AH1" s="9"/>
      <c r="AI1" s="46"/>
      <c r="AJ1" s="9"/>
      <c r="AK1" s="9"/>
      <c r="AL1" s="9"/>
      <c r="AM1" s="9"/>
      <c r="AN1" s="9"/>
      <c r="AO1" s="42"/>
      <c r="AP1" s="42"/>
      <c r="AQ1" s="9"/>
      <c r="AR1" s="9"/>
      <c r="AS1" s="9"/>
      <c r="AT1" s="9"/>
      <c r="AU1" s="9"/>
      <c r="AV1" s="9"/>
      <c r="AW1" s="9"/>
      <c r="AX1" s="9"/>
      <c r="AY1" s="9"/>
      <c r="AZ1" s="9"/>
      <c r="BA1" s="9"/>
      <c r="BB1" s="9"/>
      <c r="BC1" s="9"/>
      <c r="BD1" s="46"/>
      <c r="BE1" s="9"/>
      <c r="BF1" s="9"/>
      <c r="BG1" s="9"/>
      <c r="BH1" s="9"/>
      <c r="BI1" s="35"/>
      <c r="BJ1" s="35"/>
      <c r="BK1" s="9"/>
      <c r="BL1" s="9"/>
      <c r="BM1" s="9"/>
      <c r="BN1" s="9"/>
      <c r="BO1" s="9"/>
      <c r="BP1" s="9"/>
      <c r="BQ1" s="9"/>
      <c r="BR1" s="9"/>
      <c r="BS1" s="9"/>
      <c r="BT1" s="9"/>
      <c r="BU1" s="9"/>
      <c r="BV1" s="9"/>
      <c r="BW1" s="9"/>
      <c r="BX1" s="9"/>
      <c r="BY1" s="9"/>
      <c r="BZ1" s="9"/>
      <c r="CA1" s="9"/>
      <c r="CB1" s="9"/>
      <c r="CC1" s="9"/>
      <c r="CD1" s="9"/>
      <c r="CE1" s="9"/>
      <c r="CF1" s="9"/>
      <c r="CG1" s="9"/>
      <c r="CH1" s="9"/>
    </row>
    <row r="2" spans="1:86" ht="12">
      <c r="A2" s="106" t="s">
        <v>288</v>
      </c>
      <c r="G2" s="38"/>
      <c r="H2" s="38"/>
      <c r="I2" s="38"/>
      <c r="J2" s="38"/>
      <c r="K2" s="38"/>
      <c r="L2" s="38"/>
      <c r="M2" s="38"/>
      <c r="N2" s="38"/>
      <c r="O2" s="38"/>
      <c r="P2" s="38"/>
      <c r="Q2" s="38"/>
      <c r="R2" s="38"/>
      <c r="S2" s="38"/>
      <c r="T2" s="38"/>
      <c r="U2" s="38"/>
      <c r="V2" s="38"/>
      <c r="W2" s="38"/>
      <c r="X2" s="38"/>
      <c r="Y2" s="38"/>
      <c r="Z2" s="38"/>
      <c r="AA2" s="38"/>
      <c r="AB2" s="38"/>
      <c r="AC2" s="38"/>
      <c r="AE2" s="38"/>
      <c r="AF2" s="38"/>
      <c r="AG2" s="38"/>
      <c r="AH2" s="38"/>
      <c r="AI2" s="14"/>
      <c r="AJ2" s="38"/>
      <c r="AK2" s="38"/>
      <c r="AL2" s="38"/>
      <c r="AM2" s="38"/>
      <c r="AN2" s="38"/>
      <c r="AO2" s="38"/>
      <c r="AP2" s="38"/>
      <c r="AQ2" s="14"/>
      <c r="AR2" s="14"/>
      <c r="AS2" s="14"/>
      <c r="AT2" s="38"/>
      <c r="AU2" s="38"/>
      <c r="AV2" s="38"/>
      <c r="AW2" s="38"/>
      <c r="AX2" s="14"/>
      <c r="AY2" s="14"/>
      <c r="AZ2" s="38"/>
      <c r="BA2" s="38"/>
      <c r="BB2" s="38"/>
      <c r="BC2" s="38"/>
      <c r="BD2" s="14"/>
      <c r="BE2" s="38"/>
      <c r="BF2" s="38"/>
      <c r="BG2" s="38"/>
      <c r="BH2" s="14"/>
      <c r="BI2" s="2"/>
      <c r="BJ2" s="2"/>
      <c r="BK2" s="38"/>
      <c r="BL2" s="38"/>
      <c r="BM2" s="38"/>
      <c r="BN2" s="38"/>
      <c r="BO2" s="38"/>
      <c r="BP2" s="38"/>
      <c r="BQ2" s="14"/>
      <c r="BR2" s="38"/>
      <c r="BS2" s="38"/>
      <c r="BT2" s="38"/>
      <c r="BU2" s="38"/>
      <c r="BV2" s="38"/>
      <c r="BW2" s="38"/>
      <c r="BX2" s="38"/>
      <c r="BY2" s="38"/>
      <c r="BZ2" s="38"/>
      <c r="CA2" s="38"/>
      <c r="CB2" s="38"/>
      <c r="CC2" s="38"/>
      <c r="CD2" s="38"/>
      <c r="CE2" s="38"/>
      <c r="CF2" s="38"/>
      <c r="CG2" s="38"/>
      <c r="CH2" s="38"/>
    </row>
    <row r="3" spans="1:4" ht="12">
      <c r="A3" s="20" t="s">
        <v>180</v>
      </c>
      <c r="D3" s="28">
        <f ca="1">TODAY()</f>
        <v>37042</v>
      </c>
    </row>
    <row r="4" spans="1:100" ht="12.75" customHeight="1">
      <c r="A4" s="208" t="s">
        <v>64</v>
      </c>
      <c r="B4" s="208" t="s">
        <v>272</v>
      </c>
      <c r="C4" s="21"/>
      <c r="D4" s="216" t="s">
        <v>65</v>
      </c>
      <c r="E4" s="214" t="s">
        <v>290</v>
      </c>
      <c r="F4" s="211" t="s">
        <v>291</v>
      </c>
      <c r="G4" s="87" t="s">
        <v>0</v>
      </c>
      <c r="H4" s="87" t="s">
        <v>1</v>
      </c>
      <c r="I4" s="87" t="s">
        <v>2</v>
      </c>
      <c r="J4" s="87" t="s">
        <v>3</v>
      </c>
      <c r="K4" s="87" t="s">
        <v>4</v>
      </c>
      <c r="L4" s="87" t="s">
        <v>5</v>
      </c>
      <c r="M4" s="87" t="s">
        <v>6</v>
      </c>
      <c r="N4" s="87" t="s">
        <v>7</v>
      </c>
      <c r="O4" s="87" t="s">
        <v>8</v>
      </c>
      <c r="P4" s="87" t="s">
        <v>9</v>
      </c>
      <c r="Q4" s="87" t="s">
        <v>10</v>
      </c>
      <c r="R4" s="87" t="s">
        <v>11</v>
      </c>
      <c r="S4" s="87">
        <v>54</v>
      </c>
      <c r="T4" s="87" t="s">
        <v>12</v>
      </c>
      <c r="U4" s="87" t="s">
        <v>13</v>
      </c>
      <c r="V4" s="87">
        <v>66</v>
      </c>
      <c r="W4" s="87" t="s">
        <v>14</v>
      </c>
      <c r="X4" s="87" t="s">
        <v>15</v>
      </c>
      <c r="Y4" s="87" t="s">
        <v>16</v>
      </c>
      <c r="Z4" s="87" t="s">
        <v>17</v>
      </c>
      <c r="AA4" s="87" t="s">
        <v>18</v>
      </c>
      <c r="AB4" s="87" t="s">
        <v>19</v>
      </c>
      <c r="AC4" s="87" t="s">
        <v>20</v>
      </c>
      <c r="AD4" s="203" t="s">
        <v>216</v>
      </c>
      <c r="AE4" s="130" t="s">
        <v>21</v>
      </c>
      <c r="AF4" s="130" t="s">
        <v>22</v>
      </c>
      <c r="AG4" s="130" t="s">
        <v>23</v>
      </c>
      <c r="AH4" s="130" t="s">
        <v>24</v>
      </c>
      <c r="AI4" s="131" t="s">
        <v>25</v>
      </c>
      <c r="AJ4" s="130" t="s">
        <v>26</v>
      </c>
      <c r="AK4" s="130" t="s">
        <v>27</v>
      </c>
      <c r="AL4" s="132" t="s">
        <v>28</v>
      </c>
      <c r="AM4" s="132" t="s">
        <v>29</v>
      </c>
      <c r="AN4" s="131" t="s">
        <v>209</v>
      </c>
      <c r="AO4" s="131" t="s">
        <v>210</v>
      </c>
      <c r="AP4" s="131" t="s">
        <v>211</v>
      </c>
      <c r="AQ4" s="132" t="s">
        <v>250</v>
      </c>
      <c r="AR4" s="130" t="s">
        <v>30</v>
      </c>
      <c r="AS4" s="130" t="s">
        <v>31</v>
      </c>
      <c r="AT4" s="130" t="s">
        <v>32</v>
      </c>
      <c r="AU4" s="130" t="s">
        <v>33</v>
      </c>
      <c r="AV4" s="130" t="s">
        <v>34</v>
      </c>
      <c r="AW4" s="130" t="s">
        <v>35</v>
      </c>
      <c r="AX4" s="130" t="s">
        <v>36</v>
      </c>
      <c r="AY4" s="132" t="s">
        <v>256</v>
      </c>
      <c r="AZ4" s="132" t="s">
        <v>252</v>
      </c>
      <c r="BA4" s="130" t="s">
        <v>37</v>
      </c>
      <c r="BB4" s="130" t="s">
        <v>38</v>
      </c>
      <c r="BC4" s="130" t="s">
        <v>39</v>
      </c>
      <c r="BD4" s="131" t="s">
        <v>40</v>
      </c>
      <c r="BE4" s="132" t="s">
        <v>255</v>
      </c>
      <c r="BF4" s="133" t="s">
        <v>253</v>
      </c>
      <c r="BG4" s="130" t="s">
        <v>41</v>
      </c>
      <c r="BH4" s="130" t="s">
        <v>42</v>
      </c>
      <c r="BI4" s="130">
        <v>2629</v>
      </c>
      <c r="BJ4" s="130">
        <v>2635</v>
      </c>
      <c r="BK4" s="130" t="s">
        <v>43</v>
      </c>
      <c r="BL4" s="130" t="s">
        <v>44</v>
      </c>
      <c r="BM4" s="130" t="s">
        <v>45</v>
      </c>
      <c r="BN4" s="130" t="s">
        <v>46</v>
      </c>
      <c r="BO4" s="130" t="s">
        <v>47</v>
      </c>
      <c r="BP4" s="130" t="s">
        <v>48</v>
      </c>
      <c r="BQ4" s="130" t="s">
        <v>49</v>
      </c>
      <c r="BR4" s="130" t="s">
        <v>50</v>
      </c>
      <c r="BS4" s="130" t="s">
        <v>51</v>
      </c>
      <c r="BT4" s="130" t="s">
        <v>52</v>
      </c>
      <c r="BU4" s="132" t="s">
        <v>204</v>
      </c>
      <c r="BV4" s="130" t="s">
        <v>53</v>
      </c>
      <c r="BW4" s="130" t="s">
        <v>54</v>
      </c>
      <c r="BX4" s="130" t="s">
        <v>55</v>
      </c>
      <c r="BY4" s="130" t="s">
        <v>56</v>
      </c>
      <c r="BZ4" s="130" t="s">
        <v>57</v>
      </c>
      <c r="CA4" s="130" t="s">
        <v>58</v>
      </c>
      <c r="CB4" s="130" t="s">
        <v>59</v>
      </c>
      <c r="CC4" s="130" t="s">
        <v>60</v>
      </c>
      <c r="CD4" s="132" t="s">
        <v>205</v>
      </c>
      <c r="CE4" s="132" t="s">
        <v>257</v>
      </c>
      <c r="CF4" s="132" t="s">
        <v>258</v>
      </c>
      <c r="CG4" s="132" t="s">
        <v>259</v>
      </c>
      <c r="CH4" s="130" t="s">
        <v>61</v>
      </c>
      <c r="CI4" s="130" t="s">
        <v>62</v>
      </c>
      <c r="CJ4" s="130" t="s">
        <v>63</v>
      </c>
      <c r="CK4" s="111"/>
      <c r="CL4" s="111"/>
      <c r="CM4" s="111"/>
      <c r="CN4" s="111"/>
      <c r="CO4" s="111"/>
      <c r="CP4" s="111"/>
      <c r="CQ4" s="111"/>
      <c r="CR4" s="111"/>
      <c r="CS4" s="111"/>
      <c r="CT4" s="111"/>
      <c r="CU4" s="111"/>
      <c r="CV4" s="111"/>
    </row>
    <row r="5" spans="1:100" ht="34.5" customHeight="1">
      <c r="A5" s="209"/>
      <c r="B5" s="209"/>
      <c r="C5" s="88"/>
      <c r="D5" s="217"/>
      <c r="E5" s="215"/>
      <c r="F5" s="212"/>
      <c r="G5" s="207" t="s">
        <v>66</v>
      </c>
      <c r="H5" s="205" t="s">
        <v>67</v>
      </c>
      <c r="I5" s="205" t="s">
        <v>68</v>
      </c>
      <c r="J5" s="205" t="s">
        <v>69</v>
      </c>
      <c r="K5" s="205" t="s">
        <v>70</v>
      </c>
      <c r="L5" s="205" t="s">
        <v>71</v>
      </c>
      <c r="M5" s="205" t="s">
        <v>72</v>
      </c>
      <c r="N5" s="205" t="s">
        <v>73</v>
      </c>
      <c r="O5" s="205" t="s">
        <v>74</v>
      </c>
      <c r="P5" s="205" t="s">
        <v>75</v>
      </c>
      <c r="Q5" s="205" t="s">
        <v>76</v>
      </c>
      <c r="R5" s="205" t="s">
        <v>77</v>
      </c>
      <c r="S5" s="205" t="s">
        <v>270</v>
      </c>
      <c r="T5" s="205" t="s">
        <v>78</v>
      </c>
      <c r="U5" s="118" t="s">
        <v>79</v>
      </c>
      <c r="V5" s="118" t="s">
        <v>80</v>
      </c>
      <c r="W5" s="118" t="s">
        <v>81</v>
      </c>
      <c r="X5" s="118" t="s">
        <v>82</v>
      </c>
      <c r="Y5" s="118" t="s">
        <v>83</v>
      </c>
      <c r="Z5" s="118" t="s">
        <v>84</v>
      </c>
      <c r="AA5" s="118" t="s">
        <v>85</v>
      </c>
      <c r="AB5" s="118" t="s">
        <v>86</v>
      </c>
      <c r="AC5" s="118" t="s">
        <v>87</v>
      </c>
      <c r="AD5" s="204"/>
      <c r="AE5" s="131" t="s">
        <v>90</v>
      </c>
      <c r="AF5" s="130" t="s">
        <v>249</v>
      </c>
      <c r="AG5" s="131" t="s">
        <v>95</v>
      </c>
      <c r="AH5" s="131" t="s">
        <v>98</v>
      </c>
      <c r="AI5" s="131" t="s">
        <v>99</v>
      </c>
      <c r="AJ5" s="131" t="s">
        <v>100</v>
      </c>
      <c r="AK5" s="131" t="s">
        <v>103</v>
      </c>
      <c r="AL5" s="131" t="s">
        <v>110</v>
      </c>
      <c r="AM5" s="131" t="s">
        <v>113</v>
      </c>
      <c r="AN5" s="131" t="s">
        <v>278</v>
      </c>
      <c r="AO5" s="131" t="s">
        <v>279</v>
      </c>
      <c r="AP5" s="131" t="s">
        <v>280</v>
      </c>
      <c r="AQ5" s="131" t="s">
        <v>251</v>
      </c>
      <c r="AR5" s="131" t="s">
        <v>114</v>
      </c>
      <c r="AS5" s="131" t="s">
        <v>117</v>
      </c>
      <c r="AT5" s="131" t="s">
        <v>118</v>
      </c>
      <c r="AU5" s="131" t="s">
        <v>119</v>
      </c>
      <c r="AV5" s="131" t="s">
        <v>122</v>
      </c>
      <c r="AW5" s="131" t="s">
        <v>123</v>
      </c>
      <c r="AX5" s="131" t="s">
        <v>124</v>
      </c>
      <c r="AY5" s="131" t="s">
        <v>143</v>
      </c>
      <c r="AZ5" s="131" t="s">
        <v>147</v>
      </c>
      <c r="BA5" s="166" t="s">
        <v>273</v>
      </c>
      <c r="BB5" s="131" t="s">
        <v>135</v>
      </c>
      <c r="BC5" s="131" t="s">
        <v>136</v>
      </c>
      <c r="BD5" s="131" t="s">
        <v>88</v>
      </c>
      <c r="BE5" s="131" t="s">
        <v>148</v>
      </c>
      <c r="BF5" s="131" t="s">
        <v>254</v>
      </c>
      <c r="BG5" s="131" t="s">
        <v>215</v>
      </c>
      <c r="BH5" s="131" t="s">
        <v>144</v>
      </c>
      <c r="BI5" s="131" t="s">
        <v>213</v>
      </c>
      <c r="BJ5" s="131" t="s">
        <v>214</v>
      </c>
      <c r="BK5" s="131" t="s">
        <v>89</v>
      </c>
      <c r="BL5" s="131" t="s">
        <v>151</v>
      </c>
      <c r="BM5" s="131" t="s">
        <v>152</v>
      </c>
      <c r="BN5" s="131" t="s">
        <v>153</v>
      </c>
      <c r="BO5" s="131" t="s">
        <v>156</v>
      </c>
      <c r="BP5" s="131" t="s">
        <v>157</v>
      </c>
      <c r="BQ5" s="131" t="s">
        <v>158</v>
      </c>
      <c r="BR5" s="131" t="s">
        <v>159</v>
      </c>
      <c r="BS5" s="131" t="s">
        <v>160</v>
      </c>
      <c r="BT5" s="131" t="s">
        <v>161</v>
      </c>
      <c r="BU5" s="131" t="s">
        <v>162</v>
      </c>
      <c r="BV5" s="131" t="s">
        <v>165</v>
      </c>
      <c r="BW5" s="131" t="s">
        <v>166</v>
      </c>
      <c r="BX5" s="131" t="s">
        <v>167</v>
      </c>
      <c r="BY5" s="131" t="s">
        <v>168</v>
      </c>
      <c r="BZ5" s="131" t="s">
        <v>169</v>
      </c>
      <c r="CA5" s="131" t="s">
        <v>170</v>
      </c>
      <c r="CB5" s="131" t="s">
        <v>171</v>
      </c>
      <c r="CC5" s="131" t="s">
        <v>172</v>
      </c>
      <c r="CD5" s="131" t="s">
        <v>173</v>
      </c>
      <c r="CE5" s="131" t="s">
        <v>260</v>
      </c>
      <c r="CF5" s="131" t="s">
        <v>261</v>
      </c>
      <c r="CG5" s="131" t="s">
        <v>262</v>
      </c>
      <c r="CH5" s="131" t="s">
        <v>174</v>
      </c>
      <c r="CI5" s="131" t="s">
        <v>175</v>
      </c>
      <c r="CJ5" s="131" t="s">
        <v>176</v>
      </c>
      <c r="CK5" s="134"/>
      <c r="CL5" s="134"/>
      <c r="CM5" s="134"/>
      <c r="CN5" s="134"/>
      <c r="CO5" s="134"/>
      <c r="CP5" s="111"/>
      <c r="CQ5" s="111"/>
      <c r="CR5" s="111"/>
      <c r="CS5" s="111"/>
      <c r="CT5" s="111"/>
      <c r="CU5" s="111"/>
      <c r="CV5" s="111"/>
    </row>
    <row r="6" spans="1:100" ht="15" customHeight="1" hidden="1">
      <c r="A6" s="210"/>
      <c r="B6" s="210"/>
      <c r="C6" s="89"/>
      <c r="D6" s="218"/>
      <c r="E6" s="215"/>
      <c r="F6" s="212"/>
      <c r="G6" s="219"/>
      <c r="H6" s="206"/>
      <c r="I6" s="206"/>
      <c r="J6" s="206"/>
      <c r="K6" s="206"/>
      <c r="L6" s="206"/>
      <c r="M6" s="206"/>
      <c r="N6" s="206"/>
      <c r="O6" s="206"/>
      <c r="P6" s="206"/>
      <c r="Q6" s="206"/>
      <c r="R6" s="206"/>
      <c r="S6" s="206"/>
      <c r="T6" s="206"/>
      <c r="U6" s="124"/>
      <c r="V6" s="124"/>
      <c r="W6" s="124"/>
      <c r="X6" s="124"/>
      <c r="Y6" s="124"/>
      <c r="Z6" s="124"/>
      <c r="AA6" s="124"/>
      <c r="AB6" s="124"/>
      <c r="AC6" s="124"/>
      <c r="AD6" s="117"/>
      <c r="AE6" s="123"/>
      <c r="AF6" s="124"/>
      <c r="AG6" s="124"/>
      <c r="AH6" s="124"/>
      <c r="AI6" s="124"/>
      <c r="AJ6" s="119"/>
      <c r="AK6" s="124"/>
      <c r="AL6" s="103"/>
      <c r="AM6" s="103"/>
      <c r="AN6" s="103"/>
      <c r="AO6" s="103"/>
      <c r="AP6" s="103"/>
      <c r="AQ6" s="124"/>
      <c r="AR6" s="124"/>
      <c r="AS6" s="124"/>
      <c r="AT6" s="124"/>
      <c r="AU6" s="124"/>
      <c r="AV6" s="124"/>
      <c r="AW6" s="124"/>
      <c r="AX6" s="103"/>
      <c r="AY6" s="103"/>
      <c r="AZ6" s="124"/>
      <c r="BA6" s="124"/>
      <c r="BB6" s="124"/>
      <c r="BC6" s="124"/>
      <c r="BD6" s="124"/>
      <c r="BE6" s="124"/>
      <c r="BF6" s="124"/>
      <c r="BG6" s="124"/>
      <c r="BH6" s="124"/>
      <c r="BI6" s="103"/>
      <c r="BJ6" s="103"/>
      <c r="BK6" s="124"/>
      <c r="BL6" s="119"/>
      <c r="BM6" s="124"/>
      <c r="BN6" s="124"/>
      <c r="BO6" s="124"/>
      <c r="BP6" s="125"/>
      <c r="BQ6" s="124"/>
      <c r="BR6" s="124"/>
      <c r="BS6" s="124"/>
      <c r="BT6" s="125"/>
      <c r="BU6" s="124"/>
      <c r="BV6" s="119"/>
      <c r="BW6" s="124"/>
      <c r="BX6" s="124"/>
      <c r="BY6" s="124"/>
      <c r="BZ6" s="124"/>
      <c r="CA6" s="124"/>
      <c r="CB6" s="124"/>
      <c r="CC6" s="124"/>
      <c r="CD6" s="124"/>
      <c r="CE6" s="124"/>
      <c r="CF6" s="124"/>
      <c r="CG6" s="124"/>
      <c r="CH6" s="126"/>
      <c r="CI6" s="111"/>
      <c r="CJ6" s="111"/>
      <c r="CK6" s="111"/>
      <c r="CL6" s="111"/>
      <c r="CM6" s="111"/>
      <c r="CN6" s="111"/>
      <c r="CO6" s="111"/>
      <c r="CP6" s="111"/>
      <c r="CQ6" s="111"/>
      <c r="CR6" s="111"/>
      <c r="CS6" s="111"/>
      <c r="CT6" s="111"/>
      <c r="CU6" s="111"/>
      <c r="CV6" s="111"/>
    </row>
    <row r="7" spans="1:101" ht="12">
      <c r="A7" s="73" t="s">
        <v>21</v>
      </c>
      <c r="B7" s="66" t="s">
        <v>90</v>
      </c>
      <c r="C7" s="44" t="s">
        <v>91</v>
      </c>
      <c r="D7" s="144" t="s">
        <v>92</v>
      </c>
      <c r="E7" s="79">
        <v>1507424</v>
      </c>
      <c r="F7" s="136">
        <v>1581748.8105531668</v>
      </c>
      <c r="G7" s="182">
        <v>278120.2719728191</v>
      </c>
      <c r="H7" s="182">
        <v>68597.96025332701</v>
      </c>
      <c r="I7" s="182">
        <v>47407.72121250087</v>
      </c>
      <c r="J7" s="182">
        <v>310558.2674957752</v>
      </c>
      <c r="K7" s="182">
        <v>66446.19680529028</v>
      </c>
      <c r="L7" s="182">
        <v>20559.141252763322</v>
      </c>
      <c r="M7" s="182">
        <v>22706.596866069245</v>
      </c>
      <c r="N7" s="182">
        <v>291730.8758047952</v>
      </c>
      <c r="O7" s="182">
        <v>24169.10675717729</v>
      </c>
      <c r="P7" s="182">
        <v>66508.66040888695</v>
      </c>
      <c r="Q7" s="182">
        <v>400.62862996479606</v>
      </c>
      <c r="R7" s="182">
        <v>10741.585901260418</v>
      </c>
      <c r="S7" s="182">
        <v>12940.735531335993</v>
      </c>
      <c r="T7" s="182">
        <v>6319.593550089848</v>
      </c>
      <c r="U7" s="182">
        <v>33250.02236971267</v>
      </c>
      <c r="V7" s="182">
        <v>1929.9099594003078</v>
      </c>
      <c r="W7" s="182">
        <v>11631.153773171498</v>
      </c>
      <c r="X7" s="182">
        <v>12871.379392170044</v>
      </c>
      <c r="Y7" s="182">
        <v>11370.52977195784</v>
      </c>
      <c r="Z7" s="182">
        <v>11206.83205218728</v>
      </c>
      <c r="AA7" s="182">
        <v>59661.35710427358</v>
      </c>
      <c r="AB7" s="182">
        <v>101509.81759667155</v>
      </c>
      <c r="AC7" s="183">
        <v>4159.2144325915115</v>
      </c>
      <c r="AD7" s="161">
        <f>SUM(G7:AC7)</f>
        <v>1474797.5588941916</v>
      </c>
      <c r="AE7" s="155">
        <v>4327.219987092878</v>
      </c>
      <c r="AF7" s="156">
        <v>943.4158060461326</v>
      </c>
      <c r="AG7" s="155">
        <v>2632.087020521402</v>
      </c>
      <c r="AH7" s="155">
        <v>3319.1866600846815</v>
      </c>
      <c r="AI7" s="155">
        <v>579.4037712931728</v>
      </c>
      <c r="AJ7" s="155">
        <v>4182.907523610935</v>
      </c>
      <c r="AK7" s="155">
        <v>3342.352041349581</v>
      </c>
      <c r="AL7" s="155">
        <v>411.3982167918067</v>
      </c>
      <c r="AM7" s="155">
        <v>3243.7995522956066</v>
      </c>
      <c r="AN7" s="155">
        <v>6467.54613391932</v>
      </c>
      <c r="AO7" s="155">
        <v>3308.9770917726755</v>
      </c>
      <c r="AP7" s="155">
        <v>5264.281736911074</v>
      </c>
      <c r="AQ7" s="155">
        <v>0</v>
      </c>
      <c r="AR7" s="155">
        <v>3457.037371470418</v>
      </c>
      <c r="AS7" s="155">
        <v>1425.8932958962096</v>
      </c>
      <c r="AT7" s="155">
        <v>913.2609629305028</v>
      </c>
      <c r="AU7" s="155">
        <v>10147.10470840943</v>
      </c>
      <c r="AV7" s="155">
        <v>7123.004727384841</v>
      </c>
      <c r="AW7" s="155">
        <v>736.6397389675282</v>
      </c>
      <c r="AX7" s="155">
        <v>4557.689145190906</v>
      </c>
      <c r="AY7" s="155">
        <v>0</v>
      </c>
      <c r="AZ7" s="155">
        <v>1727.4417270525078</v>
      </c>
      <c r="BA7" s="155">
        <v>1188.9623857019753</v>
      </c>
      <c r="BB7" s="155">
        <v>114.15762036631286</v>
      </c>
      <c r="BC7" s="155">
        <v>4878.622832635823</v>
      </c>
      <c r="BD7" s="155">
        <v>3172.7202792373364</v>
      </c>
      <c r="BE7" s="155">
        <v>140.0046287511384</v>
      </c>
      <c r="BF7" s="155">
        <v>0</v>
      </c>
      <c r="BG7" s="155">
        <v>1899.7551162846778</v>
      </c>
      <c r="BH7" s="155">
        <v>32.30876048103194</v>
      </c>
      <c r="BI7" s="155">
        <v>409.24429942640455</v>
      </c>
      <c r="BJ7" s="155">
        <v>1380.6610312227647</v>
      </c>
      <c r="BK7" s="155">
        <v>0</v>
      </c>
      <c r="BL7" s="155">
        <v>4540.457806267688</v>
      </c>
      <c r="BM7" s="155">
        <v>7691.638911851004</v>
      </c>
      <c r="BN7" s="155">
        <v>4493.071624228841</v>
      </c>
      <c r="BO7" s="155">
        <v>14.00046287511384</v>
      </c>
      <c r="BP7" s="155">
        <v>1430.2011306270138</v>
      </c>
      <c r="BQ7" s="155">
        <v>135.69679402033412</v>
      </c>
      <c r="BR7" s="155">
        <v>7749.794680716861</v>
      </c>
      <c r="BS7" s="155">
        <v>262.7779185790598</v>
      </c>
      <c r="BT7" s="155">
        <v>60349.31831078302</v>
      </c>
      <c r="BU7" s="155">
        <v>495.4009940424897</v>
      </c>
      <c r="BV7" s="155">
        <v>3411.8051067969723</v>
      </c>
      <c r="BW7" s="155">
        <v>2813.016079215181</v>
      </c>
      <c r="BX7" s="155">
        <v>3560.4254050097197</v>
      </c>
      <c r="BY7" s="155">
        <v>0</v>
      </c>
      <c r="BZ7" s="155">
        <v>310.1641006179066</v>
      </c>
      <c r="CA7" s="155">
        <v>4474.117151413305</v>
      </c>
      <c r="CB7" s="155">
        <v>837.8738551414283</v>
      </c>
      <c r="CC7" s="155">
        <v>583.7116060239771</v>
      </c>
      <c r="CD7" s="155">
        <v>605.2507796779983</v>
      </c>
      <c r="CE7" s="155">
        <v>2056.9910839590334</v>
      </c>
      <c r="CF7" s="155">
        <v>2523.8419033231175</v>
      </c>
      <c r="CG7" s="155">
        <v>580.4807299758738</v>
      </c>
      <c r="CH7" s="155">
        <v>3187.7977007951513</v>
      </c>
      <c r="CI7" s="155">
        <v>1507.7421557814905</v>
      </c>
      <c r="CJ7" s="161">
        <v>12051.167659424913</v>
      </c>
      <c r="CK7" s="154"/>
      <c r="CL7" s="154"/>
      <c r="CM7" s="154"/>
      <c r="CN7" s="154"/>
      <c r="CO7" s="154"/>
      <c r="CP7" s="154"/>
      <c r="CQ7" s="154"/>
      <c r="CR7" s="154"/>
      <c r="CS7" s="154"/>
      <c r="CT7" s="154"/>
      <c r="CU7" s="157"/>
      <c r="CV7" s="157"/>
      <c r="CW7" s="157"/>
    </row>
    <row r="8" spans="1:101" ht="12">
      <c r="A8" s="74" t="s">
        <v>22</v>
      </c>
      <c r="B8" s="110" t="s">
        <v>249</v>
      </c>
      <c r="C8" s="25" t="s">
        <v>93</v>
      </c>
      <c r="D8" s="40" t="s">
        <v>94</v>
      </c>
      <c r="E8" s="80">
        <v>463029</v>
      </c>
      <c r="F8" s="81">
        <v>562347.1712343099</v>
      </c>
      <c r="G8" s="138">
        <v>91183.83192656895</v>
      </c>
      <c r="H8" s="138">
        <v>16537.313973917902</v>
      </c>
      <c r="I8" s="138">
        <v>13206.874628949523</v>
      </c>
      <c r="J8" s="138">
        <v>55423.38451394941</v>
      </c>
      <c r="K8" s="138">
        <v>24505.419117550442</v>
      </c>
      <c r="L8" s="138">
        <v>7410.517650511524</v>
      </c>
      <c r="M8" s="138">
        <v>5513.211612524311</v>
      </c>
      <c r="N8" s="138">
        <v>84633.77447615989</v>
      </c>
      <c r="O8" s="138">
        <v>6986.960033468507</v>
      </c>
      <c r="P8" s="138">
        <v>22054.006881924764</v>
      </c>
      <c r="Q8" s="138">
        <v>319.1187525666566</v>
      </c>
      <c r="R8" s="138">
        <v>3620.5473018471585</v>
      </c>
      <c r="S8" s="138">
        <v>2378.8852464059855</v>
      </c>
      <c r="T8" s="138">
        <v>1986.079072792119</v>
      </c>
      <c r="U8" s="138">
        <v>7187.134523714865</v>
      </c>
      <c r="V8" s="138">
        <v>487.3813675563483</v>
      </c>
      <c r="W8" s="138">
        <v>3856.1149628327266</v>
      </c>
      <c r="X8" s="138">
        <v>4066.2111452043387</v>
      </c>
      <c r="Y8" s="138">
        <v>3321.155890348259</v>
      </c>
      <c r="Z8" s="138">
        <v>1627.5056380899487</v>
      </c>
      <c r="AA8" s="138">
        <v>19214.430199995273</v>
      </c>
      <c r="AB8" s="138">
        <v>12850.041841988625</v>
      </c>
      <c r="AC8" s="184">
        <v>2353.3557462006534</v>
      </c>
      <c r="AD8" s="162">
        <f aca="true" t="shared" si="0" ref="AD8:AD64">SUM(G8:AC8)</f>
        <v>390723.2565050681</v>
      </c>
      <c r="AE8" s="90">
        <v>1247.4642145787486</v>
      </c>
      <c r="AF8" s="158">
        <v>464.172731006046</v>
      </c>
      <c r="AG8" s="90">
        <v>984.626405646575</v>
      </c>
      <c r="AH8" s="90">
        <v>1924.5761859338184</v>
      </c>
      <c r="AI8" s="90">
        <v>101.53778490757256</v>
      </c>
      <c r="AJ8" s="90">
        <v>0</v>
      </c>
      <c r="AK8" s="90">
        <v>1073.3994404514813</v>
      </c>
      <c r="AL8" s="90">
        <v>261.09716119090086</v>
      </c>
      <c r="AM8" s="90">
        <v>510.59000410665067</v>
      </c>
      <c r="AN8" s="90">
        <v>5327.67016762292</v>
      </c>
      <c r="AO8" s="90">
        <v>2725.7847369233546</v>
      </c>
      <c r="AP8" s="90">
        <v>4336.475717832609</v>
      </c>
      <c r="AQ8" s="90">
        <v>0</v>
      </c>
      <c r="AR8" s="90">
        <v>394.5468213551391</v>
      </c>
      <c r="AS8" s="90">
        <v>116.0431827515115</v>
      </c>
      <c r="AT8" s="90">
        <v>116.0431827515115</v>
      </c>
      <c r="AU8" s="90">
        <v>4482.167933777131</v>
      </c>
      <c r="AV8" s="90">
        <v>1859.5920035929717</v>
      </c>
      <c r="AW8" s="90">
        <v>91.09389845993653</v>
      </c>
      <c r="AX8" s="90">
        <v>551.2051180696797</v>
      </c>
      <c r="AY8" s="90">
        <v>0</v>
      </c>
      <c r="AZ8" s="90">
        <v>174.06477412726724</v>
      </c>
      <c r="BA8" s="90">
        <v>232.086365503023</v>
      </c>
      <c r="BB8" s="90">
        <v>58.02159137575575</v>
      </c>
      <c r="BC8" s="90">
        <v>174.06477412726724</v>
      </c>
      <c r="BD8" s="90">
        <v>0</v>
      </c>
      <c r="BE8" s="90">
        <v>0</v>
      </c>
      <c r="BF8" s="90">
        <v>0</v>
      </c>
      <c r="BG8" s="90">
        <v>406.15113963029023</v>
      </c>
      <c r="BH8" s="90">
        <v>0</v>
      </c>
      <c r="BI8" s="90">
        <v>0</v>
      </c>
      <c r="BJ8" s="90">
        <v>0</v>
      </c>
      <c r="BK8" s="90">
        <v>0</v>
      </c>
      <c r="BL8" s="90">
        <v>174.06477412726724</v>
      </c>
      <c r="BM8" s="90">
        <v>970.1210078026361</v>
      </c>
      <c r="BN8" s="90">
        <v>739.7752900408858</v>
      </c>
      <c r="BO8" s="90">
        <v>0</v>
      </c>
      <c r="BP8" s="90">
        <v>6034.245503078598</v>
      </c>
      <c r="BQ8" s="90">
        <v>58.02159137575575</v>
      </c>
      <c r="BR8" s="90">
        <v>174.06477412726724</v>
      </c>
      <c r="BS8" s="90">
        <v>58.02159137575575</v>
      </c>
      <c r="BT8" s="90">
        <v>64919.1981585056</v>
      </c>
      <c r="BU8" s="90">
        <v>0</v>
      </c>
      <c r="BV8" s="90">
        <v>742.6763696096737</v>
      </c>
      <c r="BW8" s="90">
        <v>696.259096509069</v>
      </c>
      <c r="BX8" s="90">
        <v>348.1295482545345</v>
      </c>
      <c r="BY8" s="90">
        <v>0</v>
      </c>
      <c r="BZ8" s="90">
        <v>58.02159137575575</v>
      </c>
      <c r="CA8" s="90">
        <v>1102.4102361393593</v>
      </c>
      <c r="CB8" s="90">
        <v>232.086365503023</v>
      </c>
      <c r="CC8" s="90">
        <v>7083.85609106602</v>
      </c>
      <c r="CD8" s="90">
        <v>1040.3271333673006</v>
      </c>
      <c r="CE8" s="90">
        <v>0</v>
      </c>
      <c r="CF8" s="90">
        <v>0</v>
      </c>
      <c r="CG8" s="90">
        <v>0</v>
      </c>
      <c r="CH8" s="90">
        <v>0</v>
      </c>
      <c r="CI8" s="90">
        <v>0</v>
      </c>
      <c r="CJ8" s="162">
        <v>0</v>
      </c>
      <c r="CK8" s="154"/>
      <c r="CL8" s="154"/>
      <c r="CM8" s="154"/>
      <c r="CN8" s="154"/>
      <c r="CO8" s="154"/>
      <c r="CP8" s="154"/>
      <c r="CQ8" s="154"/>
      <c r="CR8" s="154"/>
      <c r="CS8" s="154"/>
      <c r="CT8" s="154"/>
      <c r="CU8" s="157"/>
      <c r="CV8" s="157"/>
      <c r="CW8" s="157"/>
    </row>
    <row r="9" spans="1:101" ht="12">
      <c r="A9" s="74" t="s">
        <v>23</v>
      </c>
      <c r="B9" s="22" t="s">
        <v>95</v>
      </c>
      <c r="C9" s="25" t="s">
        <v>96</v>
      </c>
      <c r="D9" s="40" t="s">
        <v>97</v>
      </c>
      <c r="E9" s="80">
        <v>1471491</v>
      </c>
      <c r="F9" s="81">
        <v>1512231.3710056744</v>
      </c>
      <c r="G9" s="138">
        <v>458393.5742656631</v>
      </c>
      <c r="H9" s="138">
        <v>90229.30061745428</v>
      </c>
      <c r="I9" s="138">
        <v>14918.520398761435</v>
      </c>
      <c r="J9" s="138">
        <v>332255.36240392533</v>
      </c>
      <c r="K9" s="138">
        <v>69336.84316623477</v>
      </c>
      <c r="L9" s="138">
        <v>85985.52019767532</v>
      </c>
      <c r="M9" s="138">
        <v>43710.93832372333</v>
      </c>
      <c r="N9" s="138">
        <v>169522.70553778583</v>
      </c>
      <c r="O9" s="138">
        <v>16387.52131330031</v>
      </c>
      <c r="P9" s="138">
        <v>17530.077580163874</v>
      </c>
      <c r="Q9" s="138">
        <v>326.4446476753049</v>
      </c>
      <c r="R9" s="138">
        <v>848.7560839557929</v>
      </c>
      <c r="S9" s="138">
        <v>65.28892953506099</v>
      </c>
      <c r="T9" s="138">
        <v>11425.562668635672</v>
      </c>
      <c r="U9" s="138">
        <v>40707.64756511052</v>
      </c>
      <c r="V9" s="138">
        <v>32.64446476753049</v>
      </c>
      <c r="W9" s="138">
        <v>1436.3564497713417</v>
      </c>
      <c r="X9" s="138">
        <v>15179.676116901679</v>
      </c>
      <c r="Y9" s="138">
        <v>17628.010974466466</v>
      </c>
      <c r="Z9" s="138">
        <v>3199.157547217988</v>
      </c>
      <c r="AA9" s="138">
        <v>37541.13448266006</v>
      </c>
      <c r="AB9" s="138">
        <v>59739.3705245808</v>
      </c>
      <c r="AC9" s="184">
        <v>13808.608596665397</v>
      </c>
      <c r="AD9" s="162">
        <f t="shared" si="0"/>
        <v>1500209.0228566315</v>
      </c>
      <c r="AE9" s="90">
        <v>12698.696794569363</v>
      </c>
      <c r="AF9" s="158">
        <v>32.64446476753049</v>
      </c>
      <c r="AG9" s="90">
        <v>326.4446476753049</v>
      </c>
      <c r="AH9" s="90">
        <v>163.22232383765245</v>
      </c>
      <c r="AI9" s="90">
        <v>946.6894782583843</v>
      </c>
      <c r="AJ9" s="90">
        <v>0</v>
      </c>
      <c r="AK9" s="90">
        <v>3656.180053963415</v>
      </c>
      <c r="AL9" s="90">
        <v>0</v>
      </c>
      <c r="AM9" s="90">
        <v>0</v>
      </c>
      <c r="AN9" s="90">
        <v>252.66815730068603</v>
      </c>
      <c r="AO9" s="90">
        <v>129.27208047942074</v>
      </c>
      <c r="AP9" s="90">
        <v>205.66012803544209</v>
      </c>
      <c r="AQ9" s="90">
        <v>0</v>
      </c>
      <c r="AR9" s="90">
        <v>0</v>
      </c>
      <c r="AS9" s="90">
        <v>2513.623787099848</v>
      </c>
      <c r="AT9" s="90">
        <v>0</v>
      </c>
      <c r="AU9" s="90">
        <v>163.22232383765245</v>
      </c>
      <c r="AV9" s="90">
        <v>652.8892953506098</v>
      </c>
      <c r="AW9" s="90">
        <v>0</v>
      </c>
      <c r="AX9" s="90">
        <v>0</v>
      </c>
      <c r="AY9" s="90">
        <v>0</v>
      </c>
      <c r="AZ9" s="90">
        <v>4602.869532221799</v>
      </c>
      <c r="BA9" s="90">
        <v>0</v>
      </c>
      <c r="BB9" s="90">
        <v>0</v>
      </c>
      <c r="BC9" s="90">
        <v>11099.118020960366</v>
      </c>
      <c r="BD9" s="90">
        <v>0</v>
      </c>
      <c r="BE9" s="90">
        <v>32.64446476753049</v>
      </c>
      <c r="BF9" s="90">
        <v>0</v>
      </c>
      <c r="BG9" s="90">
        <v>0</v>
      </c>
      <c r="BH9" s="90">
        <v>0</v>
      </c>
      <c r="BI9" s="90">
        <v>1207.8451963986283</v>
      </c>
      <c r="BJ9" s="90">
        <v>0</v>
      </c>
      <c r="BK9" s="90">
        <v>0</v>
      </c>
      <c r="BL9" s="90">
        <v>0</v>
      </c>
      <c r="BM9" s="90">
        <v>0</v>
      </c>
      <c r="BN9" s="90">
        <v>0</v>
      </c>
      <c r="BO9" s="90">
        <v>0</v>
      </c>
      <c r="BP9" s="90">
        <v>0</v>
      </c>
      <c r="BQ9" s="90">
        <v>326.4446476753049</v>
      </c>
      <c r="BR9" s="90">
        <v>0</v>
      </c>
      <c r="BS9" s="90">
        <v>0</v>
      </c>
      <c r="BT9" s="90">
        <v>522.3114362804879</v>
      </c>
      <c r="BU9" s="90">
        <v>0</v>
      </c>
      <c r="BV9" s="90">
        <v>9205.739064443598</v>
      </c>
      <c r="BW9" s="90">
        <v>195.86678860518293</v>
      </c>
      <c r="BX9" s="90">
        <v>65.28892953506099</v>
      </c>
      <c r="BY9" s="90">
        <v>0</v>
      </c>
      <c r="BZ9" s="90">
        <v>0</v>
      </c>
      <c r="CA9" s="90">
        <v>0</v>
      </c>
      <c r="CB9" s="90">
        <v>326.4446476753049</v>
      </c>
      <c r="CC9" s="90">
        <v>0</v>
      </c>
      <c r="CD9" s="90">
        <v>32.64446476753049</v>
      </c>
      <c r="CE9" s="90">
        <v>0</v>
      </c>
      <c r="CF9" s="90">
        <v>0</v>
      </c>
      <c r="CG9" s="90">
        <v>0</v>
      </c>
      <c r="CH9" s="90">
        <v>0</v>
      </c>
      <c r="CI9" s="90">
        <v>0</v>
      </c>
      <c r="CJ9" s="162">
        <v>0</v>
      </c>
      <c r="CK9" s="154"/>
      <c r="CL9" s="154"/>
      <c r="CM9" s="154"/>
      <c r="CN9" s="154"/>
      <c r="CO9" s="154"/>
      <c r="CP9" s="154"/>
      <c r="CQ9" s="154"/>
      <c r="CR9" s="154"/>
      <c r="CS9" s="154"/>
      <c r="CT9" s="154"/>
      <c r="CU9" s="157"/>
      <c r="CV9" s="157"/>
      <c r="CW9" s="157"/>
    </row>
    <row r="10" spans="1:101" ht="12">
      <c r="A10" s="74" t="s">
        <v>24</v>
      </c>
      <c r="B10" s="22" t="s">
        <v>98</v>
      </c>
      <c r="C10" s="25" t="s">
        <v>91</v>
      </c>
      <c r="D10" s="40" t="s">
        <v>92</v>
      </c>
      <c r="E10" s="80">
        <v>1576337</v>
      </c>
      <c r="F10" s="81">
        <v>1679810.8706983167</v>
      </c>
      <c r="G10" s="138">
        <v>285293.0058287424</v>
      </c>
      <c r="H10" s="138">
        <v>70367.104618339</v>
      </c>
      <c r="I10" s="138">
        <v>48630.3683951784</v>
      </c>
      <c r="J10" s="138">
        <v>318567.57866069995</v>
      </c>
      <c r="K10" s="138">
        <v>68159.84709781274</v>
      </c>
      <c r="L10" s="138">
        <v>21089.362395819073</v>
      </c>
      <c r="M10" s="138">
        <v>23292.200982370316</v>
      </c>
      <c r="N10" s="138">
        <v>299254.627722842</v>
      </c>
      <c r="O10" s="138">
        <v>24792.429066892175</v>
      </c>
      <c r="P10" s="138">
        <v>68223.92164045063</v>
      </c>
      <c r="Q10" s="138">
        <v>410.9608596775639</v>
      </c>
      <c r="R10" s="138">
        <v>11018.611866731242</v>
      </c>
      <c r="S10" s="138">
        <v>13274.477660982817</v>
      </c>
      <c r="T10" s="138">
        <v>6482.576141365444</v>
      </c>
      <c r="U10" s="138">
        <v>34107.54188625029</v>
      </c>
      <c r="V10" s="138">
        <v>1979.6824208123508</v>
      </c>
      <c r="W10" s="138">
        <v>11931.121732574436</v>
      </c>
      <c r="X10" s="138">
        <v>13203.332823984872</v>
      </c>
      <c r="Y10" s="138">
        <v>11663.776227085267</v>
      </c>
      <c r="Z10" s="138">
        <v>11495.85673603422</v>
      </c>
      <c r="AA10" s="138">
        <v>61200.02608714432</v>
      </c>
      <c r="AB10" s="138">
        <v>104127.76018754963</v>
      </c>
      <c r="AC10" s="184">
        <v>4266.480752889117</v>
      </c>
      <c r="AD10" s="162">
        <f t="shared" si="0"/>
        <v>1512832.6517922278</v>
      </c>
      <c r="AE10" s="90">
        <v>4438.819177915193</v>
      </c>
      <c r="AF10" s="158">
        <v>967.7465405310376</v>
      </c>
      <c r="AG10" s="90">
        <v>2699.9686587418446</v>
      </c>
      <c r="AH10" s="90">
        <v>3404.788627758742</v>
      </c>
      <c r="AI10" s="90">
        <v>594.346619641208</v>
      </c>
      <c r="AJ10" s="90">
        <v>4290.78488975177</v>
      </c>
      <c r="AK10" s="90">
        <v>3428.5514452094526</v>
      </c>
      <c r="AL10" s="90">
        <v>422.0081946151328</v>
      </c>
      <c r="AM10" s="90">
        <v>3327.4572831957594</v>
      </c>
      <c r="AN10" s="90">
        <v>6634.344428737765</v>
      </c>
      <c r="AO10" s="90">
        <v>3394.3157542379267</v>
      </c>
      <c r="AP10" s="90">
        <v>5400.047790833065</v>
      </c>
      <c r="AQ10" s="90">
        <v>0</v>
      </c>
      <c r="AR10" s="90">
        <v>3546.1945149596245</v>
      </c>
      <c r="AS10" s="90">
        <v>1462.6671457341254</v>
      </c>
      <c r="AT10" s="90">
        <v>936.8140027058447</v>
      </c>
      <c r="AU10" s="90">
        <v>10408.798978177438</v>
      </c>
      <c r="AV10" s="90">
        <v>7306.707327708084</v>
      </c>
      <c r="AW10" s="90">
        <v>755.6377097297143</v>
      </c>
      <c r="AX10" s="90">
        <v>4675.232145579168</v>
      </c>
      <c r="AY10" s="90">
        <v>0</v>
      </c>
      <c r="AZ10" s="90">
        <v>1771.9925239860552</v>
      </c>
      <c r="BA10" s="90">
        <v>1219.6257771076089</v>
      </c>
      <c r="BB10" s="90">
        <v>117.10175033823059</v>
      </c>
      <c r="BC10" s="90">
        <v>5004.442726718722</v>
      </c>
      <c r="BD10" s="90">
        <v>3254.5448726078043</v>
      </c>
      <c r="BE10" s="90">
        <v>143.61535418839597</v>
      </c>
      <c r="BF10" s="90">
        <v>0</v>
      </c>
      <c r="BG10" s="90">
        <v>1948.7498829871577</v>
      </c>
      <c r="BH10" s="90">
        <v>33.142004812706766</v>
      </c>
      <c r="BI10" s="90">
        <v>419.79872762761903</v>
      </c>
      <c r="BJ10" s="90">
        <v>1416.2683389963358</v>
      </c>
      <c r="BK10" s="90">
        <v>0</v>
      </c>
      <c r="BL10" s="90">
        <v>4657.556409679058</v>
      </c>
      <c r="BM10" s="90">
        <v>7890.006612411725</v>
      </c>
      <c r="BN10" s="90">
        <v>4608.948135953754</v>
      </c>
      <c r="BO10" s="90">
        <v>14.361535418839598</v>
      </c>
      <c r="BP10" s="90">
        <v>1467.0860797091527</v>
      </c>
      <c r="BQ10" s="90">
        <v>139.1964202133684</v>
      </c>
      <c r="BR10" s="90">
        <v>7949.662221074596</v>
      </c>
      <c r="BS10" s="90">
        <v>269.5549724766817</v>
      </c>
      <c r="BT10" s="90">
        <v>61905.72984295622</v>
      </c>
      <c r="BU10" s="90">
        <v>508.1774071281704</v>
      </c>
      <c r="BV10" s="90">
        <v>3499.795708221834</v>
      </c>
      <c r="BW10" s="90">
        <v>2885.5638856930027</v>
      </c>
      <c r="BX10" s="90">
        <v>3652.2489303602856</v>
      </c>
      <c r="BY10" s="90">
        <v>0</v>
      </c>
      <c r="BZ10" s="90">
        <v>318.163246201985</v>
      </c>
      <c r="CA10" s="90">
        <v>4589.504826463635</v>
      </c>
      <c r="CB10" s="90">
        <v>859.4826581428622</v>
      </c>
      <c r="CC10" s="90">
        <v>598.7655536162356</v>
      </c>
      <c r="CD10" s="90">
        <v>620.8602234913734</v>
      </c>
      <c r="CE10" s="90">
        <v>2110.040973075664</v>
      </c>
      <c r="CF10" s="90">
        <v>2588.9318952843387</v>
      </c>
      <c r="CG10" s="90">
        <v>595.4513531349648</v>
      </c>
      <c r="CH10" s="90">
        <v>3270.011141520401</v>
      </c>
      <c r="CI10" s="90">
        <v>1546.626891259649</v>
      </c>
      <c r="CJ10" s="162">
        <v>12361.967795139624</v>
      </c>
      <c r="CK10" s="154"/>
      <c r="CL10" s="154"/>
      <c r="CM10" s="154"/>
      <c r="CN10" s="154"/>
      <c r="CO10" s="154"/>
      <c r="CP10" s="154"/>
      <c r="CQ10" s="154"/>
      <c r="CR10" s="154"/>
      <c r="CS10" s="154"/>
      <c r="CT10" s="154"/>
      <c r="CU10" s="157"/>
      <c r="CV10" s="157"/>
      <c r="CW10" s="157"/>
    </row>
    <row r="11" spans="1:101" ht="12">
      <c r="A11" s="17" t="s">
        <v>25</v>
      </c>
      <c r="B11" s="22" t="s">
        <v>99</v>
      </c>
      <c r="C11" s="25" t="s">
        <v>91</v>
      </c>
      <c r="D11" s="40" t="s">
        <v>92</v>
      </c>
      <c r="E11" s="80">
        <v>587201</v>
      </c>
      <c r="F11" s="61">
        <v>654494.832441807</v>
      </c>
      <c r="G11" s="138">
        <v>106531.9051405176</v>
      </c>
      <c r="H11" s="138">
        <v>26275.939336254614</v>
      </c>
      <c r="I11" s="138">
        <v>18159.17560885971</v>
      </c>
      <c r="J11" s="138">
        <v>118957.03847397635</v>
      </c>
      <c r="K11" s="138">
        <v>25451.722324294107</v>
      </c>
      <c r="L11" s="138">
        <v>7875.026405568648</v>
      </c>
      <c r="M11" s="138">
        <v>8697.59333342113</v>
      </c>
      <c r="N11" s="138">
        <v>111745.3458798354</v>
      </c>
      <c r="O11" s="138">
        <v>9257.796888096993</v>
      </c>
      <c r="P11" s="138">
        <v>25475.648543860527</v>
      </c>
      <c r="Q11" s="138">
        <v>153.45782204670178</v>
      </c>
      <c r="R11" s="138">
        <v>4114.48472337044</v>
      </c>
      <c r="S11" s="138">
        <v>4956.852660519271</v>
      </c>
      <c r="T11" s="138">
        <v>2420.673386478619</v>
      </c>
      <c r="U11" s="138">
        <v>12736.174187822235</v>
      </c>
      <c r="V11" s="138">
        <v>739.2376803970151</v>
      </c>
      <c r="W11" s="138">
        <v>4455.227091678439</v>
      </c>
      <c r="X11" s="138">
        <v>4930.286306380003</v>
      </c>
      <c r="Y11" s="138">
        <v>4355.397003142682</v>
      </c>
      <c r="Z11" s="138">
        <v>4292.693807037578</v>
      </c>
      <c r="AA11" s="138">
        <v>22852.839854148348</v>
      </c>
      <c r="AB11" s="138">
        <v>38882.581921596575</v>
      </c>
      <c r="AC11" s="184">
        <v>1593.1562063020492</v>
      </c>
      <c r="AD11" s="162">
        <f t="shared" si="0"/>
        <v>564910.254585605</v>
      </c>
      <c r="AE11" s="90">
        <v>1657.5094865151823</v>
      </c>
      <c r="AF11" s="158">
        <v>361.36841965836226</v>
      </c>
      <c r="AG11" s="90">
        <v>1008.2013900057505</v>
      </c>
      <c r="AH11" s="90">
        <v>1271.3898052363843</v>
      </c>
      <c r="AI11" s="90">
        <v>221.93631252990744</v>
      </c>
      <c r="AJ11" s="90">
        <v>1602.2316688962092</v>
      </c>
      <c r="AK11" s="90">
        <v>1280.2631325273105</v>
      </c>
      <c r="AL11" s="90">
        <v>157.58303231677442</v>
      </c>
      <c r="AM11" s="90">
        <v>1242.5133333458757</v>
      </c>
      <c r="AN11" s="90">
        <v>2477.3455251688765</v>
      </c>
      <c r="AO11" s="90">
        <v>1267.4791059003555</v>
      </c>
      <c r="AP11" s="90">
        <v>2016.4440321142017</v>
      </c>
      <c r="AQ11" s="90">
        <v>0</v>
      </c>
      <c r="AR11" s="90">
        <v>1324.192496693314</v>
      </c>
      <c r="AS11" s="90">
        <v>546.1778397576161</v>
      </c>
      <c r="AT11" s="90">
        <v>349.81783090215896</v>
      </c>
      <c r="AU11" s="90">
        <v>3886.7731164624306</v>
      </c>
      <c r="AV11" s="90">
        <v>2728.4140726260366</v>
      </c>
      <c r="AW11" s="90">
        <v>282.1643824729678</v>
      </c>
      <c r="AX11" s="90">
        <v>1745.7889862947366</v>
      </c>
      <c r="AY11" s="90">
        <v>0</v>
      </c>
      <c r="AZ11" s="90">
        <v>661.6837273196497</v>
      </c>
      <c r="BA11" s="90">
        <v>455.4232138160182</v>
      </c>
      <c r="BB11" s="90">
        <v>43.72722886276987</v>
      </c>
      <c r="BC11" s="90">
        <v>1868.720252342901</v>
      </c>
      <c r="BD11" s="90">
        <v>1215.2869455633966</v>
      </c>
      <c r="BE11" s="90">
        <v>53.62773351094417</v>
      </c>
      <c r="BF11" s="90">
        <v>0</v>
      </c>
      <c r="BG11" s="90">
        <v>727.6870916408117</v>
      </c>
      <c r="BH11" s="90">
        <v>12.375630810217887</v>
      </c>
      <c r="BI11" s="90">
        <v>156.7579902627599</v>
      </c>
      <c r="BJ11" s="90">
        <v>528.851956623311</v>
      </c>
      <c r="BK11" s="90">
        <v>0</v>
      </c>
      <c r="BL11" s="90">
        <v>1739.1886498626202</v>
      </c>
      <c r="BM11" s="90">
        <v>2946.2251748858716</v>
      </c>
      <c r="BN11" s="90">
        <v>1721.0377246743005</v>
      </c>
      <c r="BO11" s="90">
        <v>5.362773351094417</v>
      </c>
      <c r="BP11" s="90">
        <v>547.8279238656451</v>
      </c>
      <c r="BQ11" s="90">
        <v>51.97764940291512</v>
      </c>
      <c r="BR11" s="90">
        <v>2968.501310344264</v>
      </c>
      <c r="BS11" s="90">
        <v>100.65513058977216</v>
      </c>
      <c r="BT11" s="90">
        <v>23116.35828620059</v>
      </c>
      <c r="BU11" s="90">
        <v>189.7596724233409</v>
      </c>
      <c r="BV11" s="90">
        <v>1306.8666135590088</v>
      </c>
      <c r="BW11" s="90">
        <v>1077.5049225429707</v>
      </c>
      <c r="BX11" s="90">
        <v>1363.7945152860111</v>
      </c>
      <c r="BY11" s="90">
        <v>0</v>
      </c>
      <c r="BZ11" s="90">
        <v>118.80605577809172</v>
      </c>
      <c r="CA11" s="90">
        <v>1713.7773545989735</v>
      </c>
      <c r="CB11" s="90">
        <v>320.94135901165055</v>
      </c>
      <c r="CC11" s="90">
        <v>223.5863966379365</v>
      </c>
      <c r="CD11" s="90">
        <v>231.83681717808173</v>
      </c>
      <c r="CE11" s="90">
        <v>787.9151615838721</v>
      </c>
      <c r="CF11" s="90">
        <v>966.7389015812503</v>
      </c>
      <c r="CG11" s="90">
        <v>222.34883355691468</v>
      </c>
      <c r="CH11" s="90">
        <v>1221.062239941498</v>
      </c>
      <c r="CI11" s="90">
        <v>577.529437810168</v>
      </c>
      <c r="CJ11" s="162">
        <v>4616.110292211271</v>
      </c>
      <c r="CK11" s="154"/>
      <c r="CL11" s="154"/>
      <c r="CM11" s="154"/>
      <c r="CN11" s="154"/>
      <c r="CO11" s="154"/>
      <c r="CP11" s="154"/>
      <c r="CQ11" s="154"/>
      <c r="CR11" s="154"/>
      <c r="CS11" s="154"/>
      <c r="CT11" s="154"/>
      <c r="CU11" s="157"/>
      <c r="CV11" s="157"/>
      <c r="CW11" s="157"/>
    </row>
    <row r="12" spans="1:101" ht="12">
      <c r="A12" s="75" t="s">
        <v>26</v>
      </c>
      <c r="B12" s="23" t="s">
        <v>100</v>
      </c>
      <c r="C12" s="24" t="s">
        <v>101</v>
      </c>
      <c r="D12" s="120" t="s">
        <v>102</v>
      </c>
      <c r="E12" s="82">
        <v>817400</v>
      </c>
      <c r="F12" s="137">
        <v>976349.002383782</v>
      </c>
      <c r="G12" s="185">
        <v>114729.51045272466</v>
      </c>
      <c r="H12" s="185">
        <v>11051.844378547476</v>
      </c>
      <c r="I12" s="185">
        <v>13342.650042786148</v>
      </c>
      <c r="J12" s="185">
        <v>158505.1943098688</v>
      </c>
      <c r="K12" s="185">
        <v>82098.91558715445</v>
      </c>
      <c r="L12" s="185">
        <v>7908.299235309998</v>
      </c>
      <c r="M12" s="185">
        <v>7775.049184720817</v>
      </c>
      <c r="N12" s="185">
        <v>173120.4127581676</v>
      </c>
      <c r="O12" s="185">
        <v>19903.693915004384</v>
      </c>
      <c r="P12" s="185">
        <v>25110.48527535563</v>
      </c>
      <c r="Q12" s="185">
        <v>2898.340712244599</v>
      </c>
      <c r="R12" s="185">
        <v>12.016842461809768</v>
      </c>
      <c r="S12" s="185">
        <v>6023.93664775431</v>
      </c>
      <c r="T12" s="185">
        <v>1613.2991284804355</v>
      </c>
      <c r="U12" s="185">
        <v>25232.326931202588</v>
      </c>
      <c r="V12" s="185">
        <v>2705.76700899585</v>
      </c>
      <c r="W12" s="185">
        <v>2687.6656893381873</v>
      </c>
      <c r="X12" s="185">
        <v>1896.0752061577061</v>
      </c>
      <c r="Y12" s="185">
        <v>2312.101334424158</v>
      </c>
      <c r="Z12" s="185">
        <v>1375.5481820524776</v>
      </c>
      <c r="AA12" s="185">
        <v>113786.56859929732</v>
      </c>
      <c r="AB12" s="185">
        <v>12364.57033355277</v>
      </c>
      <c r="AC12" s="186">
        <v>6005.683216166751</v>
      </c>
      <c r="AD12" s="163">
        <f t="shared" si="0"/>
        <v>792459.9549717689</v>
      </c>
      <c r="AE12" s="159">
        <v>983.7078506395416</v>
      </c>
      <c r="AF12" s="160">
        <v>249.91990081966392</v>
      </c>
      <c r="AG12" s="159">
        <v>193.03003903843793</v>
      </c>
      <c r="AH12" s="159">
        <v>1016.8682513569405</v>
      </c>
      <c r="AI12" s="159">
        <v>0</v>
      </c>
      <c r="AJ12" s="159">
        <v>0</v>
      </c>
      <c r="AK12" s="159">
        <v>521.8960314742951</v>
      </c>
      <c r="AL12" s="159">
        <v>106.17412706763568</v>
      </c>
      <c r="AM12" s="159">
        <v>0</v>
      </c>
      <c r="AN12" s="159">
        <v>3738.205437496979</v>
      </c>
      <c r="AO12" s="159">
        <v>1912.5702238356637</v>
      </c>
      <c r="AP12" s="159">
        <v>3042.725356102192</v>
      </c>
      <c r="AQ12" s="159">
        <v>0</v>
      </c>
      <c r="AR12" s="159">
        <v>570.4197371112232</v>
      </c>
      <c r="AS12" s="159">
        <v>228.16789484448927</v>
      </c>
      <c r="AT12" s="159">
        <v>476.8709002249826</v>
      </c>
      <c r="AU12" s="159">
        <v>3207.888489583623</v>
      </c>
      <c r="AV12" s="159">
        <v>2535.249535582069</v>
      </c>
      <c r="AW12" s="159">
        <v>251.44102011862716</v>
      </c>
      <c r="AX12" s="159">
        <v>2767.5244525337584</v>
      </c>
      <c r="AY12" s="159">
        <v>0</v>
      </c>
      <c r="AZ12" s="159">
        <v>625.4842557336933</v>
      </c>
      <c r="BA12" s="159">
        <v>399.14170404795993</v>
      </c>
      <c r="BB12" s="159">
        <v>0</v>
      </c>
      <c r="BC12" s="159">
        <v>1210.5067381149638</v>
      </c>
      <c r="BD12" s="159">
        <v>0</v>
      </c>
      <c r="BE12" s="159">
        <v>0</v>
      </c>
      <c r="BF12" s="159">
        <v>0</v>
      </c>
      <c r="BG12" s="159">
        <v>531.9354188474526</v>
      </c>
      <c r="BH12" s="159">
        <v>0</v>
      </c>
      <c r="BI12" s="159">
        <v>0</v>
      </c>
      <c r="BJ12" s="159">
        <v>0</v>
      </c>
      <c r="BK12" s="159">
        <v>0</v>
      </c>
      <c r="BL12" s="159">
        <v>287.3394355741602</v>
      </c>
      <c r="BM12" s="159">
        <v>1448.5619084027144</v>
      </c>
      <c r="BN12" s="159">
        <v>3234.8123011752728</v>
      </c>
      <c r="BO12" s="159">
        <v>888.8964847351613</v>
      </c>
      <c r="BP12" s="159">
        <v>12468.614893601858</v>
      </c>
      <c r="BQ12" s="159">
        <v>2909.90121891672</v>
      </c>
      <c r="BR12" s="159">
        <v>1498.758845268502</v>
      </c>
      <c r="BS12" s="159">
        <v>62.21377932759741</v>
      </c>
      <c r="BT12" s="159">
        <v>34442.55217449524</v>
      </c>
      <c r="BU12" s="159">
        <v>0</v>
      </c>
      <c r="BV12" s="159">
        <v>1053.8314503217478</v>
      </c>
      <c r="BW12" s="159">
        <v>1573.7500267073908</v>
      </c>
      <c r="BX12" s="159">
        <v>1866.2612678980258</v>
      </c>
      <c r="BY12" s="159">
        <v>0</v>
      </c>
      <c r="BZ12" s="159">
        <v>0</v>
      </c>
      <c r="CA12" s="159">
        <v>1738.0309109954228</v>
      </c>
      <c r="CB12" s="159">
        <v>0</v>
      </c>
      <c r="CC12" s="159">
        <v>0</v>
      </c>
      <c r="CD12" s="159">
        <v>0</v>
      </c>
      <c r="CE12" s="159">
        <v>0</v>
      </c>
      <c r="CF12" s="159">
        <v>0</v>
      </c>
      <c r="CG12" s="159">
        <v>0</v>
      </c>
      <c r="CH12" s="159">
        <v>0</v>
      </c>
      <c r="CI12" s="159">
        <v>0</v>
      </c>
      <c r="CJ12" s="163">
        <v>0</v>
      </c>
      <c r="CK12" s="154"/>
      <c r="CL12" s="154"/>
      <c r="CM12" s="154"/>
      <c r="CN12" s="154"/>
      <c r="CO12" s="154"/>
      <c r="CP12" s="154"/>
      <c r="CQ12" s="154"/>
      <c r="CR12" s="154"/>
      <c r="CS12" s="154"/>
      <c r="CT12" s="154"/>
      <c r="CU12" s="157"/>
      <c r="CV12" s="157"/>
      <c r="CW12" s="157"/>
    </row>
    <row r="13" spans="1:101" ht="12">
      <c r="A13" s="73" t="s">
        <v>27</v>
      </c>
      <c r="B13" s="66" t="s">
        <v>103</v>
      </c>
      <c r="C13" s="25" t="s">
        <v>91</v>
      </c>
      <c r="D13" s="144" t="s">
        <v>92</v>
      </c>
      <c r="E13" s="79">
        <v>1404601</v>
      </c>
      <c r="F13" s="136">
        <v>1841888.1434522232</v>
      </c>
      <c r="G13" s="182">
        <v>251797.10444575196</v>
      </c>
      <c r="H13" s="182">
        <v>62105.389298485235</v>
      </c>
      <c r="I13" s="182">
        <v>42920.73657559847</v>
      </c>
      <c r="J13" s="182">
        <v>281164.9505533627</v>
      </c>
      <c r="K13" s="182">
        <v>60157.28317222341</v>
      </c>
      <c r="L13" s="182">
        <v>18613.286261430596</v>
      </c>
      <c r="M13" s="182">
        <v>20557.492275327535</v>
      </c>
      <c r="N13" s="182">
        <v>264119.50946261734</v>
      </c>
      <c r="O13" s="182">
        <v>21881.580423207197</v>
      </c>
      <c r="P13" s="182">
        <v>60213.83480151429</v>
      </c>
      <c r="Q13" s="182">
        <v>362.71044993463494</v>
      </c>
      <c r="R13" s="182">
        <v>9724.930181849593</v>
      </c>
      <c r="S13" s="182">
        <v>11715.937544125198</v>
      </c>
      <c r="T13" s="182">
        <v>5721.4648392915</v>
      </c>
      <c r="U13" s="182">
        <v>30103.017288392257</v>
      </c>
      <c r="V13" s="182">
        <v>1747.2503394700693</v>
      </c>
      <c r="W13" s="182">
        <v>10530.30338519908</v>
      </c>
      <c r="X13" s="182">
        <v>11653.145735050492</v>
      </c>
      <c r="Y13" s="182">
        <v>10294.346587123322</v>
      </c>
      <c r="Z13" s="182">
        <v>10146.142317257558</v>
      </c>
      <c r="AA13" s="182">
        <v>54014.60619752394</v>
      </c>
      <c r="AB13" s="182">
        <v>91902.24776623375</v>
      </c>
      <c r="AC13" s="183">
        <v>3765.558488299893</v>
      </c>
      <c r="AD13" s="161">
        <f>SUM(G13:AC13)</f>
        <v>1335212.82838927</v>
      </c>
      <c r="AE13" s="155">
        <v>3917.6628705305466</v>
      </c>
      <c r="AF13" s="156">
        <v>854.124607910592</v>
      </c>
      <c r="AG13" s="155">
        <v>2382.968654946903</v>
      </c>
      <c r="AH13" s="155">
        <v>3005.0365771466263</v>
      </c>
      <c r="AI13" s="155">
        <v>524.5651130775097</v>
      </c>
      <c r="AJ13" s="155">
        <v>3787.0091063067803</v>
      </c>
      <c r="AK13" s="155">
        <v>3026.0094313888144</v>
      </c>
      <c r="AL13" s="155">
        <v>372.46073084685634</v>
      </c>
      <c r="AM13" s="155">
        <v>2936.7846107610762</v>
      </c>
      <c r="AN13" s="155">
        <v>5855.414198463597</v>
      </c>
      <c r="AO13" s="155">
        <v>2995.7933108418406</v>
      </c>
      <c r="AP13" s="155">
        <v>4766.034812702927</v>
      </c>
      <c r="AQ13" s="155">
        <v>0</v>
      </c>
      <c r="AR13" s="155">
        <v>3129.84017282306</v>
      </c>
      <c r="AS13" s="155">
        <v>1290.9371927781094</v>
      </c>
      <c r="AT13" s="155">
        <v>826.8238213563722</v>
      </c>
      <c r="AU13" s="155">
        <v>9186.714675494974</v>
      </c>
      <c r="AV13" s="155">
        <v>6448.835795343213</v>
      </c>
      <c r="AW13" s="155">
        <v>666.9192143959417</v>
      </c>
      <c r="AX13" s="155">
        <v>4126.318882052084</v>
      </c>
      <c r="AY13" s="155">
        <v>0</v>
      </c>
      <c r="AZ13" s="155">
        <v>1563.9450583203077</v>
      </c>
      <c r="BA13" s="155">
        <v>1076.4310127092392</v>
      </c>
      <c r="BB13" s="155">
        <v>103.35297766954652</v>
      </c>
      <c r="BC13" s="155">
        <v>4416.877253236281</v>
      </c>
      <c r="BD13" s="155">
        <v>2872.4327567404157</v>
      </c>
      <c r="BE13" s="155">
        <v>126.7536518588778</v>
      </c>
      <c r="BF13" s="155">
        <v>0</v>
      </c>
      <c r="BG13" s="155">
        <v>1719.9495529158496</v>
      </c>
      <c r="BH13" s="155">
        <v>29.250842736664108</v>
      </c>
      <c r="BI13" s="155">
        <v>370.510674664412</v>
      </c>
      <c r="BJ13" s="155">
        <v>1249.9860129467795</v>
      </c>
      <c r="BK13" s="155">
        <v>0</v>
      </c>
      <c r="BL13" s="155">
        <v>4110.718432592529</v>
      </c>
      <c r="BM13" s="155">
        <v>6963.650627508502</v>
      </c>
      <c r="BN13" s="155">
        <v>4067.817196578755</v>
      </c>
      <c r="BO13" s="155">
        <v>12.67536518588778</v>
      </c>
      <c r="BP13" s="155">
        <v>1294.8373051429978</v>
      </c>
      <c r="BQ13" s="155">
        <v>122.85353949398925</v>
      </c>
      <c r="BR13" s="155">
        <v>7016.302144434498</v>
      </c>
      <c r="BS13" s="155">
        <v>237.90685425820143</v>
      </c>
      <c r="BT13" s="155">
        <v>54637.45414219665</v>
      </c>
      <c r="BU13" s="155">
        <v>448.512921962183</v>
      </c>
      <c r="BV13" s="155">
        <v>3088.8889929917295</v>
      </c>
      <c r="BW13" s="155">
        <v>2546.7733742722216</v>
      </c>
      <c r="BX13" s="155">
        <v>3223.442869580385</v>
      </c>
      <c r="BY13" s="155">
        <v>0</v>
      </c>
      <c r="BZ13" s="155">
        <v>280.80809027197546</v>
      </c>
      <c r="CA13" s="155">
        <v>4050.6567021732476</v>
      </c>
      <c r="CB13" s="155">
        <v>758.5718549708226</v>
      </c>
      <c r="CC13" s="155">
        <v>528.4652254423983</v>
      </c>
      <c r="CD13" s="155">
        <v>547.965787266841</v>
      </c>
      <c r="CE13" s="155">
        <v>1862.3036542342816</v>
      </c>
      <c r="CF13" s="155">
        <v>2284.9685814981653</v>
      </c>
      <c r="CG13" s="155">
        <v>525.5401411687318</v>
      </c>
      <c r="CH13" s="155">
        <v>2886.0831500175254</v>
      </c>
      <c r="CI13" s="155">
        <v>1365.0393277109918</v>
      </c>
      <c r="CJ13" s="161">
        <v>10910.564340775712</v>
      </c>
      <c r="CK13" s="154"/>
      <c r="CL13" s="154"/>
      <c r="CM13" s="154"/>
      <c r="CN13" s="154"/>
      <c r="CO13" s="154"/>
      <c r="CP13" s="154"/>
      <c r="CQ13" s="154"/>
      <c r="CR13" s="154"/>
      <c r="CS13" s="154"/>
      <c r="CT13" s="154"/>
      <c r="CU13" s="157"/>
      <c r="CV13" s="157"/>
      <c r="CW13" s="157"/>
    </row>
    <row r="14" spans="1:101" ht="12">
      <c r="A14" s="76" t="s">
        <v>28</v>
      </c>
      <c r="B14" s="22" t="s">
        <v>110</v>
      </c>
      <c r="C14" s="25" t="s">
        <v>111</v>
      </c>
      <c r="D14" s="40" t="s">
        <v>112</v>
      </c>
      <c r="E14" s="80">
        <v>250608</v>
      </c>
      <c r="F14" s="81">
        <v>226344.86711466804</v>
      </c>
      <c r="G14" s="138">
        <v>52926.74050963405</v>
      </c>
      <c r="H14" s="138">
        <v>12107.266687107838</v>
      </c>
      <c r="I14" s="138">
        <v>9248.271570572764</v>
      </c>
      <c r="J14" s="138">
        <v>39999.01288578811</v>
      </c>
      <c r="K14" s="138">
        <v>16827.02010035994</v>
      </c>
      <c r="L14" s="138">
        <v>5171.203210978803</v>
      </c>
      <c r="M14" s="138">
        <v>3450.0859075958792</v>
      </c>
      <c r="N14" s="138">
        <v>64473.19999459692</v>
      </c>
      <c r="O14" s="138">
        <v>4727.043906879984</v>
      </c>
      <c r="P14" s="138">
        <v>12402.812082638242</v>
      </c>
      <c r="Q14" s="138">
        <v>0</v>
      </c>
      <c r="R14" s="138">
        <v>2322.8634312844815</v>
      </c>
      <c r="S14" s="138">
        <v>1345.9372851479372</v>
      </c>
      <c r="T14" s="138">
        <v>1385.1937892980854</v>
      </c>
      <c r="U14" s="138">
        <v>4480.849545138341</v>
      </c>
      <c r="V14" s="138">
        <v>358.9166093727833</v>
      </c>
      <c r="W14" s="138">
        <v>3250.4385436322686</v>
      </c>
      <c r="X14" s="138">
        <v>1539.4718506081676</v>
      </c>
      <c r="Y14" s="138">
        <v>2772.6308074047506</v>
      </c>
      <c r="Z14" s="138">
        <v>787.9341190136884</v>
      </c>
      <c r="AA14" s="138">
        <v>6505.924352083843</v>
      </c>
      <c r="AB14" s="138">
        <v>9234.812197721283</v>
      </c>
      <c r="AC14" s="184">
        <v>1994.2304108275273</v>
      </c>
      <c r="AD14" s="162">
        <f t="shared" si="0"/>
        <v>257311.85979768567</v>
      </c>
      <c r="AE14" s="90">
        <v>504.72648193047644</v>
      </c>
      <c r="AF14" s="90">
        <v>280.4036010724869</v>
      </c>
      <c r="AG14" s="90">
        <v>738.5830852249305</v>
      </c>
      <c r="AH14" s="90">
        <v>1486.1390856841808</v>
      </c>
      <c r="AI14" s="90">
        <v>28.040360107248695</v>
      </c>
      <c r="AJ14" s="90">
        <v>0</v>
      </c>
      <c r="AK14" s="90">
        <v>532.7668420377252</v>
      </c>
      <c r="AL14" s="90">
        <v>140.20180053624344</v>
      </c>
      <c r="AM14" s="90">
        <v>437.4296176730796</v>
      </c>
      <c r="AN14" s="90">
        <v>2982.9895889293302</v>
      </c>
      <c r="AO14" s="90">
        <v>1526.1807199173318</v>
      </c>
      <c r="AP14" s="90">
        <v>2428.0147816866643</v>
      </c>
      <c r="AQ14" s="90">
        <v>0</v>
      </c>
      <c r="AR14" s="90">
        <v>0</v>
      </c>
      <c r="AS14" s="90">
        <v>0</v>
      </c>
      <c r="AT14" s="90">
        <v>0</v>
      </c>
      <c r="AU14" s="90">
        <v>0</v>
      </c>
      <c r="AV14" s="90">
        <v>0</v>
      </c>
      <c r="AW14" s="90">
        <v>0</v>
      </c>
      <c r="AX14" s="90">
        <v>0</v>
      </c>
      <c r="AY14" s="90">
        <v>0</v>
      </c>
      <c r="AZ14" s="90">
        <v>0</v>
      </c>
      <c r="BA14" s="90">
        <v>0</v>
      </c>
      <c r="BB14" s="90">
        <v>0</v>
      </c>
      <c r="BC14" s="90">
        <v>0</v>
      </c>
      <c r="BD14" s="90">
        <v>0</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90">
        <v>0</v>
      </c>
      <c r="CA14" s="90">
        <v>0</v>
      </c>
      <c r="CB14" s="90">
        <v>0</v>
      </c>
      <c r="CC14" s="90">
        <v>0</v>
      </c>
      <c r="CD14" s="90">
        <v>0</v>
      </c>
      <c r="CE14" s="90">
        <v>0</v>
      </c>
      <c r="CF14" s="90">
        <v>0</v>
      </c>
      <c r="CG14" s="90">
        <v>0</v>
      </c>
      <c r="CH14" s="90">
        <v>0</v>
      </c>
      <c r="CI14" s="90">
        <v>0</v>
      </c>
      <c r="CJ14" s="162">
        <v>0</v>
      </c>
      <c r="CK14" s="154"/>
      <c r="CL14" s="154"/>
      <c r="CM14" s="154"/>
      <c r="CN14" s="154"/>
      <c r="CO14" s="154"/>
      <c r="CP14" s="154"/>
      <c r="CQ14" s="154"/>
      <c r="CR14" s="154"/>
      <c r="CS14" s="154"/>
      <c r="CT14" s="154"/>
      <c r="CU14" s="157"/>
      <c r="CV14" s="157"/>
      <c r="CW14" s="157"/>
    </row>
    <row r="15" spans="1:101" ht="12">
      <c r="A15" s="76" t="s">
        <v>29</v>
      </c>
      <c r="B15" s="22" t="s">
        <v>113</v>
      </c>
      <c r="C15" s="25" t="s">
        <v>91</v>
      </c>
      <c r="D15" s="40" t="s">
        <v>92</v>
      </c>
      <c r="E15" s="80">
        <v>839621</v>
      </c>
      <c r="F15" s="81">
        <v>1162004.6001005708</v>
      </c>
      <c r="G15" s="138">
        <v>148702.18955102548</v>
      </c>
      <c r="H15" s="138">
        <v>36677.17860351029</v>
      </c>
      <c r="I15" s="138">
        <v>25347.422163503565</v>
      </c>
      <c r="J15" s="138">
        <v>166045.7687324141</v>
      </c>
      <c r="K15" s="138">
        <v>35526.69815183651</v>
      </c>
      <c r="L15" s="138">
        <v>10992.328239465767</v>
      </c>
      <c r="M15" s="138">
        <v>12140.505426972039</v>
      </c>
      <c r="N15" s="138">
        <v>155979.35268828942</v>
      </c>
      <c r="O15" s="138">
        <v>12922.463611843412</v>
      </c>
      <c r="P15" s="138">
        <v>35560.095482265475</v>
      </c>
      <c r="Q15" s="138">
        <v>214.20356757890337</v>
      </c>
      <c r="R15" s="138">
        <v>5743.189201698877</v>
      </c>
      <c r="S15" s="138">
        <v>6919.00555921533</v>
      </c>
      <c r="T15" s="138">
        <v>3378.8885337446372</v>
      </c>
      <c r="U15" s="138">
        <v>17777.74447696522</v>
      </c>
      <c r="V15" s="138">
        <v>1031.8623470467603</v>
      </c>
      <c r="W15" s="138">
        <v>6218.813252290744</v>
      </c>
      <c r="X15" s="138">
        <v>6881.923006118337</v>
      </c>
      <c r="Y15" s="138">
        <v>6079.46577015608</v>
      </c>
      <c r="Z15" s="138">
        <v>5991.941731790507</v>
      </c>
      <c r="AA15" s="138">
        <v>31899.057088000238</v>
      </c>
      <c r="AB15" s="138">
        <v>54274.11684332558</v>
      </c>
      <c r="AC15" s="184">
        <v>2223.801553735819</v>
      </c>
      <c r="AD15" s="162">
        <f t="shared" si="0"/>
        <v>788528.0155827933</v>
      </c>
      <c r="AE15" s="90">
        <v>2313.628856268908</v>
      </c>
      <c r="AF15" s="90">
        <v>504.4148526858047</v>
      </c>
      <c r="AG15" s="90">
        <v>1407.29440635172</v>
      </c>
      <c r="AH15" s="90">
        <v>1774.6650410703771</v>
      </c>
      <c r="AI15" s="90">
        <v>309.7890305307796</v>
      </c>
      <c r="AJ15" s="90">
        <v>2236.4695066571526</v>
      </c>
      <c r="AK15" s="90">
        <v>1787.0508441311893</v>
      </c>
      <c r="AL15" s="90">
        <v>219.9617279976911</v>
      </c>
      <c r="AM15" s="90">
        <v>1734.3579181388627</v>
      </c>
      <c r="AN15" s="90">
        <v>3457.994141577943</v>
      </c>
      <c r="AO15" s="90">
        <v>1769.2063049933663</v>
      </c>
      <c r="AP15" s="90">
        <v>2814.646394307628</v>
      </c>
      <c r="AQ15" s="90">
        <v>0</v>
      </c>
      <c r="AR15" s="90">
        <v>1848.36949443086</v>
      </c>
      <c r="AS15" s="90">
        <v>762.3804394474948</v>
      </c>
      <c r="AT15" s="90">
        <v>488.2920035131991</v>
      </c>
      <c r="AU15" s="90">
        <v>5425.338746581794</v>
      </c>
      <c r="AV15" s="90">
        <v>3808.4473009862013</v>
      </c>
      <c r="AW15" s="90">
        <v>393.8581726450804</v>
      </c>
      <c r="AX15" s="90">
        <v>2436.8534892309654</v>
      </c>
      <c r="AY15" s="90">
        <v>0</v>
      </c>
      <c r="AZ15" s="90">
        <v>923.6089311735511</v>
      </c>
      <c r="BA15" s="90">
        <v>635.7009102341648</v>
      </c>
      <c r="BB15" s="90">
        <v>61.03650043914989</v>
      </c>
      <c r="BC15" s="90">
        <v>2608.4466697108396</v>
      </c>
      <c r="BD15" s="90">
        <v>1696.3540593748637</v>
      </c>
      <c r="BE15" s="90">
        <v>74.85608544424042</v>
      </c>
      <c r="BF15" s="90">
        <v>0</v>
      </c>
      <c r="BG15" s="90">
        <v>1015.7394978741546</v>
      </c>
      <c r="BH15" s="90">
        <v>17.274481256363174</v>
      </c>
      <c r="BI15" s="90">
        <v>218.81009591393357</v>
      </c>
      <c r="BJ15" s="90">
        <v>738.1961656885863</v>
      </c>
      <c r="BK15" s="90">
        <v>0</v>
      </c>
      <c r="BL15" s="90">
        <v>2427.6404325609046</v>
      </c>
      <c r="BM15" s="90">
        <v>4112.478171098193</v>
      </c>
      <c r="BN15" s="90">
        <v>2402.304526718239</v>
      </c>
      <c r="BO15" s="90">
        <v>7.485608544424042</v>
      </c>
      <c r="BP15" s="90">
        <v>764.6837036150099</v>
      </c>
      <c r="BQ15" s="90">
        <v>72.55282127672533</v>
      </c>
      <c r="BR15" s="90">
        <v>4143.572237359647</v>
      </c>
      <c r="BS15" s="90">
        <v>140.49911421842052</v>
      </c>
      <c r="BT15" s="90">
        <v>32266.8883755524</v>
      </c>
      <c r="BU15" s="90">
        <v>264.87537926423533</v>
      </c>
      <c r="BV15" s="90">
        <v>1824.1852206719511</v>
      </c>
      <c r="BW15" s="90">
        <v>1504.031501387354</v>
      </c>
      <c r="BX15" s="90">
        <v>1903.647834451222</v>
      </c>
      <c r="BY15" s="90">
        <v>0</v>
      </c>
      <c r="BZ15" s="90">
        <v>165.83502006108648</v>
      </c>
      <c r="CA15" s="90">
        <v>2392.1701643811734</v>
      </c>
      <c r="CB15" s="90">
        <v>447.98488058168505</v>
      </c>
      <c r="CC15" s="90">
        <v>312.0922946982947</v>
      </c>
      <c r="CD15" s="90">
        <v>323.6086155358701</v>
      </c>
      <c r="CE15" s="90">
        <v>1099.8086399884555</v>
      </c>
      <c r="CF15" s="90">
        <v>1349.4191359824842</v>
      </c>
      <c r="CG15" s="90">
        <v>310.36484657265834</v>
      </c>
      <c r="CH15" s="90">
        <v>1704.4154839611665</v>
      </c>
      <c r="CI15" s="90">
        <v>806.1424586302816</v>
      </c>
      <c r="CJ15" s="162">
        <v>6443.3815086234645</v>
      </c>
      <c r="CK15" s="154"/>
      <c r="CL15" s="154"/>
      <c r="CM15" s="154"/>
      <c r="CN15" s="154"/>
      <c r="CO15" s="154"/>
      <c r="CP15" s="154"/>
      <c r="CQ15" s="154"/>
      <c r="CR15" s="154"/>
      <c r="CS15" s="154"/>
      <c r="CT15" s="154"/>
      <c r="CU15" s="157"/>
      <c r="CV15" s="157"/>
      <c r="CW15" s="157"/>
    </row>
    <row r="16" spans="1:101" ht="12">
      <c r="A16" s="17" t="s">
        <v>209</v>
      </c>
      <c r="B16" s="22" t="s">
        <v>278</v>
      </c>
      <c r="C16" s="25" t="s">
        <v>120</v>
      </c>
      <c r="D16" s="40" t="s">
        <v>121</v>
      </c>
      <c r="E16" s="80">
        <v>2579714.48</v>
      </c>
      <c r="F16" s="61">
        <v>2966548.6615256034</v>
      </c>
      <c r="G16" s="138">
        <v>220438.11325779164</v>
      </c>
      <c r="H16" s="138">
        <v>333002.25619794056</v>
      </c>
      <c r="I16" s="138">
        <v>112968.46816622705</v>
      </c>
      <c r="J16" s="138">
        <v>555381.1305409072</v>
      </c>
      <c r="K16" s="138">
        <v>213079.3941431698</v>
      </c>
      <c r="L16" s="138">
        <v>46497.40099898393</v>
      </c>
      <c r="M16" s="138">
        <v>51672.76389278388</v>
      </c>
      <c r="N16" s="138">
        <v>1232949.3444026224</v>
      </c>
      <c r="O16" s="138">
        <v>107146.1849107021</v>
      </c>
      <c r="P16" s="138">
        <v>38815.22170349963</v>
      </c>
      <c r="Q16" s="138">
        <v>0</v>
      </c>
      <c r="R16" s="138">
        <v>16658.19931441859</v>
      </c>
      <c r="S16" s="138">
        <v>0</v>
      </c>
      <c r="T16" s="138">
        <v>11887.16164669676</v>
      </c>
      <c r="U16" s="138">
        <v>0</v>
      </c>
      <c r="V16" s="138">
        <v>0</v>
      </c>
      <c r="W16" s="138">
        <v>22884.807796021654</v>
      </c>
      <c r="X16" s="138">
        <v>0</v>
      </c>
      <c r="Y16" s="138">
        <v>23450.863112531028</v>
      </c>
      <c r="Z16" s="138">
        <v>0</v>
      </c>
      <c r="AA16" s="138">
        <v>0</v>
      </c>
      <c r="AB16" s="138">
        <v>0</v>
      </c>
      <c r="AC16" s="184">
        <v>0</v>
      </c>
      <c r="AD16" s="162">
        <f t="shared" si="0"/>
        <v>2986831.310084296</v>
      </c>
      <c r="AE16" s="90">
        <v>0</v>
      </c>
      <c r="AF16" s="158">
        <v>0</v>
      </c>
      <c r="AG16" s="90">
        <v>0</v>
      </c>
      <c r="AH16" s="90">
        <v>0</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0</v>
      </c>
      <c r="AY16" s="90">
        <v>0</v>
      </c>
      <c r="AZ16" s="90">
        <v>0</v>
      </c>
      <c r="BA16" s="90">
        <v>0</v>
      </c>
      <c r="BB16" s="90">
        <v>0</v>
      </c>
      <c r="BC16" s="90">
        <v>0</v>
      </c>
      <c r="BD16" s="90">
        <v>0</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90">
        <v>0</v>
      </c>
      <c r="CA16" s="90">
        <v>0</v>
      </c>
      <c r="CB16" s="90">
        <v>0</v>
      </c>
      <c r="CC16" s="90">
        <v>0</v>
      </c>
      <c r="CD16" s="90">
        <v>0</v>
      </c>
      <c r="CE16" s="90">
        <v>0</v>
      </c>
      <c r="CF16" s="90">
        <v>0</v>
      </c>
      <c r="CG16" s="90">
        <v>0</v>
      </c>
      <c r="CH16" s="90">
        <v>0</v>
      </c>
      <c r="CI16" s="90">
        <v>0</v>
      </c>
      <c r="CJ16" s="162">
        <v>0</v>
      </c>
      <c r="CK16" s="154"/>
      <c r="CL16" s="154"/>
      <c r="CM16" s="154"/>
      <c r="CN16" s="154"/>
      <c r="CO16" s="154"/>
      <c r="CP16" s="154"/>
      <c r="CQ16" s="154"/>
      <c r="CR16" s="154"/>
      <c r="CS16" s="154"/>
      <c r="CT16" s="154"/>
      <c r="CU16" s="157"/>
      <c r="CV16" s="157"/>
      <c r="CW16" s="157"/>
    </row>
    <row r="17" spans="1:101" ht="12">
      <c r="A17" s="17" t="s">
        <v>210</v>
      </c>
      <c r="B17" s="22" t="s">
        <v>279</v>
      </c>
      <c r="C17" s="25" t="s">
        <v>127</v>
      </c>
      <c r="D17" s="40" t="s">
        <v>128</v>
      </c>
      <c r="E17" s="80">
        <v>1319853.92</v>
      </c>
      <c r="F17" s="81">
        <v>1078745.5132820376</v>
      </c>
      <c r="G17" s="138">
        <v>139715.07496744744</v>
      </c>
      <c r="H17" s="138">
        <v>123265.2864422711</v>
      </c>
      <c r="I17" s="138">
        <v>95565.37967026893</v>
      </c>
      <c r="J17" s="138">
        <v>313648.38978150854</v>
      </c>
      <c r="K17" s="138">
        <v>133316.90829641247</v>
      </c>
      <c r="L17" s="138">
        <v>19083.85237698519</v>
      </c>
      <c r="M17" s="138">
        <v>67422.03361177421</v>
      </c>
      <c r="N17" s="138">
        <v>415537.075400224</v>
      </c>
      <c r="O17" s="138">
        <v>32381.354369029224</v>
      </c>
      <c r="P17" s="138">
        <v>74472.04439752319</v>
      </c>
      <c r="Q17" s="138">
        <v>0</v>
      </c>
      <c r="R17" s="138">
        <v>1788.2724045564719</v>
      </c>
      <c r="S17" s="138">
        <v>1687.0494382608224</v>
      </c>
      <c r="T17" s="138">
        <v>17803.986686841647</v>
      </c>
      <c r="U17" s="138">
        <v>0</v>
      </c>
      <c r="V17" s="138">
        <v>0</v>
      </c>
      <c r="W17" s="138">
        <v>29365.470273580228</v>
      </c>
      <c r="X17" s="138">
        <v>0</v>
      </c>
      <c r="Y17" s="138">
        <v>30061.64555320519</v>
      </c>
      <c r="Z17" s="138">
        <v>0</v>
      </c>
      <c r="AA17" s="138">
        <v>32792.02345619473</v>
      </c>
      <c r="AB17" s="138">
        <v>0</v>
      </c>
      <c r="AC17" s="184">
        <v>0</v>
      </c>
      <c r="AD17" s="162">
        <f t="shared" si="0"/>
        <v>1527905.8471260828</v>
      </c>
      <c r="AE17" s="90">
        <v>0</v>
      </c>
      <c r="AF17" s="158">
        <v>0</v>
      </c>
      <c r="AG17" s="90">
        <v>0</v>
      </c>
      <c r="AH17" s="90">
        <v>0</v>
      </c>
      <c r="AI17" s="90">
        <v>0</v>
      </c>
      <c r="AJ17" s="90">
        <v>0</v>
      </c>
      <c r="AK17" s="90">
        <v>0</v>
      </c>
      <c r="AL17" s="90">
        <v>0</v>
      </c>
      <c r="AM17" s="90">
        <v>0</v>
      </c>
      <c r="AN17" s="90">
        <v>0</v>
      </c>
      <c r="AO17" s="90">
        <v>0</v>
      </c>
      <c r="AP17" s="90">
        <v>0</v>
      </c>
      <c r="AQ17" s="90">
        <v>0</v>
      </c>
      <c r="AR17" s="90">
        <v>0</v>
      </c>
      <c r="AS17" s="90">
        <v>0</v>
      </c>
      <c r="AT17" s="90">
        <v>0</v>
      </c>
      <c r="AU17" s="90">
        <v>0</v>
      </c>
      <c r="AV17" s="90">
        <v>0</v>
      </c>
      <c r="AW17" s="90">
        <v>0</v>
      </c>
      <c r="AX17" s="90">
        <v>0</v>
      </c>
      <c r="AY17" s="90">
        <v>0</v>
      </c>
      <c r="AZ17" s="90">
        <v>240.40454495216719</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162">
        <v>0</v>
      </c>
      <c r="CK17" s="154"/>
      <c r="CL17" s="154"/>
      <c r="CM17" s="154"/>
      <c r="CN17" s="154"/>
      <c r="CO17" s="154"/>
      <c r="CP17" s="154"/>
      <c r="CQ17" s="154"/>
      <c r="CR17" s="154"/>
      <c r="CS17" s="154"/>
      <c r="CT17" s="154"/>
      <c r="CU17" s="157"/>
      <c r="CV17" s="157"/>
      <c r="CW17" s="157"/>
    </row>
    <row r="18" spans="1:101" ht="12">
      <c r="A18" s="17" t="s">
        <v>211</v>
      </c>
      <c r="B18" s="22" t="s">
        <v>280</v>
      </c>
      <c r="C18" s="25" t="s">
        <v>130</v>
      </c>
      <c r="D18" s="40" t="s">
        <v>131</v>
      </c>
      <c r="E18" s="80">
        <v>2099767.6</v>
      </c>
      <c r="F18" s="61">
        <v>2696861.7832050947</v>
      </c>
      <c r="G18" s="138">
        <v>310173.97279838</v>
      </c>
      <c r="H18" s="138">
        <v>175507.46031781187</v>
      </c>
      <c r="I18" s="138">
        <v>77906.61657126335</v>
      </c>
      <c r="J18" s="138">
        <v>360027.74714296445</v>
      </c>
      <c r="K18" s="138">
        <v>145966.6247363142</v>
      </c>
      <c r="L18" s="138">
        <v>36840.22749213644</v>
      </c>
      <c r="M18" s="138">
        <v>34359.24573861087</v>
      </c>
      <c r="N18" s="138">
        <v>706406.0182980058</v>
      </c>
      <c r="O18" s="138">
        <v>60498.81067353612</v>
      </c>
      <c r="P18" s="138">
        <v>69118.22830723936</v>
      </c>
      <c r="Q18" s="138">
        <v>771.5531350807479</v>
      </c>
      <c r="R18" s="138">
        <v>15533.120744445887</v>
      </c>
      <c r="S18" s="138">
        <v>5751.577916056484</v>
      </c>
      <c r="T18" s="138">
        <v>9639.66449255207</v>
      </c>
      <c r="U18" s="138">
        <v>17376.779425900408</v>
      </c>
      <c r="V18" s="138">
        <v>1178.3720608505969</v>
      </c>
      <c r="W18" s="138">
        <v>18636.75208768771</v>
      </c>
      <c r="X18" s="138">
        <v>9831.13004719889</v>
      </c>
      <c r="Y18" s="138">
        <v>17573.71981825817</v>
      </c>
      <c r="Z18" s="138">
        <v>3934.920988911814</v>
      </c>
      <c r="AA18" s="138">
        <v>46455.91567515281</v>
      </c>
      <c r="AB18" s="138">
        <v>31068.34051387877</v>
      </c>
      <c r="AC18" s="184">
        <v>5689.853665250024</v>
      </c>
      <c r="AD18" s="162">
        <f t="shared" si="0"/>
        <v>2160246.6526474864</v>
      </c>
      <c r="AE18" s="90">
        <v>3016.071346224742</v>
      </c>
      <c r="AF18" s="158">
        <v>1122.259105571997</v>
      </c>
      <c r="AG18" s="90">
        <v>2380.5921276945983</v>
      </c>
      <c r="AH18" s="90">
        <v>4653.166816477893</v>
      </c>
      <c r="AI18" s="90">
        <v>245.49417934387432</v>
      </c>
      <c r="AJ18" s="90">
        <v>0</v>
      </c>
      <c r="AK18" s="90">
        <v>2595.2241816352425</v>
      </c>
      <c r="AL18" s="90">
        <v>631.2707468842483</v>
      </c>
      <c r="AM18" s="90">
        <v>1234.4850161291968</v>
      </c>
      <c r="AN18" s="90">
        <v>12881.037505456628</v>
      </c>
      <c r="AO18" s="90">
        <v>6590.298258605718</v>
      </c>
      <c r="AP18" s="90">
        <v>10484.565411418185</v>
      </c>
      <c r="AQ18" s="90">
        <v>0</v>
      </c>
      <c r="AR18" s="90">
        <v>953.9202397361975</v>
      </c>
      <c r="AS18" s="90">
        <v>280.56477639299925</v>
      </c>
      <c r="AT18" s="90">
        <v>280.56477639299925</v>
      </c>
      <c r="AU18" s="90">
        <v>10836.814488179594</v>
      </c>
      <c r="AV18" s="90">
        <v>4496.050541697813</v>
      </c>
      <c r="AW18" s="90">
        <v>220.2433494685044</v>
      </c>
      <c r="AX18" s="90">
        <v>1332.6826878667464</v>
      </c>
      <c r="AY18" s="90">
        <v>0</v>
      </c>
      <c r="AZ18" s="90">
        <v>420.8471645894989</v>
      </c>
      <c r="BA18" s="90">
        <v>561.1295527859985</v>
      </c>
      <c r="BB18" s="90">
        <v>140.28238819649962</v>
      </c>
      <c r="BC18" s="90">
        <v>420.8471645894989</v>
      </c>
      <c r="BD18" s="90">
        <v>0</v>
      </c>
      <c r="BE18" s="90">
        <v>0</v>
      </c>
      <c r="BF18" s="90">
        <v>0</v>
      </c>
      <c r="BG18" s="90">
        <v>981.9767173754973</v>
      </c>
      <c r="BH18" s="90">
        <v>0</v>
      </c>
      <c r="BI18" s="90">
        <v>0</v>
      </c>
      <c r="BJ18" s="90">
        <v>0</v>
      </c>
      <c r="BK18" s="90">
        <v>0</v>
      </c>
      <c r="BL18" s="90">
        <v>420.8471645894989</v>
      </c>
      <c r="BM18" s="90">
        <v>2345.5215306454734</v>
      </c>
      <c r="BN18" s="90">
        <v>1788.6004495053703</v>
      </c>
      <c r="BO18" s="90">
        <v>0</v>
      </c>
      <c r="BP18" s="90">
        <v>14589.36837243596</v>
      </c>
      <c r="BQ18" s="90">
        <v>140.28238819649962</v>
      </c>
      <c r="BR18" s="90">
        <v>420.8471645894989</v>
      </c>
      <c r="BS18" s="90">
        <v>140.28238819649962</v>
      </c>
      <c r="BT18" s="90">
        <v>156959.1585052995</v>
      </c>
      <c r="BU18" s="90">
        <v>0</v>
      </c>
      <c r="BV18" s="90">
        <v>1795.6145689151952</v>
      </c>
      <c r="BW18" s="90">
        <v>1683.3886583579956</v>
      </c>
      <c r="BX18" s="90">
        <v>841.6943291789978</v>
      </c>
      <c r="BY18" s="90">
        <v>0</v>
      </c>
      <c r="BZ18" s="90">
        <v>140.28238819649962</v>
      </c>
      <c r="CA18" s="90">
        <v>2665.365375733493</v>
      </c>
      <c r="CB18" s="90">
        <v>561.1295527859985</v>
      </c>
      <c r="CC18" s="90">
        <v>17127.076774910638</v>
      </c>
      <c r="CD18" s="90">
        <v>2515.2632203632384</v>
      </c>
      <c r="CE18" s="90">
        <v>0</v>
      </c>
      <c r="CF18" s="90">
        <v>0</v>
      </c>
      <c r="CG18" s="90">
        <v>0</v>
      </c>
      <c r="CH18" s="90">
        <v>0</v>
      </c>
      <c r="CI18" s="90">
        <v>0</v>
      </c>
      <c r="CJ18" s="162">
        <v>0</v>
      </c>
      <c r="CK18" s="154"/>
      <c r="CL18" s="154"/>
      <c r="CM18" s="154"/>
      <c r="CN18" s="154"/>
      <c r="CO18" s="154"/>
      <c r="CP18" s="154"/>
      <c r="CQ18" s="154"/>
      <c r="CR18" s="154"/>
      <c r="CS18" s="154"/>
      <c r="CT18" s="154"/>
      <c r="CU18" s="157"/>
      <c r="CV18" s="157"/>
      <c r="CW18" s="157"/>
    </row>
    <row r="19" spans="1:101" ht="12">
      <c r="A19" s="76" t="s">
        <v>250</v>
      </c>
      <c r="B19" s="22" t="s">
        <v>251</v>
      </c>
      <c r="C19" s="25" t="s">
        <v>120</v>
      </c>
      <c r="D19" s="40" t="s">
        <v>121</v>
      </c>
      <c r="E19" s="80">
        <v>366202</v>
      </c>
      <c r="F19" s="81">
        <v>4855.119070120674</v>
      </c>
      <c r="G19" s="138">
        <v>27397.71395837536</v>
      </c>
      <c r="H19" s="138">
        <v>41388.03597967341</v>
      </c>
      <c r="I19" s="138">
        <v>14040.57461476536</v>
      </c>
      <c r="J19" s="138">
        <v>69026.96238669184</v>
      </c>
      <c r="K19" s="138">
        <v>26483.11675727038</v>
      </c>
      <c r="L19" s="138">
        <v>5779.048248740216</v>
      </c>
      <c r="M19" s="138">
        <v>6422.2814451217355</v>
      </c>
      <c r="N19" s="138">
        <v>153240.2585192036</v>
      </c>
      <c r="O19" s="138">
        <v>13316.93726883615</v>
      </c>
      <c r="P19" s="138">
        <v>4824.248972861398</v>
      </c>
      <c r="Q19" s="138">
        <v>0</v>
      </c>
      <c r="R19" s="138">
        <v>2070.4068508530167</v>
      </c>
      <c r="S19" s="138">
        <v>0</v>
      </c>
      <c r="T19" s="138">
        <v>1477.426247938803</v>
      </c>
      <c r="U19" s="138">
        <v>0</v>
      </c>
      <c r="V19" s="138">
        <v>0</v>
      </c>
      <c r="W19" s="138">
        <v>2844.2967902495325</v>
      </c>
      <c r="X19" s="138">
        <v>0</v>
      </c>
      <c r="Y19" s="138">
        <v>2914.6504211037613</v>
      </c>
      <c r="Z19" s="138">
        <v>0</v>
      </c>
      <c r="AA19" s="138">
        <v>0</v>
      </c>
      <c r="AB19" s="138">
        <v>0</v>
      </c>
      <c r="AC19" s="184">
        <v>0</v>
      </c>
      <c r="AD19" s="162">
        <f t="shared" si="0"/>
        <v>371225.9584616845</v>
      </c>
      <c r="AE19" s="90">
        <v>0</v>
      </c>
      <c r="AF19" s="158">
        <v>0</v>
      </c>
      <c r="AG19" s="90">
        <v>0</v>
      </c>
      <c r="AH19" s="90">
        <v>0</v>
      </c>
      <c r="AI19" s="90">
        <v>0</v>
      </c>
      <c r="AJ19" s="90">
        <v>0</v>
      </c>
      <c r="AK19" s="90">
        <v>0</v>
      </c>
      <c r="AL19" s="90">
        <v>0</v>
      </c>
      <c r="AM19" s="90">
        <v>0</v>
      </c>
      <c r="AN19" s="90">
        <v>0</v>
      </c>
      <c r="AO19" s="90">
        <v>0</v>
      </c>
      <c r="AP19" s="90">
        <v>0</v>
      </c>
      <c r="AQ19" s="90">
        <v>0</v>
      </c>
      <c r="AR19" s="90">
        <v>0</v>
      </c>
      <c r="AS19" s="90">
        <v>0</v>
      </c>
      <c r="AT19" s="90">
        <v>0</v>
      </c>
      <c r="AU19" s="90">
        <v>0</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162">
        <v>0</v>
      </c>
      <c r="CK19" s="154"/>
      <c r="CL19" s="154"/>
      <c r="CM19" s="154"/>
      <c r="CN19" s="154"/>
      <c r="CO19" s="154"/>
      <c r="CP19" s="154"/>
      <c r="CQ19" s="154"/>
      <c r="CR19" s="154"/>
      <c r="CS19" s="154"/>
      <c r="CT19" s="154"/>
      <c r="CU19" s="157"/>
      <c r="CV19" s="157"/>
      <c r="CW19" s="157"/>
    </row>
    <row r="20" spans="1:101" ht="12">
      <c r="A20" s="74" t="s">
        <v>30</v>
      </c>
      <c r="B20" s="22" t="s">
        <v>114</v>
      </c>
      <c r="C20" s="25" t="s">
        <v>115</v>
      </c>
      <c r="D20" s="40" t="s">
        <v>116</v>
      </c>
      <c r="E20" s="80">
        <v>0</v>
      </c>
      <c r="F20" s="81">
        <v>96167.91197556579</v>
      </c>
      <c r="G20" s="138">
        <v>21727.185326764673</v>
      </c>
      <c r="H20" s="138">
        <v>5358.9786349976475</v>
      </c>
      <c r="I20" s="138">
        <v>3703.564423395448</v>
      </c>
      <c r="J20" s="138">
        <v>24261.291651904856</v>
      </c>
      <c r="K20" s="138">
        <v>5190.879550082971</v>
      </c>
      <c r="L20" s="138">
        <v>1606.111877387985</v>
      </c>
      <c r="M20" s="138">
        <v>1773.8744275981287</v>
      </c>
      <c r="N20" s="138">
        <v>22790.466725739494</v>
      </c>
      <c r="O20" s="138">
        <v>1888.127959787384</v>
      </c>
      <c r="P20" s="138">
        <v>5195.7593032987115</v>
      </c>
      <c r="Q20" s="138">
        <v>31.297727521651677</v>
      </c>
      <c r="R20" s="138">
        <v>839.1492857552521</v>
      </c>
      <c r="S20" s="138">
        <v>1010.9502524198025</v>
      </c>
      <c r="T20" s="138">
        <v>493.69641155121514</v>
      </c>
      <c r="U20" s="138">
        <v>2597.543116944822</v>
      </c>
      <c r="V20" s="138">
        <v>150.76754763118225</v>
      </c>
      <c r="W20" s="138">
        <v>908.6437022415003</v>
      </c>
      <c r="X20" s="138">
        <v>0</v>
      </c>
      <c r="Y20" s="138">
        <v>888.2833526171999</v>
      </c>
      <c r="Z20" s="138">
        <v>0</v>
      </c>
      <c r="AA20" s="138">
        <v>0</v>
      </c>
      <c r="AB20" s="138">
        <v>7930.10377763656</v>
      </c>
      <c r="AC20" s="184">
        <v>0</v>
      </c>
      <c r="AD20" s="162">
        <f t="shared" si="0"/>
        <v>108346.67505527649</v>
      </c>
      <c r="AE20" s="90">
        <v>0</v>
      </c>
      <c r="AF20" s="158">
        <v>0</v>
      </c>
      <c r="AG20" s="90">
        <v>0</v>
      </c>
      <c r="AH20" s="90">
        <v>0</v>
      </c>
      <c r="AI20" s="90">
        <v>0</v>
      </c>
      <c r="AJ20" s="90">
        <v>0</v>
      </c>
      <c r="AK20" s="90">
        <v>0</v>
      </c>
      <c r="AL20" s="90">
        <v>0</v>
      </c>
      <c r="AM20" s="90">
        <v>0</v>
      </c>
      <c r="AN20" s="90">
        <v>0</v>
      </c>
      <c r="AO20" s="90">
        <v>0</v>
      </c>
      <c r="AP20" s="90">
        <v>0</v>
      </c>
      <c r="AQ20" s="90">
        <v>0</v>
      </c>
      <c r="AR20" s="90">
        <v>0</v>
      </c>
      <c r="AS20" s="90">
        <v>0</v>
      </c>
      <c r="AT20" s="90">
        <v>0</v>
      </c>
      <c r="AU20" s="90">
        <v>0</v>
      </c>
      <c r="AV20" s="90">
        <v>0</v>
      </c>
      <c r="AW20" s="90">
        <v>0</v>
      </c>
      <c r="AX20" s="90">
        <v>0</v>
      </c>
      <c r="AY20" s="90">
        <v>0</v>
      </c>
      <c r="AZ20" s="90">
        <v>0</v>
      </c>
      <c r="BA20" s="90">
        <v>0</v>
      </c>
      <c r="BB20" s="90">
        <v>0</v>
      </c>
      <c r="BC20" s="90">
        <v>0</v>
      </c>
      <c r="BD20" s="90">
        <v>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90">
        <v>0</v>
      </c>
      <c r="CA20" s="90">
        <v>0</v>
      </c>
      <c r="CB20" s="90">
        <v>0</v>
      </c>
      <c r="CC20" s="90">
        <v>0</v>
      </c>
      <c r="CD20" s="90">
        <v>0</v>
      </c>
      <c r="CE20" s="90">
        <v>0</v>
      </c>
      <c r="CF20" s="90">
        <v>0</v>
      </c>
      <c r="CG20" s="90">
        <v>0</v>
      </c>
      <c r="CH20" s="90">
        <v>0</v>
      </c>
      <c r="CI20" s="90">
        <v>0</v>
      </c>
      <c r="CJ20" s="162">
        <v>0</v>
      </c>
      <c r="CK20" s="154"/>
      <c r="CL20" s="154"/>
      <c r="CM20" s="154"/>
      <c r="CN20" s="154"/>
      <c r="CO20" s="154"/>
      <c r="CP20" s="154"/>
      <c r="CQ20" s="154"/>
      <c r="CR20" s="154"/>
      <c r="CS20" s="154"/>
      <c r="CT20" s="154"/>
      <c r="CU20" s="157"/>
      <c r="CV20" s="157"/>
      <c r="CW20" s="157"/>
    </row>
    <row r="21" spans="1:101" ht="12">
      <c r="A21" s="74" t="s">
        <v>31</v>
      </c>
      <c r="B21" s="22" t="s">
        <v>117</v>
      </c>
      <c r="C21" s="25" t="s">
        <v>106</v>
      </c>
      <c r="D21" s="40" t="s">
        <v>107</v>
      </c>
      <c r="E21" s="80">
        <v>379242</v>
      </c>
      <c r="F21" s="81">
        <v>422143.46080698934</v>
      </c>
      <c r="G21" s="138">
        <v>34102.295148546225</v>
      </c>
      <c r="H21" s="138">
        <v>49058.368984993846</v>
      </c>
      <c r="I21" s="138">
        <v>10245.98105359909</v>
      </c>
      <c r="J21" s="138">
        <v>74398.05645635758</v>
      </c>
      <c r="K21" s="138">
        <v>29346.324838592016</v>
      </c>
      <c r="L21" s="138">
        <v>7462.74440918859</v>
      </c>
      <c r="M21" s="138">
        <v>0</v>
      </c>
      <c r="N21" s="138">
        <v>201111.78632221138</v>
      </c>
      <c r="O21" s="138">
        <v>17509.922845329787</v>
      </c>
      <c r="P21" s="138">
        <v>0</v>
      </c>
      <c r="Q21" s="138">
        <v>0</v>
      </c>
      <c r="R21" s="138">
        <v>3150.2568612558393</v>
      </c>
      <c r="S21" s="138">
        <v>0</v>
      </c>
      <c r="T21" s="138">
        <v>0</v>
      </c>
      <c r="U21" s="138">
        <v>0</v>
      </c>
      <c r="V21" s="138">
        <v>0</v>
      </c>
      <c r="W21" s="138">
        <v>0</v>
      </c>
      <c r="X21" s="138">
        <v>0</v>
      </c>
      <c r="Y21" s="138">
        <v>0</v>
      </c>
      <c r="Z21" s="138">
        <v>0</v>
      </c>
      <c r="AA21" s="138">
        <v>0</v>
      </c>
      <c r="AB21" s="138">
        <v>0</v>
      </c>
      <c r="AC21" s="184">
        <v>0</v>
      </c>
      <c r="AD21" s="162">
        <f t="shared" si="0"/>
        <v>426385.7369200744</v>
      </c>
      <c r="AE21" s="90">
        <v>0</v>
      </c>
      <c r="AF21" s="158">
        <v>0</v>
      </c>
      <c r="AG21" s="90">
        <v>0</v>
      </c>
      <c r="AH21" s="90">
        <v>0</v>
      </c>
      <c r="AI21" s="90">
        <v>0</v>
      </c>
      <c r="AJ21" s="90">
        <v>0</v>
      </c>
      <c r="AK21" s="90">
        <v>0</v>
      </c>
      <c r="AL21" s="90">
        <v>0</v>
      </c>
      <c r="AM21" s="90">
        <v>0</v>
      </c>
      <c r="AN21" s="90">
        <v>0</v>
      </c>
      <c r="AO21" s="90">
        <v>0</v>
      </c>
      <c r="AP21" s="90">
        <v>0</v>
      </c>
      <c r="AQ21" s="90">
        <v>0</v>
      </c>
      <c r="AR21" s="90">
        <v>0</v>
      </c>
      <c r="AS21" s="90">
        <v>0</v>
      </c>
      <c r="AT21" s="90">
        <v>0</v>
      </c>
      <c r="AU21" s="90">
        <v>0</v>
      </c>
      <c r="AV21" s="90">
        <v>0</v>
      </c>
      <c r="AW21" s="90">
        <v>0</v>
      </c>
      <c r="AX21" s="90">
        <v>0</v>
      </c>
      <c r="AY21" s="90">
        <v>0</v>
      </c>
      <c r="AZ21" s="90">
        <v>0</v>
      </c>
      <c r="BA21" s="90">
        <v>0</v>
      </c>
      <c r="BB21" s="90">
        <v>0</v>
      </c>
      <c r="BC21" s="90">
        <v>0</v>
      </c>
      <c r="BD21" s="90">
        <v>0</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90">
        <v>0</v>
      </c>
      <c r="CA21" s="90">
        <v>0</v>
      </c>
      <c r="CB21" s="90">
        <v>0</v>
      </c>
      <c r="CC21" s="90">
        <v>0</v>
      </c>
      <c r="CD21" s="90">
        <v>0</v>
      </c>
      <c r="CE21" s="90">
        <v>0</v>
      </c>
      <c r="CF21" s="90">
        <v>0</v>
      </c>
      <c r="CG21" s="90">
        <v>0</v>
      </c>
      <c r="CH21" s="90">
        <v>0</v>
      </c>
      <c r="CI21" s="90">
        <v>0</v>
      </c>
      <c r="CJ21" s="162">
        <v>0</v>
      </c>
      <c r="CK21" s="154"/>
      <c r="CL21" s="154"/>
      <c r="CM21" s="154"/>
      <c r="CN21" s="154"/>
      <c r="CO21" s="154"/>
      <c r="CP21" s="154"/>
      <c r="CQ21" s="154"/>
      <c r="CR21" s="154"/>
      <c r="CS21" s="154"/>
      <c r="CT21" s="154"/>
      <c r="CU21" s="157"/>
      <c r="CV21" s="157"/>
      <c r="CW21" s="157"/>
    </row>
    <row r="22" spans="1:101" ht="12">
      <c r="A22" s="74" t="s">
        <v>32</v>
      </c>
      <c r="B22" s="22" t="s">
        <v>118</v>
      </c>
      <c r="C22" s="25" t="s">
        <v>106</v>
      </c>
      <c r="D22" s="40" t="s">
        <v>107</v>
      </c>
      <c r="E22" s="80">
        <v>740373</v>
      </c>
      <c r="F22" s="81">
        <v>798142.9070092048</v>
      </c>
      <c r="G22" s="138">
        <v>63628.7215245836</v>
      </c>
      <c r="H22" s="138">
        <v>91534.05320666554</v>
      </c>
      <c r="I22" s="138">
        <v>19117.14951635471</v>
      </c>
      <c r="J22" s="138">
        <v>138813.33193591892</v>
      </c>
      <c r="K22" s="138">
        <v>54754.94018191745</v>
      </c>
      <c r="L22" s="138">
        <v>13924.132782061342</v>
      </c>
      <c r="M22" s="138">
        <v>0</v>
      </c>
      <c r="N22" s="138">
        <v>375238.2586411654</v>
      </c>
      <c r="O22" s="138">
        <v>32670.35253168081</v>
      </c>
      <c r="P22" s="138">
        <v>0</v>
      </c>
      <c r="Q22" s="138">
        <v>0</v>
      </c>
      <c r="R22" s="138">
        <v>5877.8101498045835</v>
      </c>
      <c r="S22" s="138">
        <v>0</v>
      </c>
      <c r="T22" s="138">
        <v>0</v>
      </c>
      <c r="U22" s="138">
        <v>0</v>
      </c>
      <c r="V22" s="138">
        <v>0</v>
      </c>
      <c r="W22" s="138">
        <v>0</v>
      </c>
      <c r="X22" s="138">
        <v>0</v>
      </c>
      <c r="Y22" s="138">
        <v>0</v>
      </c>
      <c r="Z22" s="138">
        <v>0</v>
      </c>
      <c r="AA22" s="138">
        <v>0</v>
      </c>
      <c r="AB22" s="138">
        <v>0</v>
      </c>
      <c r="AC22" s="184">
        <v>0</v>
      </c>
      <c r="AD22" s="162">
        <f t="shared" si="0"/>
        <v>795558.7504701524</v>
      </c>
      <c r="AE22" s="90">
        <v>0</v>
      </c>
      <c r="AF22" s="158">
        <v>0</v>
      </c>
      <c r="AG22" s="90">
        <v>0</v>
      </c>
      <c r="AH22" s="90">
        <v>0</v>
      </c>
      <c r="AI22" s="90">
        <v>0</v>
      </c>
      <c r="AJ22" s="90">
        <v>0</v>
      </c>
      <c r="AK22" s="90">
        <v>0</v>
      </c>
      <c r="AL22" s="90">
        <v>0</v>
      </c>
      <c r="AM22" s="90">
        <v>0</v>
      </c>
      <c r="AN22" s="90">
        <v>0</v>
      </c>
      <c r="AO22" s="90">
        <v>0</v>
      </c>
      <c r="AP22" s="90">
        <v>0</v>
      </c>
      <c r="AQ22" s="90">
        <v>0</v>
      </c>
      <c r="AR22" s="90">
        <v>0</v>
      </c>
      <c r="AS22" s="90">
        <v>0</v>
      </c>
      <c r="AT22" s="90">
        <v>0</v>
      </c>
      <c r="AU22" s="90">
        <v>0</v>
      </c>
      <c r="AV22" s="90">
        <v>0</v>
      </c>
      <c r="AW22" s="90">
        <v>0</v>
      </c>
      <c r="AX22" s="90">
        <v>0</v>
      </c>
      <c r="AY22" s="90">
        <v>0</v>
      </c>
      <c r="AZ22" s="90">
        <v>0</v>
      </c>
      <c r="BA22" s="90">
        <v>0</v>
      </c>
      <c r="BB22" s="90">
        <v>0</v>
      </c>
      <c r="BC22" s="90">
        <v>0</v>
      </c>
      <c r="BD22" s="90">
        <v>0</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90">
        <v>0</v>
      </c>
      <c r="CA22" s="90">
        <v>0</v>
      </c>
      <c r="CB22" s="90">
        <v>0</v>
      </c>
      <c r="CC22" s="90">
        <v>0</v>
      </c>
      <c r="CD22" s="90">
        <v>0</v>
      </c>
      <c r="CE22" s="90">
        <v>0</v>
      </c>
      <c r="CF22" s="90">
        <v>0</v>
      </c>
      <c r="CG22" s="90">
        <v>0</v>
      </c>
      <c r="CH22" s="90">
        <v>0</v>
      </c>
      <c r="CI22" s="90">
        <v>0</v>
      </c>
      <c r="CJ22" s="162">
        <v>0</v>
      </c>
      <c r="CK22" s="154"/>
      <c r="CL22" s="154"/>
      <c r="CM22" s="154"/>
      <c r="CN22" s="154"/>
      <c r="CO22" s="154"/>
      <c r="CP22" s="154"/>
      <c r="CQ22" s="154"/>
      <c r="CR22" s="154"/>
      <c r="CS22" s="154"/>
      <c r="CT22" s="154"/>
      <c r="CU22" s="157"/>
      <c r="CV22" s="157"/>
      <c r="CW22" s="157"/>
    </row>
    <row r="23" spans="1:101" ht="12">
      <c r="A23" s="74" t="s">
        <v>33</v>
      </c>
      <c r="B23" s="22" t="s">
        <v>119</v>
      </c>
      <c r="C23" s="25" t="s">
        <v>120</v>
      </c>
      <c r="D23" s="40" t="s">
        <v>121</v>
      </c>
      <c r="E23" s="80">
        <v>4973350</v>
      </c>
      <c r="F23" s="81">
        <v>5372675.85149777</v>
      </c>
      <c r="G23" s="138">
        <v>399735.0494263933</v>
      </c>
      <c r="H23" s="138">
        <v>603855.0746654026</v>
      </c>
      <c r="I23" s="138">
        <v>204853.2149848391</v>
      </c>
      <c r="J23" s="138">
        <v>1007109.4348717788</v>
      </c>
      <c r="K23" s="138">
        <v>386390.9960522913</v>
      </c>
      <c r="L23" s="138">
        <v>84316.8207704241</v>
      </c>
      <c r="M23" s="138">
        <v>93701.64951704523</v>
      </c>
      <c r="N23" s="138">
        <v>2235788.8109333157</v>
      </c>
      <c r="O23" s="138">
        <v>194295.28264489034</v>
      </c>
      <c r="P23" s="138">
        <v>70386.21559965839</v>
      </c>
      <c r="Q23" s="138">
        <v>0</v>
      </c>
      <c r="R23" s="138">
        <v>30207.417528186725</v>
      </c>
      <c r="S23" s="138">
        <v>0</v>
      </c>
      <c r="T23" s="138">
        <v>21555.77852739538</v>
      </c>
      <c r="U23" s="138">
        <v>0</v>
      </c>
      <c r="V23" s="138">
        <v>0</v>
      </c>
      <c r="W23" s="138">
        <v>41498.53961396526</v>
      </c>
      <c r="X23" s="138">
        <v>0</v>
      </c>
      <c r="Y23" s="138">
        <v>42525.00525812694</v>
      </c>
      <c r="Z23" s="138">
        <v>0</v>
      </c>
      <c r="AA23" s="138">
        <v>0</v>
      </c>
      <c r="AB23" s="138">
        <v>0</v>
      </c>
      <c r="AC23" s="184">
        <v>0</v>
      </c>
      <c r="AD23" s="162">
        <f t="shared" si="0"/>
        <v>5416219.290393713</v>
      </c>
      <c r="AE23" s="90">
        <v>0</v>
      </c>
      <c r="AF23" s="158">
        <v>0</v>
      </c>
      <c r="AG23" s="90">
        <v>0</v>
      </c>
      <c r="AH23" s="90">
        <v>0</v>
      </c>
      <c r="AI23" s="90">
        <v>0</v>
      </c>
      <c r="AJ23" s="90">
        <v>0</v>
      </c>
      <c r="AK23" s="90">
        <v>0</v>
      </c>
      <c r="AL23" s="90">
        <v>0</v>
      </c>
      <c r="AM23" s="90">
        <v>0</v>
      </c>
      <c r="AN23" s="90">
        <v>0</v>
      </c>
      <c r="AO23" s="90">
        <v>0</v>
      </c>
      <c r="AP23" s="90">
        <v>0</v>
      </c>
      <c r="AQ23" s="90">
        <v>0</v>
      </c>
      <c r="AR23" s="90">
        <v>0</v>
      </c>
      <c r="AS23" s="90">
        <v>0</v>
      </c>
      <c r="AT23" s="90">
        <v>0</v>
      </c>
      <c r="AU23" s="90">
        <v>0</v>
      </c>
      <c r="AV23" s="90">
        <v>0</v>
      </c>
      <c r="AW23" s="90">
        <v>0</v>
      </c>
      <c r="AX23" s="90">
        <v>0</v>
      </c>
      <c r="AY23" s="90">
        <v>0</v>
      </c>
      <c r="AZ23" s="90">
        <v>0</v>
      </c>
      <c r="BA23" s="90">
        <v>0</v>
      </c>
      <c r="BB23" s="90">
        <v>0</v>
      </c>
      <c r="BC23" s="90">
        <v>0</v>
      </c>
      <c r="BD23" s="90">
        <v>0</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90">
        <v>0</v>
      </c>
      <c r="CA23" s="90">
        <v>0</v>
      </c>
      <c r="CB23" s="90">
        <v>0</v>
      </c>
      <c r="CC23" s="90">
        <v>0</v>
      </c>
      <c r="CD23" s="90">
        <v>0</v>
      </c>
      <c r="CE23" s="90">
        <v>0</v>
      </c>
      <c r="CF23" s="90">
        <v>0</v>
      </c>
      <c r="CG23" s="90">
        <v>0</v>
      </c>
      <c r="CH23" s="90">
        <v>0</v>
      </c>
      <c r="CI23" s="90">
        <v>0</v>
      </c>
      <c r="CJ23" s="162">
        <v>0</v>
      </c>
      <c r="CK23" s="154"/>
      <c r="CL23" s="154"/>
      <c r="CM23" s="154"/>
      <c r="CN23" s="154"/>
      <c r="CO23" s="154"/>
      <c r="CP23" s="154"/>
      <c r="CQ23" s="154"/>
      <c r="CR23" s="154"/>
      <c r="CS23" s="154"/>
      <c r="CT23" s="154"/>
      <c r="CU23" s="157"/>
      <c r="CV23" s="157"/>
      <c r="CW23" s="157"/>
    </row>
    <row r="24" spans="1:101" ht="12">
      <c r="A24" s="74" t="s">
        <v>34</v>
      </c>
      <c r="B24" s="22" t="s">
        <v>122</v>
      </c>
      <c r="C24" s="25" t="s">
        <v>108</v>
      </c>
      <c r="D24" s="40" t="s">
        <v>109</v>
      </c>
      <c r="E24" s="80">
        <v>1976010</v>
      </c>
      <c r="F24" s="81">
        <v>1942798.8071257465</v>
      </c>
      <c r="G24" s="138">
        <v>121431.17930221221</v>
      </c>
      <c r="H24" s="138">
        <v>258592.85217624178</v>
      </c>
      <c r="I24" s="138">
        <v>78467.47658954507</v>
      </c>
      <c r="J24" s="138">
        <v>368756.1924651318</v>
      </c>
      <c r="K24" s="138">
        <v>164004.11393989233</v>
      </c>
      <c r="L24" s="138">
        <v>33481.34123346116</v>
      </c>
      <c r="M24" s="138">
        <v>40057.88479334886</v>
      </c>
      <c r="N24" s="138">
        <v>1049476.2576460873</v>
      </c>
      <c r="O24" s="138">
        <v>79140.92795282057</v>
      </c>
      <c r="P24" s="138">
        <v>37127.12423094631</v>
      </c>
      <c r="Q24" s="138">
        <v>4770.280489867976</v>
      </c>
      <c r="R24" s="138">
        <v>5975.841572274697</v>
      </c>
      <c r="S24" s="138">
        <v>0</v>
      </c>
      <c r="T24" s="138">
        <v>8256.014860895686</v>
      </c>
      <c r="U24" s="138">
        <v>0</v>
      </c>
      <c r="V24" s="138">
        <v>0</v>
      </c>
      <c r="W24" s="138">
        <v>20604.701741203156</v>
      </c>
      <c r="X24" s="138">
        <v>0</v>
      </c>
      <c r="Y24" s="138">
        <v>14078.043467484009</v>
      </c>
      <c r="Z24" s="138">
        <v>0</v>
      </c>
      <c r="AA24" s="138">
        <v>0</v>
      </c>
      <c r="AB24" s="138">
        <v>0</v>
      </c>
      <c r="AC24" s="184">
        <v>0</v>
      </c>
      <c r="AD24" s="162">
        <f t="shared" si="0"/>
        <v>2284220.232461413</v>
      </c>
      <c r="AE24" s="90">
        <v>0</v>
      </c>
      <c r="AF24" s="158">
        <v>0</v>
      </c>
      <c r="AG24" s="90">
        <v>0</v>
      </c>
      <c r="AH24" s="90">
        <v>0</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0</v>
      </c>
      <c r="AY24" s="90">
        <v>0</v>
      </c>
      <c r="AZ24" s="90">
        <v>0</v>
      </c>
      <c r="BA24" s="90">
        <v>0</v>
      </c>
      <c r="BB24" s="90">
        <v>0</v>
      </c>
      <c r="BC24" s="90">
        <v>0</v>
      </c>
      <c r="BD24" s="90">
        <v>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90">
        <v>0</v>
      </c>
      <c r="CA24" s="90">
        <v>0</v>
      </c>
      <c r="CB24" s="90">
        <v>0</v>
      </c>
      <c r="CC24" s="90">
        <v>0</v>
      </c>
      <c r="CD24" s="90">
        <v>0</v>
      </c>
      <c r="CE24" s="90">
        <v>0</v>
      </c>
      <c r="CF24" s="90">
        <v>0</v>
      </c>
      <c r="CG24" s="90">
        <v>0</v>
      </c>
      <c r="CH24" s="90">
        <v>0</v>
      </c>
      <c r="CI24" s="90">
        <v>0</v>
      </c>
      <c r="CJ24" s="162">
        <v>0</v>
      </c>
      <c r="CK24" s="154"/>
      <c r="CL24" s="154"/>
      <c r="CM24" s="154"/>
      <c r="CN24" s="154"/>
      <c r="CO24" s="154"/>
      <c r="CP24" s="154"/>
      <c r="CQ24" s="154"/>
      <c r="CR24" s="154"/>
      <c r="CS24" s="154"/>
      <c r="CT24" s="154"/>
      <c r="CU24" s="157"/>
      <c r="CV24" s="157"/>
      <c r="CW24" s="157"/>
    </row>
    <row r="25" spans="1:101" ht="12">
      <c r="A25" s="75" t="s">
        <v>35</v>
      </c>
      <c r="B25" s="22" t="s">
        <v>123</v>
      </c>
      <c r="C25" s="25" t="s">
        <v>91</v>
      </c>
      <c r="D25" s="40" t="s">
        <v>92</v>
      </c>
      <c r="E25" s="82">
        <v>366678</v>
      </c>
      <c r="F25" s="137">
        <v>391169.8708186418</v>
      </c>
      <c r="G25" s="185">
        <v>66134.7365224077</v>
      </c>
      <c r="H25" s="185">
        <v>16312.036498266305</v>
      </c>
      <c r="I25" s="185">
        <v>11273.170162234406</v>
      </c>
      <c r="J25" s="185">
        <v>73848.22778289157</v>
      </c>
      <c r="K25" s="185">
        <v>15800.364667640584</v>
      </c>
      <c r="L25" s="185">
        <v>4888.7964197422725</v>
      </c>
      <c r="M25" s="185">
        <v>5399.4438823387145</v>
      </c>
      <c r="N25" s="185">
        <v>69371.22731092015</v>
      </c>
      <c r="O25" s="185">
        <v>5747.216828279522</v>
      </c>
      <c r="P25" s="185">
        <v>15815.218004065153</v>
      </c>
      <c r="Q25" s="185">
        <v>95.26622672310766</v>
      </c>
      <c r="R25" s="185">
        <v>2554.261681011494</v>
      </c>
      <c r="S25" s="185">
        <v>3077.201559959306</v>
      </c>
      <c r="T25" s="185">
        <v>1502.7478989548274</v>
      </c>
      <c r="U25" s="185">
        <v>7906.584634003296</v>
      </c>
      <c r="V25" s="185">
        <v>458.916877117766</v>
      </c>
      <c r="W25" s="185">
        <v>2765.7936790579647</v>
      </c>
      <c r="X25" s="185">
        <v>3060.7092346878862</v>
      </c>
      <c r="Y25" s="185">
        <v>2703.8194132864805</v>
      </c>
      <c r="Z25" s="185">
        <v>2664.893428173813</v>
      </c>
      <c r="AA25" s="185">
        <v>14186.985021523436</v>
      </c>
      <c r="AB25" s="185">
        <v>24138.208241971068</v>
      </c>
      <c r="AC25" s="186">
        <v>989.0273322705424</v>
      </c>
      <c r="AD25" s="163">
        <f t="shared" si="0"/>
        <v>350694.8533075274</v>
      </c>
      <c r="AE25" s="159">
        <v>1028.977685412491</v>
      </c>
      <c r="AF25" s="160">
        <v>224.33659841247933</v>
      </c>
      <c r="AG25" s="159">
        <v>625.8888658905246</v>
      </c>
      <c r="AH25" s="159">
        <v>789.2755665608007</v>
      </c>
      <c r="AI25" s="159">
        <v>137.77749993825788</v>
      </c>
      <c r="AJ25" s="159">
        <v>994.6613564315866</v>
      </c>
      <c r="AK25" s="159">
        <v>794.7841056382578</v>
      </c>
      <c r="AL25" s="159">
        <v>97.82714679630949</v>
      </c>
      <c r="AM25" s="159">
        <v>771.3491260483879</v>
      </c>
      <c r="AN25" s="159">
        <v>1537.929818920474</v>
      </c>
      <c r="AO25" s="159">
        <v>786.8478143314054</v>
      </c>
      <c r="AP25" s="159">
        <v>1251.8033409817813</v>
      </c>
      <c r="AQ25" s="159">
        <v>0</v>
      </c>
      <c r="AR25" s="159">
        <v>822.055343497784</v>
      </c>
      <c r="AS25" s="159">
        <v>339.06581769192087</v>
      </c>
      <c r="AT25" s="159">
        <v>217.16602220751426</v>
      </c>
      <c r="AU25" s="159">
        <v>2412.898892970754</v>
      </c>
      <c r="AV25" s="159">
        <v>1693.7925364156831</v>
      </c>
      <c r="AW25" s="159">
        <v>175.16693300700442</v>
      </c>
      <c r="AX25" s="159">
        <v>1083.7813749790098</v>
      </c>
      <c r="AY25" s="159">
        <v>0</v>
      </c>
      <c r="AZ25" s="159">
        <v>410.77157974157177</v>
      </c>
      <c r="BA25" s="159">
        <v>282.7255760814808</v>
      </c>
      <c r="BB25" s="159">
        <v>27.145752775939282</v>
      </c>
      <c r="BC25" s="159">
        <v>1160.096793160424</v>
      </c>
      <c r="BD25" s="159">
        <v>754.4470535652559</v>
      </c>
      <c r="BE25" s="159">
        <v>33.29196095162364</v>
      </c>
      <c r="BF25" s="159">
        <v>0</v>
      </c>
      <c r="BG25" s="159">
        <v>451.74630091280085</v>
      </c>
      <c r="BH25" s="159">
        <v>7.682760219605457</v>
      </c>
      <c r="BI25" s="159">
        <v>97.31496278166912</v>
      </c>
      <c r="BJ25" s="159">
        <v>328.3099533844732</v>
      </c>
      <c r="BK25" s="159">
        <v>0</v>
      </c>
      <c r="BL25" s="159">
        <v>1079.683902861887</v>
      </c>
      <c r="BM25" s="159">
        <v>1829.0091162807391</v>
      </c>
      <c r="BN25" s="159">
        <v>1068.4158545397988</v>
      </c>
      <c r="BO25" s="159">
        <v>3.3291960951623647</v>
      </c>
      <c r="BP25" s="159">
        <v>340.0901857212016</v>
      </c>
      <c r="BQ25" s="159">
        <v>32.267592922342914</v>
      </c>
      <c r="BR25" s="159">
        <v>1842.838084676029</v>
      </c>
      <c r="BS25" s="159">
        <v>62.48644978612439</v>
      </c>
      <c r="BT25" s="159">
        <v>14350.57659579957</v>
      </c>
      <c r="BU25" s="159">
        <v>117.80232336728366</v>
      </c>
      <c r="BV25" s="159">
        <v>811.2994791903362</v>
      </c>
      <c r="BW25" s="159">
        <v>668.9123231203151</v>
      </c>
      <c r="BX25" s="159">
        <v>846.6401762005214</v>
      </c>
      <c r="BY25" s="159">
        <v>0</v>
      </c>
      <c r="BZ25" s="159">
        <v>73.75449810821239</v>
      </c>
      <c r="CA25" s="159">
        <v>1063.9086352109641</v>
      </c>
      <c r="CB25" s="159">
        <v>199.23958169510152</v>
      </c>
      <c r="CC25" s="159">
        <v>138.8018679675386</v>
      </c>
      <c r="CD25" s="159">
        <v>143.9237081139422</v>
      </c>
      <c r="CE25" s="159">
        <v>489.1357339815474</v>
      </c>
      <c r="CF25" s="159">
        <v>600.149058234773</v>
      </c>
      <c r="CG25" s="159">
        <v>138.03359194557802</v>
      </c>
      <c r="CH25" s="159">
        <v>758.0323416677384</v>
      </c>
      <c r="CI25" s="159">
        <v>358.5288102482547</v>
      </c>
      <c r="CJ25" s="163">
        <v>2865.6695619128354</v>
      </c>
      <c r="CK25" s="154"/>
      <c r="CL25" s="154"/>
      <c r="CM25" s="154"/>
      <c r="CN25" s="154"/>
      <c r="CO25" s="154"/>
      <c r="CP25" s="154"/>
      <c r="CQ25" s="154"/>
      <c r="CR25" s="154"/>
      <c r="CS25" s="154"/>
      <c r="CT25" s="154"/>
      <c r="CU25" s="157"/>
      <c r="CV25" s="157"/>
      <c r="CW25" s="157"/>
    </row>
    <row r="26" spans="1:101" ht="12">
      <c r="A26" s="74" t="s">
        <v>36</v>
      </c>
      <c r="B26" s="66" t="s">
        <v>124</v>
      </c>
      <c r="C26" s="44" t="s">
        <v>91</v>
      </c>
      <c r="D26" s="144" t="s">
        <v>92</v>
      </c>
      <c r="E26" s="79">
        <v>7809964</v>
      </c>
      <c r="F26" s="136">
        <v>3213500.4522443567</v>
      </c>
      <c r="G26" s="182">
        <v>1337018.226254095</v>
      </c>
      <c r="H26" s="182">
        <v>329773.5993567406</v>
      </c>
      <c r="I26" s="182">
        <v>227904.95233113103</v>
      </c>
      <c r="J26" s="182">
        <v>1492958.6434329606</v>
      </c>
      <c r="K26" s="182">
        <v>319429.3445916884</v>
      </c>
      <c r="L26" s="182">
        <v>98834.74647890258</v>
      </c>
      <c r="M26" s="182">
        <v>109158.29202520597</v>
      </c>
      <c r="N26" s="182">
        <v>1402449.0028910972</v>
      </c>
      <c r="O26" s="182">
        <v>116189.07179044168</v>
      </c>
      <c r="P26" s="182">
        <v>319729.62826354674</v>
      </c>
      <c r="Q26" s="182">
        <v>1925.957343643361</v>
      </c>
      <c r="R26" s="182">
        <v>51638.43695026581</v>
      </c>
      <c r="S26" s="182">
        <v>62210.493121555446</v>
      </c>
      <c r="T26" s="182">
        <v>30380.423904567855</v>
      </c>
      <c r="U26" s="182">
        <v>159844.10491302452</v>
      </c>
      <c r="V26" s="182">
        <v>9277.729999486297</v>
      </c>
      <c r="W26" s="182">
        <v>55914.89062190403</v>
      </c>
      <c r="X26" s="182">
        <v>61877.074699698904</v>
      </c>
      <c r="Y26" s="182">
        <v>54661.9828875984</v>
      </c>
      <c r="Z26" s="182">
        <v>53875.03257514197</v>
      </c>
      <c r="AA26" s="182">
        <v>286812.3250622444</v>
      </c>
      <c r="AB26" s="182">
        <v>487992.0305979802</v>
      </c>
      <c r="AC26" s="183">
        <v>19994.7507020179</v>
      </c>
      <c r="AD26" s="162">
        <f t="shared" si="0"/>
        <v>7089850.740794939</v>
      </c>
      <c r="AE26" s="155">
        <v>20802.410233223185</v>
      </c>
      <c r="AF26" s="156">
        <v>4535.318905998882</v>
      </c>
      <c r="AG26" s="155">
        <v>12653.332655549393</v>
      </c>
      <c r="AH26" s="155">
        <v>15956.453045991502</v>
      </c>
      <c r="AI26" s="155">
        <v>2785.389921720775</v>
      </c>
      <c r="AJ26" s="155">
        <v>20108.651405136596</v>
      </c>
      <c r="AK26" s="155">
        <v>16067.81686981346</v>
      </c>
      <c r="AL26" s="155">
        <v>1977.7303905154943</v>
      </c>
      <c r="AM26" s="155">
        <v>15594.041717886566</v>
      </c>
      <c r="AN26" s="155">
        <v>31091.682022497225</v>
      </c>
      <c r="AO26" s="155">
        <v>15907.37219755672</v>
      </c>
      <c r="AP26" s="155">
        <v>25307.183041567507</v>
      </c>
      <c r="AQ26" s="155">
        <v>0</v>
      </c>
      <c r="AR26" s="155">
        <v>16619.14804595481</v>
      </c>
      <c r="AS26" s="155">
        <v>6854.751405870456</v>
      </c>
      <c r="AT26" s="155">
        <v>4390.354374756909</v>
      </c>
      <c r="AU26" s="155">
        <v>48780.56476292405</v>
      </c>
      <c r="AV26" s="155">
        <v>34242.693201229005</v>
      </c>
      <c r="AW26" s="155">
        <v>3541.2764060539216</v>
      </c>
      <c r="AX26" s="155">
        <v>21910.353436286838</v>
      </c>
      <c r="AY26" s="155">
        <v>0</v>
      </c>
      <c r="AZ26" s="155">
        <v>8304.39671829019</v>
      </c>
      <c r="BA26" s="155">
        <v>5715.744374683522</v>
      </c>
      <c r="BB26" s="155">
        <v>548.7942968446137</v>
      </c>
      <c r="BC26" s="155">
        <v>23453.190233076413</v>
      </c>
      <c r="BD26" s="155">
        <v>15252.339608530488</v>
      </c>
      <c r="BE26" s="155">
        <v>673.0496093377336</v>
      </c>
      <c r="BF26" s="155">
        <v>0</v>
      </c>
      <c r="BG26" s="155">
        <v>9132.765468244324</v>
      </c>
      <c r="BH26" s="155">
        <v>155.31914061640006</v>
      </c>
      <c r="BI26" s="155">
        <v>1967.3757811410676</v>
      </c>
      <c r="BJ26" s="155">
        <v>6637.304609007496</v>
      </c>
      <c r="BK26" s="155">
        <v>0</v>
      </c>
      <c r="BL26" s="155">
        <v>21827.516561291424</v>
      </c>
      <c r="BM26" s="155">
        <v>36976.31007607764</v>
      </c>
      <c r="BN26" s="155">
        <v>21599.715155054037</v>
      </c>
      <c r="BO26" s="155">
        <v>67.30496093377336</v>
      </c>
      <c r="BP26" s="155">
        <v>6875.46062461931</v>
      </c>
      <c r="BQ26" s="155">
        <v>652.3403905888803</v>
      </c>
      <c r="BR26" s="155">
        <v>37255.88452918717</v>
      </c>
      <c r="BS26" s="155">
        <v>1263.262343680054</v>
      </c>
      <c r="BT26" s="155">
        <v>290119.58729643625</v>
      </c>
      <c r="BU26" s="155">
        <v>2381.5601561181343</v>
      </c>
      <c r="BV26" s="155">
        <v>16401.701249091846</v>
      </c>
      <c r="BW26" s="155">
        <v>13523.119843001234</v>
      </c>
      <c r="BX26" s="155">
        <v>17116.169295927288</v>
      </c>
      <c r="BY26" s="155">
        <v>0</v>
      </c>
      <c r="BZ26" s="155">
        <v>1491.0637499174409</v>
      </c>
      <c r="CA26" s="155">
        <v>21508.59459255909</v>
      </c>
      <c r="CB26" s="155">
        <v>4027.9430466519757</v>
      </c>
      <c r="CC26" s="155">
        <v>2806.0991404696283</v>
      </c>
      <c r="CD26" s="155">
        <v>2909.6452342138946</v>
      </c>
      <c r="CE26" s="155">
        <v>9888.651952577471</v>
      </c>
      <c r="CF26" s="155">
        <v>12132.961761437578</v>
      </c>
      <c r="CG26" s="155">
        <v>2790.5672264079876</v>
      </c>
      <c r="CH26" s="155">
        <v>15324.821874151474</v>
      </c>
      <c r="CI26" s="155">
        <v>7248.22656209867</v>
      </c>
      <c r="CJ26" s="161">
        <v>57934.039449917225</v>
      </c>
      <c r="CK26" s="154"/>
      <c r="CL26" s="154"/>
      <c r="CM26" s="154"/>
      <c r="CN26" s="154"/>
      <c r="CO26" s="154"/>
      <c r="CP26" s="154"/>
      <c r="CQ26" s="154"/>
      <c r="CR26" s="154"/>
      <c r="CS26" s="154"/>
      <c r="CT26" s="154"/>
      <c r="CU26" s="157"/>
      <c r="CV26" s="157"/>
      <c r="CW26" s="157"/>
    </row>
    <row r="27" spans="1:101" ht="12">
      <c r="A27" s="76" t="s">
        <v>256</v>
      </c>
      <c r="B27" s="22" t="s">
        <v>143</v>
      </c>
      <c r="C27" s="25" t="s">
        <v>139</v>
      </c>
      <c r="D27" s="40" t="s">
        <v>140</v>
      </c>
      <c r="E27" s="80">
        <v>992517</v>
      </c>
      <c r="F27" s="81">
        <v>994008</v>
      </c>
      <c r="G27" s="138">
        <v>137215.23901142494</v>
      </c>
      <c r="H27" s="138">
        <v>3459.2077061703767</v>
      </c>
      <c r="I27" s="138">
        <v>38609.070292310826</v>
      </c>
      <c r="J27" s="138">
        <v>316109.7123362198</v>
      </c>
      <c r="K27" s="138">
        <v>6084.08076234302</v>
      </c>
      <c r="L27" s="138">
        <v>8844.88474463889</v>
      </c>
      <c r="M27" s="138">
        <v>131.24365280863216</v>
      </c>
      <c r="N27" s="138">
        <v>169969.90493380785</v>
      </c>
      <c r="O27" s="138">
        <v>8943.317484245363</v>
      </c>
      <c r="P27" s="138">
        <v>24397.257602461803</v>
      </c>
      <c r="Q27" s="138">
        <v>0</v>
      </c>
      <c r="R27" s="138">
        <v>8118.357380876818</v>
      </c>
      <c r="S27" s="138">
        <v>3857.625937910867</v>
      </c>
      <c r="T27" s="138">
        <v>464.0400581448066</v>
      </c>
      <c r="U27" s="138">
        <v>43310.40542684862</v>
      </c>
      <c r="V27" s="138">
        <v>1298.3747081425397</v>
      </c>
      <c r="W27" s="138">
        <v>13527.470785918302</v>
      </c>
      <c r="X27" s="138">
        <v>399.3556864034093</v>
      </c>
      <c r="Y27" s="138">
        <v>7232.462724418551</v>
      </c>
      <c r="Z27" s="138">
        <v>3374.8367865076843</v>
      </c>
      <c r="AA27" s="138">
        <v>2563.938503082921</v>
      </c>
      <c r="AB27" s="138">
        <v>169543.36306217982</v>
      </c>
      <c r="AC27" s="184">
        <v>6121.578948859772</v>
      </c>
      <c r="AD27" s="162">
        <f t="shared" si="0"/>
        <v>973575.7285357257</v>
      </c>
      <c r="AE27" s="90">
        <v>248.4254856734823</v>
      </c>
      <c r="AF27" s="158">
        <v>0</v>
      </c>
      <c r="AG27" s="90">
        <v>0</v>
      </c>
      <c r="AH27" s="90">
        <v>0</v>
      </c>
      <c r="AI27" s="90">
        <v>0</v>
      </c>
      <c r="AJ27" s="90">
        <v>0</v>
      </c>
      <c r="AK27" s="90">
        <v>0</v>
      </c>
      <c r="AL27" s="90">
        <v>0</v>
      </c>
      <c r="AM27" s="90">
        <v>1157.7565087047196</v>
      </c>
      <c r="AN27" s="90">
        <v>155.19561944620756</v>
      </c>
      <c r="AO27" s="90">
        <v>79.40240994922247</v>
      </c>
      <c r="AP27" s="90">
        <v>126.32201582830847</v>
      </c>
      <c r="AQ27" s="90">
        <v>0</v>
      </c>
      <c r="AR27" s="90">
        <v>7185.589991272612</v>
      </c>
      <c r="AS27" s="90">
        <v>1017.1383092668995</v>
      </c>
      <c r="AT27" s="90">
        <v>0</v>
      </c>
      <c r="AU27" s="90">
        <v>9.374546629188012</v>
      </c>
      <c r="AV27" s="90">
        <v>0</v>
      </c>
      <c r="AW27" s="90">
        <v>0</v>
      </c>
      <c r="AX27" s="90">
        <v>0</v>
      </c>
      <c r="AY27" s="90">
        <v>0</v>
      </c>
      <c r="AZ27" s="90">
        <v>0</v>
      </c>
      <c r="BA27" s="90">
        <v>42.18545983134606</v>
      </c>
      <c r="BB27" s="90">
        <v>0</v>
      </c>
      <c r="BC27" s="90">
        <v>3196.720400553112</v>
      </c>
      <c r="BD27" s="90">
        <v>0</v>
      </c>
      <c r="BE27" s="90">
        <v>140.61819943782018</v>
      </c>
      <c r="BF27" s="90">
        <v>0</v>
      </c>
      <c r="BG27" s="90">
        <v>0</v>
      </c>
      <c r="BH27" s="90">
        <v>0</v>
      </c>
      <c r="BI27" s="90">
        <v>0</v>
      </c>
      <c r="BJ27" s="90">
        <v>23.43636657297003</v>
      </c>
      <c r="BK27" s="90">
        <v>0</v>
      </c>
      <c r="BL27" s="90">
        <v>0</v>
      </c>
      <c r="BM27" s="90">
        <v>0</v>
      </c>
      <c r="BN27" s="90">
        <v>0</v>
      </c>
      <c r="BO27" s="90">
        <v>0</v>
      </c>
      <c r="BP27" s="90">
        <v>0</v>
      </c>
      <c r="BQ27" s="90">
        <v>0</v>
      </c>
      <c r="BR27" s="90">
        <v>421.85459831346054</v>
      </c>
      <c r="BS27" s="90">
        <v>0</v>
      </c>
      <c r="BT27" s="90">
        <v>960.8910294917713</v>
      </c>
      <c r="BU27" s="90">
        <v>0</v>
      </c>
      <c r="BV27" s="90">
        <v>0</v>
      </c>
      <c r="BW27" s="90">
        <v>0</v>
      </c>
      <c r="BX27" s="90">
        <v>3876.375031169243</v>
      </c>
      <c r="BY27" s="90">
        <v>0</v>
      </c>
      <c r="BZ27" s="90">
        <v>131.24365280863216</v>
      </c>
      <c r="CA27" s="90">
        <v>0</v>
      </c>
      <c r="CB27" s="90">
        <v>0</v>
      </c>
      <c r="CC27" s="90">
        <v>42.18545983134606</v>
      </c>
      <c r="CD27" s="90">
        <v>126.55637949403817</v>
      </c>
      <c r="CE27" s="90">
        <v>0</v>
      </c>
      <c r="CF27" s="90">
        <v>0</v>
      </c>
      <c r="CG27" s="90">
        <v>0</v>
      </c>
      <c r="CH27" s="90">
        <v>0</v>
      </c>
      <c r="CI27" s="90">
        <v>0</v>
      </c>
      <c r="CJ27" s="162">
        <v>0</v>
      </c>
      <c r="CK27" s="154"/>
      <c r="CL27" s="154"/>
      <c r="CM27" s="154"/>
      <c r="CN27" s="154"/>
      <c r="CO27" s="154"/>
      <c r="CP27" s="154"/>
      <c r="CQ27" s="154"/>
      <c r="CR27" s="154"/>
      <c r="CS27" s="154"/>
      <c r="CT27" s="154"/>
      <c r="CU27" s="157"/>
      <c r="CV27" s="157"/>
      <c r="CW27" s="157"/>
    </row>
    <row r="28" spans="1:101" ht="12">
      <c r="A28" s="76" t="s">
        <v>252</v>
      </c>
      <c r="B28" s="22" t="s">
        <v>147</v>
      </c>
      <c r="C28" s="25" t="s">
        <v>145</v>
      </c>
      <c r="D28" s="40" t="s">
        <v>146</v>
      </c>
      <c r="E28" s="80">
        <v>602695</v>
      </c>
      <c r="F28" s="81">
        <v>680910.559536133</v>
      </c>
      <c r="G28" s="138">
        <v>87868.68137852868</v>
      </c>
      <c r="H28" s="138">
        <v>41726.45166057361</v>
      </c>
      <c r="I28" s="138">
        <v>30721.090567305604</v>
      </c>
      <c r="J28" s="138">
        <v>129852.65697383806</v>
      </c>
      <c r="K28" s="138">
        <v>65452.737706452506</v>
      </c>
      <c r="L28" s="138">
        <v>10543.33285741849</v>
      </c>
      <c r="M28" s="138">
        <v>12118.773399331598</v>
      </c>
      <c r="N28" s="138">
        <v>214293.99775036826</v>
      </c>
      <c r="O28" s="138">
        <v>15436.287617398622</v>
      </c>
      <c r="P28" s="138">
        <v>30497.650682755422</v>
      </c>
      <c r="Q28" s="138">
        <v>0</v>
      </c>
      <c r="R28" s="138">
        <v>1605.737475411437</v>
      </c>
      <c r="S28" s="138">
        <v>1514.8466749164497</v>
      </c>
      <c r="T28" s="138">
        <v>4847.5093597326395</v>
      </c>
      <c r="U28" s="138">
        <v>0</v>
      </c>
      <c r="V28" s="138">
        <v>0</v>
      </c>
      <c r="W28" s="138">
        <v>4923.251693478462</v>
      </c>
      <c r="X28" s="138">
        <v>0</v>
      </c>
      <c r="Y28" s="138">
        <v>5017.92961066074</v>
      </c>
      <c r="Z28" s="138">
        <v>0</v>
      </c>
      <c r="AA28" s="138">
        <v>29444.832243688492</v>
      </c>
      <c r="AB28" s="138">
        <v>0</v>
      </c>
      <c r="AC28" s="184">
        <v>0</v>
      </c>
      <c r="AD28" s="162">
        <f t="shared" si="0"/>
        <v>685865.7676518591</v>
      </c>
      <c r="AE28" s="90">
        <v>0</v>
      </c>
      <c r="AF28" s="158">
        <v>0</v>
      </c>
      <c r="AG28" s="90">
        <v>0</v>
      </c>
      <c r="AH28" s="90">
        <v>0</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0</v>
      </c>
      <c r="AY28" s="90">
        <v>0</v>
      </c>
      <c r="AZ28" s="90">
        <v>215.86565117559408</v>
      </c>
      <c r="BA28" s="90">
        <v>0</v>
      </c>
      <c r="BB28" s="90">
        <v>0</v>
      </c>
      <c r="BC28" s="90">
        <v>0</v>
      </c>
      <c r="BD28" s="90">
        <v>0</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90">
        <v>0</v>
      </c>
      <c r="CA28" s="90">
        <v>0</v>
      </c>
      <c r="CB28" s="90">
        <v>0</v>
      </c>
      <c r="CC28" s="90">
        <v>0</v>
      </c>
      <c r="CD28" s="90">
        <v>0</v>
      </c>
      <c r="CE28" s="90">
        <v>0</v>
      </c>
      <c r="CF28" s="90">
        <v>0</v>
      </c>
      <c r="CG28" s="90">
        <v>0</v>
      </c>
      <c r="CH28" s="90">
        <v>0</v>
      </c>
      <c r="CI28" s="90">
        <v>0</v>
      </c>
      <c r="CJ28" s="162">
        <v>0</v>
      </c>
      <c r="CK28" s="154"/>
      <c r="CL28" s="154"/>
      <c r="CM28" s="154"/>
      <c r="CN28" s="154"/>
      <c r="CO28" s="154"/>
      <c r="CP28" s="154"/>
      <c r="CQ28" s="154"/>
      <c r="CR28" s="154"/>
      <c r="CS28" s="154"/>
      <c r="CT28" s="154"/>
      <c r="CU28" s="157"/>
      <c r="CV28" s="157"/>
      <c r="CW28" s="157"/>
    </row>
    <row r="29" spans="1:101" ht="12">
      <c r="A29" s="74" t="s">
        <v>37</v>
      </c>
      <c r="B29" s="22" t="s">
        <v>269</v>
      </c>
      <c r="C29" s="25" t="s">
        <v>133</v>
      </c>
      <c r="D29" s="40" t="s">
        <v>134</v>
      </c>
      <c r="E29" s="80">
        <v>583487</v>
      </c>
      <c r="F29" s="135">
        <v>558048.691120801</v>
      </c>
      <c r="G29" s="138">
        <v>232435.17681754075</v>
      </c>
      <c r="H29" s="138">
        <v>0</v>
      </c>
      <c r="I29" s="138">
        <v>0</v>
      </c>
      <c r="J29" s="138">
        <v>0</v>
      </c>
      <c r="K29" s="138">
        <v>0</v>
      </c>
      <c r="L29" s="138">
        <v>0</v>
      </c>
      <c r="M29" s="138">
        <v>0</v>
      </c>
      <c r="N29" s="138">
        <v>287919.80534801056</v>
      </c>
      <c r="O29" s="138">
        <v>0</v>
      </c>
      <c r="P29" s="138">
        <v>41327.63186907493</v>
      </c>
      <c r="Q29" s="138">
        <v>0</v>
      </c>
      <c r="R29" s="138">
        <v>0</v>
      </c>
      <c r="S29" s="138">
        <v>0</v>
      </c>
      <c r="T29" s="138">
        <v>0</v>
      </c>
      <c r="U29" s="138">
        <v>73365.4790528823</v>
      </c>
      <c r="V29" s="138">
        <v>0</v>
      </c>
      <c r="W29" s="138">
        <v>0</v>
      </c>
      <c r="X29" s="138">
        <v>0</v>
      </c>
      <c r="Y29" s="138">
        <v>0</v>
      </c>
      <c r="Z29" s="138">
        <v>0</v>
      </c>
      <c r="AA29" s="138">
        <v>0</v>
      </c>
      <c r="AB29" s="138">
        <v>0</v>
      </c>
      <c r="AC29" s="184">
        <v>0</v>
      </c>
      <c r="AD29" s="162">
        <f t="shared" si="0"/>
        <v>635048.0930875085</v>
      </c>
      <c r="AE29" s="90">
        <v>0</v>
      </c>
      <c r="AF29" s="158">
        <v>0</v>
      </c>
      <c r="AG29" s="90">
        <v>0</v>
      </c>
      <c r="AH29" s="90">
        <v>0</v>
      </c>
      <c r="AI29" s="90">
        <v>0</v>
      </c>
      <c r="AJ29" s="90">
        <v>0</v>
      </c>
      <c r="AK29" s="90">
        <v>0</v>
      </c>
      <c r="AL29" s="90">
        <v>0</v>
      </c>
      <c r="AM29" s="90">
        <v>0</v>
      </c>
      <c r="AN29" s="90">
        <v>0</v>
      </c>
      <c r="AO29" s="90">
        <v>0</v>
      </c>
      <c r="AP29" s="90">
        <v>0</v>
      </c>
      <c r="AQ29" s="90">
        <v>0</v>
      </c>
      <c r="AR29" s="90">
        <v>0</v>
      </c>
      <c r="AS29" s="90">
        <v>0</v>
      </c>
      <c r="AT29" s="90">
        <v>0</v>
      </c>
      <c r="AU29" s="90">
        <v>0</v>
      </c>
      <c r="AV29" s="90">
        <v>0</v>
      </c>
      <c r="AW29" s="90">
        <v>0</v>
      </c>
      <c r="AX29" s="90">
        <v>0</v>
      </c>
      <c r="AY29" s="90">
        <v>0</v>
      </c>
      <c r="AZ29" s="90">
        <v>0</v>
      </c>
      <c r="BA29" s="90">
        <v>0</v>
      </c>
      <c r="BB29" s="90">
        <v>0</v>
      </c>
      <c r="BC29" s="90">
        <v>0</v>
      </c>
      <c r="BD29" s="90">
        <v>0</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90">
        <v>0</v>
      </c>
      <c r="CA29" s="90">
        <v>0</v>
      </c>
      <c r="CB29" s="90">
        <v>0</v>
      </c>
      <c r="CC29" s="90">
        <v>0</v>
      </c>
      <c r="CD29" s="90">
        <v>0</v>
      </c>
      <c r="CE29" s="90">
        <v>0</v>
      </c>
      <c r="CF29" s="90">
        <v>0</v>
      </c>
      <c r="CG29" s="90">
        <v>0</v>
      </c>
      <c r="CH29" s="90">
        <v>0</v>
      </c>
      <c r="CI29" s="90">
        <v>0</v>
      </c>
      <c r="CJ29" s="162">
        <v>0</v>
      </c>
      <c r="CK29" s="154"/>
      <c r="CL29" s="154"/>
      <c r="CM29" s="154"/>
      <c r="CN29" s="154"/>
      <c r="CO29" s="154"/>
      <c r="CP29" s="154"/>
      <c r="CQ29" s="154"/>
      <c r="CR29" s="154"/>
      <c r="CS29" s="154"/>
      <c r="CT29" s="154"/>
      <c r="CU29" s="157"/>
      <c r="CV29" s="157"/>
      <c r="CW29" s="157"/>
    </row>
    <row r="30" spans="1:101" ht="12">
      <c r="A30" s="74" t="s">
        <v>38</v>
      </c>
      <c r="B30" s="22" t="s">
        <v>135</v>
      </c>
      <c r="C30" s="25" t="s">
        <v>115</v>
      </c>
      <c r="D30" s="40" t="s">
        <v>116</v>
      </c>
      <c r="E30" s="80">
        <v>53031</v>
      </c>
      <c r="F30" s="81">
        <v>55358.329524778426</v>
      </c>
      <c r="G30" s="138">
        <v>11130.414587837018</v>
      </c>
      <c r="H30" s="138">
        <v>2745.3005567825508</v>
      </c>
      <c r="I30" s="138">
        <v>1897.2640434182351</v>
      </c>
      <c r="J30" s="138">
        <v>12428.587986014149</v>
      </c>
      <c r="K30" s="138">
        <v>2659.186664034945</v>
      </c>
      <c r="L30" s="138">
        <v>822.7798861620652</v>
      </c>
      <c r="M30" s="138">
        <v>908.7213787239906</v>
      </c>
      <c r="N30" s="138">
        <v>11675.112974495802</v>
      </c>
      <c r="O30" s="138">
        <v>967.251241762654</v>
      </c>
      <c r="P30" s="138">
        <v>2661.6864667273176</v>
      </c>
      <c r="Q30" s="138">
        <v>16.033217268323114</v>
      </c>
      <c r="R30" s="138">
        <v>429.87986299530843</v>
      </c>
      <c r="S30" s="138">
        <v>517.8901577854047</v>
      </c>
      <c r="T30" s="138">
        <v>252.91107239387105</v>
      </c>
      <c r="U30" s="138">
        <v>1330.670833177978</v>
      </c>
      <c r="V30" s="138">
        <v>77.23528318504037</v>
      </c>
      <c r="W30" s="138">
        <v>465.480501338413</v>
      </c>
      <c r="X30" s="138">
        <v>0</v>
      </c>
      <c r="Y30" s="138">
        <v>455.05029010471884</v>
      </c>
      <c r="Z30" s="138">
        <v>0</v>
      </c>
      <c r="AA30" s="138">
        <v>0</v>
      </c>
      <c r="AB30" s="138">
        <v>4062.437975384579</v>
      </c>
      <c r="AC30" s="184">
        <v>0</v>
      </c>
      <c r="AD30" s="162">
        <f t="shared" si="0"/>
        <v>55503.894979592376</v>
      </c>
      <c r="AE30" s="90">
        <v>0</v>
      </c>
      <c r="AF30" s="158">
        <v>0</v>
      </c>
      <c r="AG30" s="90">
        <v>0</v>
      </c>
      <c r="AH30" s="90">
        <v>0</v>
      </c>
      <c r="AI30" s="90">
        <v>0</v>
      </c>
      <c r="AJ30" s="90">
        <v>0</v>
      </c>
      <c r="AK30" s="90">
        <v>0</v>
      </c>
      <c r="AL30" s="90">
        <v>0</v>
      </c>
      <c r="AM30" s="90">
        <v>0</v>
      </c>
      <c r="AN30" s="90">
        <v>0</v>
      </c>
      <c r="AO30" s="90">
        <v>0</v>
      </c>
      <c r="AP30" s="90">
        <v>0</v>
      </c>
      <c r="AQ30" s="90">
        <v>0</v>
      </c>
      <c r="AR30" s="90">
        <v>0</v>
      </c>
      <c r="AS30" s="90">
        <v>0</v>
      </c>
      <c r="AT30" s="90">
        <v>0</v>
      </c>
      <c r="AU30" s="90">
        <v>0</v>
      </c>
      <c r="AV30" s="90">
        <v>0</v>
      </c>
      <c r="AW30" s="90">
        <v>0</v>
      </c>
      <c r="AX30" s="90">
        <v>0</v>
      </c>
      <c r="AY30" s="90">
        <v>0</v>
      </c>
      <c r="AZ30" s="90">
        <v>0</v>
      </c>
      <c r="BA30" s="90">
        <v>0</v>
      </c>
      <c r="BB30" s="90">
        <v>0</v>
      </c>
      <c r="BC30" s="90">
        <v>0</v>
      </c>
      <c r="BD30" s="90">
        <v>0</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0</v>
      </c>
      <c r="BW30" s="90">
        <v>0</v>
      </c>
      <c r="BX30" s="90">
        <v>0</v>
      </c>
      <c r="BY30" s="90">
        <v>0</v>
      </c>
      <c r="BZ30" s="90">
        <v>0</v>
      </c>
      <c r="CA30" s="90">
        <v>0</v>
      </c>
      <c r="CB30" s="90">
        <v>0</v>
      </c>
      <c r="CC30" s="90">
        <v>0</v>
      </c>
      <c r="CD30" s="90">
        <v>0</v>
      </c>
      <c r="CE30" s="90">
        <v>0</v>
      </c>
      <c r="CF30" s="90">
        <v>0</v>
      </c>
      <c r="CG30" s="90">
        <v>0</v>
      </c>
      <c r="CH30" s="90">
        <v>0</v>
      </c>
      <c r="CI30" s="90">
        <v>0</v>
      </c>
      <c r="CJ30" s="162">
        <v>0</v>
      </c>
      <c r="CK30" s="154"/>
      <c r="CL30" s="154"/>
      <c r="CM30" s="154"/>
      <c r="CN30" s="154"/>
      <c r="CO30" s="154"/>
      <c r="CP30" s="154"/>
      <c r="CQ30" s="154"/>
      <c r="CR30" s="154"/>
      <c r="CS30" s="154"/>
      <c r="CT30" s="154"/>
      <c r="CU30" s="157"/>
      <c r="CV30" s="157"/>
      <c r="CW30" s="157"/>
    </row>
    <row r="31" spans="1:101" ht="12">
      <c r="A31" s="74" t="s">
        <v>39</v>
      </c>
      <c r="B31" s="22" t="s">
        <v>136</v>
      </c>
      <c r="C31" s="25" t="s">
        <v>137</v>
      </c>
      <c r="D31" s="40" t="s">
        <v>138</v>
      </c>
      <c r="E31" s="80">
        <v>883823</v>
      </c>
      <c r="F31" s="81">
        <v>949207.8158531124</v>
      </c>
      <c r="G31" s="138">
        <v>445320.616921949</v>
      </c>
      <c r="H31" s="138">
        <v>0</v>
      </c>
      <c r="I31" s="138">
        <v>0</v>
      </c>
      <c r="J31" s="138">
        <v>0</v>
      </c>
      <c r="K31" s="138">
        <v>0</v>
      </c>
      <c r="L31" s="138">
        <v>0</v>
      </c>
      <c r="M31" s="138">
        <v>0</v>
      </c>
      <c r="N31" s="138">
        <v>467113.64355802315</v>
      </c>
      <c r="O31" s="138">
        <v>0</v>
      </c>
      <c r="P31" s="138">
        <v>106492.33683631841</v>
      </c>
      <c r="Q31" s="138">
        <v>0</v>
      </c>
      <c r="R31" s="138">
        <v>0</v>
      </c>
      <c r="S31" s="138">
        <v>0</v>
      </c>
      <c r="T31" s="138">
        <v>0</v>
      </c>
      <c r="U31" s="138">
        <v>53239.270799347345</v>
      </c>
      <c r="V31" s="138">
        <v>0</v>
      </c>
      <c r="W31" s="138">
        <v>0</v>
      </c>
      <c r="X31" s="138">
        <v>0</v>
      </c>
      <c r="Y31" s="138">
        <v>0</v>
      </c>
      <c r="Z31" s="138">
        <v>0</v>
      </c>
      <c r="AA31" s="138">
        <v>0</v>
      </c>
      <c r="AB31" s="138">
        <v>0</v>
      </c>
      <c r="AC31" s="184">
        <v>0</v>
      </c>
      <c r="AD31" s="162">
        <f t="shared" si="0"/>
        <v>1072165.868115638</v>
      </c>
      <c r="AE31" s="90">
        <v>0</v>
      </c>
      <c r="AF31" s="158">
        <v>0</v>
      </c>
      <c r="AG31" s="90">
        <v>0</v>
      </c>
      <c r="AH31" s="90">
        <v>0</v>
      </c>
      <c r="AI31" s="90">
        <v>0</v>
      </c>
      <c r="AJ31" s="90">
        <v>0</v>
      </c>
      <c r="AK31" s="90">
        <v>0</v>
      </c>
      <c r="AL31" s="90">
        <v>0</v>
      </c>
      <c r="AM31" s="90">
        <v>0</v>
      </c>
      <c r="AN31" s="90">
        <v>0</v>
      </c>
      <c r="AO31" s="90">
        <v>0</v>
      </c>
      <c r="AP31" s="90">
        <v>0</v>
      </c>
      <c r="AQ31" s="90">
        <v>0</v>
      </c>
      <c r="AR31" s="90">
        <v>0</v>
      </c>
      <c r="AS31" s="90">
        <v>0</v>
      </c>
      <c r="AT31" s="90">
        <v>0</v>
      </c>
      <c r="AU31" s="90">
        <v>0</v>
      </c>
      <c r="AV31" s="90">
        <v>0</v>
      </c>
      <c r="AW31" s="90">
        <v>0</v>
      </c>
      <c r="AX31" s="90">
        <v>0</v>
      </c>
      <c r="AY31" s="90">
        <v>0</v>
      </c>
      <c r="AZ31" s="90">
        <v>0</v>
      </c>
      <c r="BA31" s="90">
        <v>0</v>
      </c>
      <c r="BB31" s="90">
        <v>0</v>
      </c>
      <c r="BC31" s="90">
        <v>0</v>
      </c>
      <c r="BD31" s="90">
        <v>0</v>
      </c>
      <c r="BE31" s="90">
        <v>0</v>
      </c>
      <c r="BF31" s="90">
        <v>0</v>
      </c>
      <c r="BG31" s="90">
        <v>0</v>
      </c>
      <c r="BH31" s="90">
        <v>0</v>
      </c>
      <c r="BI31" s="90">
        <v>0</v>
      </c>
      <c r="BJ31" s="90">
        <v>0</v>
      </c>
      <c r="BK31" s="90">
        <v>0</v>
      </c>
      <c r="BL31" s="90">
        <v>0</v>
      </c>
      <c r="BM31" s="90">
        <v>0</v>
      </c>
      <c r="BN31" s="90">
        <v>0</v>
      </c>
      <c r="BO31" s="90">
        <v>0</v>
      </c>
      <c r="BP31" s="90">
        <v>0</v>
      </c>
      <c r="BQ31" s="90">
        <v>0</v>
      </c>
      <c r="BR31" s="90">
        <v>0</v>
      </c>
      <c r="BS31" s="90">
        <v>0</v>
      </c>
      <c r="BT31" s="90">
        <v>0</v>
      </c>
      <c r="BU31" s="90">
        <v>0</v>
      </c>
      <c r="BV31" s="90">
        <v>0</v>
      </c>
      <c r="BW31" s="90">
        <v>0</v>
      </c>
      <c r="BX31" s="90">
        <v>0</v>
      </c>
      <c r="BY31" s="90">
        <v>0</v>
      </c>
      <c r="BZ31" s="90">
        <v>0</v>
      </c>
      <c r="CA31" s="90">
        <v>0</v>
      </c>
      <c r="CB31" s="90">
        <v>0</v>
      </c>
      <c r="CC31" s="90">
        <v>0</v>
      </c>
      <c r="CD31" s="90">
        <v>0</v>
      </c>
      <c r="CE31" s="90">
        <v>0</v>
      </c>
      <c r="CF31" s="90">
        <v>0</v>
      </c>
      <c r="CG31" s="90">
        <v>0</v>
      </c>
      <c r="CH31" s="90">
        <v>0</v>
      </c>
      <c r="CI31" s="90">
        <v>0</v>
      </c>
      <c r="CJ31" s="162">
        <v>0</v>
      </c>
      <c r="CK31" s="154"/>
      <c r="CL31" s="154"/>
      <c r="CM31" s="154"/>
      <c r="CN31" s="154"/>
      <c r="CO31" s="154"/>
      <c r="CP31" s="154"/>
      <c r="CQ31" s="154"/>
      <c r="CR31" s="154"/>
      <c r="CS31" s="154"/>
      <c r="CT31" s="154"/>
      <c r="CU31" s="157"/>
      <c r="CV31" s="157"/>
      <c r="CW31" s="157"/>
    </row>
    <row r="32" spans="1:101" ht="12">
      <c r="A32" s="17" t="s">
        <v>40</v>
      </c>
      <c r="B32" s="22" t="s">
        <v>88</v>
      </c>
      <c r="C32" s="25" t="s">
        <v>139</v>
      </c>
      <c r="D32" s="40" t="s">
        <v>140</v>
      </c>
      <c r="E32" s="80">
        <v>249577</v>
      </c>
      <c r="F32" s="81">
        <v>37533.514088342126</v>
      </c>
      <c r="G32" s="138">
        <v>40886.067329842524</v>
      </c>
      <c r="H32" s="138">
        <v>1030.7411931893073</v>
      </c>
      <c r="I32" s="138">
        <v>11504.356650813446</v>
      </c>
      <c r="J32" s="138">
        <v>94191.30903616108</v>
      </c>
      <c r="K32" s="138">
        <v>1812.875431923741</v>
      </c>
      <c r="L32" s="138">
        <v>2635.513050878351</v>
      </c>
      <c r="M32" s="138">
        <v>39.10671193672168</v>
      </c>
      <c r="N32" s="138">
        <v>50645.98529462149</v>
      </c>
      <c r="O32" s="138">
        <v>2664.8430848308917</v>
      </c>
      <c r="P32" s="138">
        <v>7269.65841537987</v>
      </c>
      <c r="Q32" s="138">
        <v>0</v>
      </c>
      <c r="R32" s="138">
        <v>2419.029466942927</v>
      </c>
      <c r="S32" s="138">
        <v>1149.4579972829267</v>
      </c>
      <c r="T32" s="138">
        <v>138.27016006198025</v>
      </c>
      <c r="U32" s="138">
        <v>12905.214939118156</v>
      </c>
      <c r="V32" s="138">
        <v>386.8771145168538</v>
      </c>
      <c r="W32" s="138">
        <v>4030.784666049242</v>
      </c>
      <c r="X32" s="138">
        <v>118.99613775031027</v>
      </c>
      <c r="Y32" s="138">
        <v>2155.059161370056</v>
      </c>
      <c r="Z32" s="138">
        <v>1005.601164087129</v>
      </c>
      <c r="AA32" s="138">
        <v>763.9775510495272</v>
      </c>
      <c r="AB32" s="138">
        <v>50518.88848082715</v>
      </c>
      <c r="AC32" s="184">
        <v>1824.0487781913757</v>
      </c>
      <c r="AD32" s="162">
        <f t="shared" si="0"/>
        <v>290096.66181682504</v>
      </c>
      <c r="AE32" s="90">
        <v>74.02341902308032</v>
      </c>
      <c r="AF32" s="158">
        <v>0</v>
      </c>
      <c r="AG32" s="90">
        <v>0</v>
      </c>
      <c r="AH32" s="90">
        <v>0</v>
      </c>
      <c r="AI32" s="90">
        <v>0</v>
      </c>
      <c r="AJ32" s="90">
        <v>0</v>
      </c>
      <c r="AK32" s="90">
        <v>0</v>
      </c>
      <c r="AL32" s="90">
        <v>0</v>
      </c>
      <c r="AM32" s="90">
        <v>344.97706601322346</v>
      </c>
      <c r="AN32" s="90">
        <v>46.243686865173395</v>
      </c>
      <c r="AO32" s="90">
        <v>23.65956072171662</v>
      </c>
      <c r="AP32" s="90">
        <v>37.64021023909462</v>
      </c>
      <c r="AQ32" s="90">
        <v>0</v>
      </c>
      <c r="AR32" s="90">
        <v>2141.0924785355123</v>
      </c>
      <c r="AS32" s="90">
        <v>303.0770175095931</v>
      </c>
      <c r="AT32" s="90">
        <v>0</v>
      </c>
      <c r="AU32" s="90">
        <v>2.7933365669086916</v>
      </c>
      <c r="AV32" s="90">
        <v>0</v>
      </c>
      <c r="AW32" s="90">
        <v>0</v>
      </c>
      <c r="AX32" s="90">
        <v>0</v>
      </c>
      <c r="AY32" s="90">
        <v>0</v>
      </c>
      <c r="AZ32" s="90">
        <v>0</v>
      </c>
      <c r="BA32" s="90">
        <v>12.570014551089113</v>
      </c>
      <c r="BB32" s="90">
        <v>0</v>
      </c>
      <c r="BC32" s="90">
        <v>952.5277693158638</v>
      </c>
      <c r="BD32" s="90">
        <v>0</v>
      </c>
      <c r="BE32" s="90">
        <v>41.90004850363037</v>
      </c>
      <c r="BF32" s="90">
        <v>0</v>
      </c>
      <c r="BG32" s="90">
        <v>0</v>
      </c>
      <c r="BH32" s="90">
        <v>0</v>
      </c>
      <c r="BI32" s="90">
        <v>0</v>
      </c>
      <c r="BJ32" s="90">
        <v>6.983341417271729</v>
      </c>
      <c r="BK32" s="90">
        <v>0</v>
      </c>
      <c r="BL32" s="90">
        <v>0</v>
      </c>
      <c r="BM32" s="90">
        <v>0</v>
      </c>
      <c r="BN32" s="90">
        <v>0</v>
      </c>
      <c r="BO32" s="90">
        <v>0</v>
      </c>
      <c r="BP32" s="90">
        <v>0</v>
      </c>
      <c r="BQ32" s="90">
        <v>0</v>
      </c>
      <c r="BR32" s="90">
        <v>125.70014551089112</v>
      </c>
      <c r="BS32" s="90">
        <v>0</v>
      </c>
      <c r="BT32" s="90">
        <v>286.3169981081409</v>
      </c>
      <c r="BU32" s="90">
        <v>0</v>
      </c>
      <c r="BV32" s="90">
        <v>0</v>
      </c>
      <c r="BW32" s="90">
        <v>0</v>
      </c>
      <c r="BX32" s="90">
        <v>1155.0446704167439</v>
      </c>
      <c r="BY32" s="90">
        <v>0</v>
      </c>
      <c r="BZ32" s="90">
        <v>39.10671193672168</v>
      </c>
      <c r="CA32" s="90">
        <v>0</v>
      </c>
      <c r="CB32" s="90">
        <v>0</v>
      </c>
      <c r="CC32" s="90">
        <v>12.570014551089113</v>
      </c>
      <c r="CD32" s="90">
        <v>37.710043653267334</v>
      </c>
      <c r="CE32" s="90">
        <v>0</v>
      </c>
      <c r="CF32" s="90">
        <v>0</v>
      </c>
      <c r="CG32" s="90">
        <v>0</v>
      </c>
      <c r="CH32" s="90">
        <v>0</v>
      </c>
      <c r="CI32" s="90">
        <v>0</v>
      </c>
      <c r="CJ32" s="162">
        <v>0</v>
      </c>
      <c r="CK32" s="154"/>
      <c r="CL32" s="154"/>
      <c r="CM32" s="154"/>
      <c r="CN32" s="154"/>
      <c r="CO32" s="154"/>
      <c r="CP32" s="154"/>
      <c r="CQ32" s="154"/>
      <c r="CR32" s="154"/>
      <c r="CS32" s="154"/>
      <c r="CT32" s="154"/>
      <c r="CU32" s="157"/>
      <c r="CV32" s="157"/>
      <c r="CW32" s="157"/>
    </row>
    <row r="33" spans="1:101" ht="12">
      <c r="A33" s="76" t="s">
        <v>255</v>
      </c>
      <c r="B33" s="22" t="s">
        <v>148</v>
      </c>
      <c r="C33" s="25" t="s">
        <v>115</v>
      </c>
      <c r="D33" s="40" t="s">
        <v>116</v>
      </c>
      <c r="E33" s="80">
        <v>27508</v>
      </c>
      <c r="F33" s="81">
        <v>29932.99846450048</v>
      </c>
      <c r="G33" s="138">
        <v>6072.21675406614</v>
      </c>
      <c r="H33" s="138">
        <v>1497.7034237393682</v>
      </c>
      <c r="I33" s="138">
        <v>1035.0556504805168</v>
      </c>
      <c r="J33" s="138">
        <v>6780.437476294063</v>
      </c>
      <c r="K33" s="138">
        <v>1450.7238419660819</v>
      </c>
      <c r="L33" s="138">
        <v>448.8689770030228</v>
      </c>
      <c r="M33" s="138">
        <v>495.754505559546</v>
      </c>
      <c r="N33" s="138">
        <v>6369.377892429902</v>
      </c>
      <c r="O33" s="138">
        <v>527.6855726506986</v>
      </c>
      <c r="P33" s="138">
        <v>1452.0876136091501</v>
      </c>
      <c r="Q33" s="138">
        <v>8.746949158990283</v>
      </c>
      <c r="R33" s="138">
        <v>234.5216959993792</v>
      </c>
      <c r="S33" s="138">
        <v>282.53586315706247</v>
      </c>
      <c r="T33" s="138">
        <v>137.97606899181446</v>
      </c>
      <c r="U33" s="138">
        <v>725.9497535878118</v>
      </c>
      <c r="V33" s="138">
        <v>42.13584110997469</v>
      </c>
      <c r="W33" s="138">
        <v>253.9436852610082</v>
      </c>
      <c r="X33" s="138">
        <v>0</v>
      </c>
      <c r="Y33" s="138">
        <v>248.2534656468263</v>
      </c>
      <c r="Z33" s="138">
        <v>0</v>
      </c>
      <c r="AA33" s="138">
        <v>0</v>
      </c>
      <c r="AB33" s="138">
        <v>2216.269999811258</v>
      </c>
      <c r="AC33" s="184">
        <v>0</v>
      </c>
      <c r="AD33" s="162">
        <f t="shared" si="0"/>
        <v>30280.245030522616</v>
      </c>
      <c r="AE33" s="90">
        <v>0</v>
      </c>
      <c r="AF33" s="158">
        <v>0</v>
      </c>
      <c r="AG33" s="90">
        <v>0</v>
      </c>
      <c r="AH33" s="90">
        <v>0</v>
      </c>
      <c r="AI33" s="90">
        <v>0</v>
      </c>
      <c r="AJ33" s="90">
        <v>0</v>
      </c>
      <c r="AK33" s="90">
        <v>0</v>
      </c>
      <c r="AL33" s="90">
        <v>0</v>
      </c>
      <c r="AM33" s="90">
        <v>0</v>
      </c>
      <c r="AN33" s="90">
        <v>0</v>
      </c>
      <c r="AO33" s="90">
        <v>0</v>
      </c>
      <c r="AP33" s="90">
        <v>0</v>
      </c>
      <c r="AQ33" s="90">
        <v>0</v>
      </c>
      <c r="AR33" s="90">
        <v>0</v>
      </c>
      <c r="AS33" s="90">
        <v>0</v>
      </c>
      <c r="AT33" s="90">
        <v>0</v>
      </c>
      <c r="AU33" s="90">
        <v>0</v>
      </c>
      <c r="AV33" s="90">
        <v>0</v>
      </c>
      <c r="AW33" s="90">
        <v>0</v>
      </c>
      <c r="AX33" s="90">
        <v>0</v>
      </c>
      <c r="AY33" s="90">
        <v>0</v>
      </c>
      <c r="AZ33" s="90">
        <v>0</v>
      </c>
      <c r="BA33" s="90">
        <v>0</v>
      </c>
      <c r="BB33" s="90">
        <v>0</v>
      </c>
      <c r="BC33" s="90">
        <v>0</v>
      </c>
      <c r="BD33" s="90">
        <v>0</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90">
        <v>0</v>
      </c>
      <c r="CA33" s="90">
        <v>0</v>
      </c>
      <c r="CB33" s="90">
        <v>0</v>
      </c>
      <c r="CC33" s="90">
        <v>0</v>
      </c>
      <c r="CD33" s="90">
        <v>0</v>
      </c>
      <c r="CE33" s="90">
        <v>0</v>
      </c>
      <c r="CF33" s="90">
        <v>0</v>
      </c>
      <c r="CG33" s="90">
        <v>0</v>
      </c>
      <c r="CH33" s="90">
        <v>0</v>
      </c>
      <c r="CI33" s="90">
        <v>0</v>
      </c>
      <c r="CJ33" s="162">
        <v>0</v>
      </c>
      <c r="CK33" s="154"/>
      <c r="CL33" s="154"/>
      <c r="CM33" s="154"/>
      <c r="CN33" s="154"/>
      <c r="CO33" s="154"/>
      <c r="CP33" s="154"/>
      <c r="CQ33" s="154"/>
      <c r="CR33" s="154"/>
      <c r="CS33" s="154"/>
      <c r="CT33" s="154"/>
      <c r="CU33" s="157"/>
      <c r="CV33" s="157"/>
      <c r="CW33" s="157"/>
    </row>
    <row r="34" spans="1:101" ht="12">
      <c r="A34" s="109" t="s">
        <v>253</v>
      </c>
      <c r="B34" s="17" t="s">
        <v>254</v>
      </c>
      <c r="C34" s="25" t="s">
        <v>139</v>
      </c>
      <c r="D34" s="40" t="s">
        <v>140</v>
      </c>
      <c r="E34" s="82">
        <v>0</v>
      </c>
      <c r="F34" s="137">
        <v>0</v>
      </c>
      <c r="G34" s="185">
        <v>0</v>
      </c>
      <c r="H34" s="185">
        <v>0</v>
      </c>
      <c r="I34" s="185">
        <v>0</v>
      </c>
      <c r="J34" s="185">
        <v>0</v>
      </c>
      <c r="K34" s="185">
        <v>0</v>
      </c>
      <c r="L34" s="185">
        <v>0</v>
      </c>
      <c r="M34" s="185">
        <v>0</v>
      </c>
      <c r="N34" s="185">
        <v>0</v>
      </c>
      <c r="O34" s="185">
        <v>0</v>
      </c>
      <c r="P34" s="185">
        <v>0</v>
      </c>
      <c r="Q34" s="185">
        <v>0</v>
      </c>
      <c r="R34" s="185">
        <v>0</v>
      </c>
      <c r="S34" s="185">
        <v>0</v>
      </c>
      <c r="T34" s="185">
        <v>0</v>
      </c>
      <c r="U34" s="185">
        <v>0</v>
      </c>
      <c r="V34" s="185">
        <v>0</v>
      </c>
      <c r="W34" s="185">
        <v>0</v>
      </c>
      <c r="X34" s="185">
        <v>0</v>
      </c>
      <c r="Y34" s="185">
        <v>0</v>
      </c>
      <c r="Z34" s="185">
        <v>0</v>
      </c>
      <c r="AA34" s="185">
        <v>0</v>
      </c>
      <c r="AB34" s="185">
        <v>0</v>
      </c>
      <c r="AC34" s="186">
        <v>0</v>
      </c>
      <c r="AD34" s="162">
        <f t="shared" si="0"/>
        <v>0</v>
      </c>
      <c r="AE34" s="90">
        <v>0</v>
      </c>
      <c r="AF34" s="158">
        <v>0</v>
      </c>
      <c r="AG34" s="90">
        <v>0</v>
      </c>
      <c r="AH34" s="90">
        <v>0</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0</v>
      </c>
      <c r="AY34" s="90">
        <v>0</v>
      </c>
      <c r="AZ34" s="90">
        <v>0</v>
      </c>
      <c r="BA34" s="90">
        <v>0</v>
      </c>
      <c r="BB34" s="90">
        <v>0</v>
      </c>
      <c r="BC34" s="90">
        <v>0</v>
      </c>
      <c r="BD34" s="90">
        <v>0</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90">
        <v>0</v>
      </c>
      <c r="CA34" s="90">
        <v>0</v>
      </c>
      <c r="CB34" s="90">
        <v>0</v>
      </c>
      <c r="CC34" s="90">
        <v>0</v>
      </c>
      <c r="CD34" s="90">
        <v>0</v>
      </c>
      <c r="CE34" s="90">
        <v>0</v>
      </c>
      <c r="CF34" s="90">
        <v>0</v>
      </c>
      <c r="CG34" s="90">
        <v>0</v>
      </c>
      <c r="CH34" s="90">
        <v>0</v>
      </c>
      <c r="CI34" s="90">
        <v>0</v>
      </c>
      <c r="CJ34" s="162">
        <v>0</v>
      </c>
      <c r="CK34" s="154"/>
      <c r="CL34" s="154"/>
      <c r="CM34" s="154"/>
      <c r="CN34" s="154"/>
      <c r="CO34" s="154"/>
      <c r="CP34" s="154"/>
      <c r="CQ34" s="154"/>
      <c r="CR34" s="154"/>
      <c r="CS34" s="154"/>
      <c r="CT34" s="154"/>
      <c r="CU34" s="157"/>
      <c r="CV34" s="157"/>
      <c r="CW34" s="157"/>
    </row>
    <row r="35" spans="1:101" ht="12">
      <c r="A35" s="73" t="s">
        <v>41</v>
      </c>
      <c r="B35" s="66" t="s">
        <v>215</v>
      </c>
      <c r="C35" s="44" t="s">
        <v>141</v>
      </c>
      <c r="D35" s="144" t="s">
        <v>142</v>
      </c>
      <c r="E35" s="79">
        <v>1138120</v>
      </c>
      <c r="F35" s="136">
        <v>911440.4524070953</v>
      </c>
      <c r="G35" s="182">
        <v>153211.82912780726</v>
      </c>
      <c r="H35" s="182">
        <v>88540.82869665076</v>
      </c>
      <c r="I35" s="182">
        <v>69774.28367794985</v>
      </c>
      <c r="J35" s="182">
        <v>225130.05057773442</v>
      </c>
      <c r="K35" s="182">
        <v>86204.72412828542</v>
      </c>
      <c r="L35" s="182">
        <v>17557.659282502726</v>
      </c>
      <c r="M35" s="182">
        <v>50729.07953509819</v>
      </c>
      <c r="N35" s="182">
        <v>286820.3105204548</v>
      </c>
      <c r="O35" s="182">
        <v>22797.01851592207</v>
      </c>
      <c r="P35" s="182">
        <v>60332.985344037384</v>
      </c>
      <c r="Q35" s="182">
        <v>0</v>
      </c>
      <c r="R35" s="182">
        <v>5262.296733012056</v>
      </c>
      <c r="S35" s="182">
        <v>3049.1337902532437</v>
      </c>
      <c r="T35" s="182">
        <v>13010.102208359589</v>
      </c>
      <c r="U35" s="182">
        <v>10151.074576718092</v>
      </c>
      <c r="V35" s="182">
        <v>813.1023440675317</v>
      </c>
      <c r="W35" s="182">
        <v>26369.005068294107</v>
      </c>
      <c r="X35" s="182">
        <v>3487.573819843408</v>
      </c>
      <c r="Y35" s="182">
        <v>25756.659494145824</v>
      </c>
      <c r="Z35" s="182">
        <v>1785.0137397107533</v>
      </c>
      <c r="AA35" s="182">
        <v>14738.750458636618</v>
      </c>
      <c r="AB35" s="182">
        <v>20920.869218375068</v>
      </c>
      <c r="AC35" s="183">
        <v>4517.799899225223</v>
      </c>
      <c r="AD35" s="161">
        <f t="shared" si="0"/>
        <v>1190960.1507570837</v>
      </c>
      <c r="AE35" s="155">
        <v>1143.4251713449664</v>
      </c>
      <c r="AF35" s="156">
        <v>635.236206302759</v>
      </c>
      <c r="AG35" s="155">
        <v>1673.2121674014675</v>
      </c>
      <c r="AH35" s="155">
        <v>3366.7518934046234</v>
      </c>
      <c r="AI35" s="155">
        <v>63.523620630275914</v>
      </c>
      <c r="AJ35" s="155">
        <v>0</v>
      </c>
      <c r="AK35" s="155">
        <v>1206.9487919752423</v>
      </c>
      <c r="AL35" s="155">
        <v>317.6181031513795</v>
      </c>
      <c r="AM35" s="155">
        <v>990.9684818323042</v>
      </c>
      <c r="AN35" s="155">
        <v>6757.769809890011</v>
      </c>
      <c r="AO35" s="155">
        <v>3457.463623664657</v>
      </c>
      <c r="AP35" s="155">
        <v>5500.510310375591</v>
      </c>
      <c r="AQ35" s="155">
        <v>0</v>
      </c>
      <c r="AR35" s="155">
        <v>0</v>
      </c>
      <c r="AS35" s="155">
        <v>0</v>
      </c>
      <c r="AT35" s="155">
        <v>0</v>
      </c>
      <c r="AU35" s="155">
        <v>0</v>
      </c>
      <c r="AV35" s="155">
        <v>0</v>
      </c>
      <c r="AW35" s="155">
        <v>0</v>
      </c>
      <c r="AX35" s="155">
        <v>0</v>
      </c>
      <c r="AY35" s="155">
        <v>0</v>
      </c>
      <c r="AZ35" s="155">
        <v>0</v>
      </c>
      <c r="BA35" s="155">
        <v>0</v>
      </c>
      <c r="BB35" s="155">
        <v>0</v>
      </c>
      <c r="BC35" s="155">
        <v>0</v>
      </c>
      <c r="BD35" s="155">
        <v>0</v>
      </c>
      <c r="BE35" s="155">
        <v>0</v>
      </c>
      <c r="BF35" s="155">
        <v>0</v>
      </c>
      <c r="BG35" s="155">
        <v>0</v>
      </c>
      <c r="BH35" s="155">
        <v>0</v>
      </c>
      <c r="BI35" s="155">
        <v>0</v>
      </c>
      <c r="BJ35" s="155">
        <v>0</v>
      </c>
      <c r="BK35" s="155">
        <v>0</v>
      </c>
      <c r="BL35" s="155">
        <v>0</v>
      </c>
      <c r="BM35" s="155">
        <v>0</v>
      </c>
      <c r="BN35" s="155">
        <v>0</v>
      </c>
      <c r="BO35" s="155">
        <v>0</v>
      </c>
      <c r="BP35" s="155">
        <v>0</v>
      </c>
      <c r="BQ35" s="155">
        <v>0</v>
      </c>
      <c r="BR35" s="155">
        <v>0</v>
      </c>
      <c r="BS35" s="155">
        <v>0</v>
      </c>
      <c r="BT35" s="155">
        <v>0</v>
      </c>
      <c r="BU35" s="155">
        <v>0</v>
      </c>
      <c r="BV35" s="155">
        <v>0</v>
      </c>
      <c r="BW35" s="155">
        <v>0</v>
      </c>
      <c r="BX35" s="155">
        <v>0</v>
      </c>
      <c r="BY35" s="155">
        <v>0</v>
      </c>
      <c r="BZ35" s="155">
        <v>0</v>
      </c>
      <c r="CA35" s="155">
        <v>0</v>
      </c>
      <c r="CB35" s="155">
        <v>0</v>
      </c>
      <c r="CC35" s="155">
        <v>0</v>
      </c>
      <c r="CD35" s="155">
        <v>0</v>
      </c>
      <c r="CE35" s="155">
        <v>0</v>
      </c>
      <c r="CF35" s="155">
        <v>0</v>
      </c>
      <c r="CG35" s="155">
        <v>0</v>
      </c>
      <c r="CH35" s="155">
        <v>0</v>
      </c>
      <c r="CI35" s="155">
        <v>0</v>
      </c>
      <c r="CJ35" s="161">
        <v>0</v>
      </c>
      <c r="CK35" s="154"/>
      <c r="CL35" s="154"/>
      <c r="CM35" s="154"/>
      <c r="CN35" s="154"/>
      <c r="CO35" s="154"/>
      <c r="CP35" s="154"/>
      <c r="CQ35" s="154"/>
      <c r="CR35" s="154"/>
      <c r="CS35" s="154"/>
      <c r="CT35" s="154"/>
      <c r="CU35" s="157"/>
      <c r="CV35" s="157"/>
      <c r="CW35" s="157"/>
    </row>
    <row r="36" spans="1:101" ht="12">
      <c r="A36" s="74" t="s">
        <v>42</v>
      </c>
      <c r="B36" s="22" t="s">
        <v>144</v>
      </c>
      <c r="C36" s="25" t="s">
        <v>145</v>
      </c>
      <c r="D36" s="40" t="s">
        <v>146</v>
      </c>
      <c r="E36" s="80">
        <v>3023749</v>
      </c>
      <c r="F36" s="81">
        <v>3040425.043645271</v>
      </c>
      <c r="G36" s="138">
        <v>388671.9107617879</v>
      </c>
      <c r="H36" s="138">
        <v>184569.74022814323</v>
      </c>
      <c r="I36" s="138">
        <v>135889.4293638317</v>
      </c>
      <c r="J36" s="138">
        <v>574380.7635634937</v>
      </c>
      <c r="K36" s="138">
        <v>289518.86189535295</v>
      </c>
      <c r="L36" s="138">
        <v>46636.60889409608</v>
      </c>
      <c r="M36" s="138">
        <v>53605.29757942079</v>
      </c>
      <c r="N36" s="138">
        <v>947892.4261036017</v>
      </c>
      <c r="O36" s="138">
        <v>68279.74779178723</v>
      </c>
      <c r="P36" s="138">
        <v>134901.08168971114</v>
      </c>
      <c r="Q36" s="138">
        <v>0</v>
      </c>
      <c r="R36" s="138">
        <v>7102.701929273255</v>
      </c>
      <c r="S36" s="138">
        <v>6700.662197427599</v>
      </c>
      <c r="T36" s="138">
        <v>21442.119031768318</v>
      </c>
      <c r="U36" s="138">
        <v>0</v>
      </c>
      <c r="V36" s="138">
        <v>0</v>
      </c>
      <c r="W36" s="138">
        <v>21777.152141639697</v>
      </c>
      <c r="X36" s="138">
        <v>0</v>
      </c>
      <c r="Y36" s="138">
        <v>22195.943528978918</v>
      </c>
      <c r="Z36" s="138">
        <v>0</v>
      </c>
      <c r="AA36" s="138">
        <v>130244.12146249894</v>
      </c>
      <c r="AB36" s="138">
        <v>0</v>
      </c>
      <c r="AC36" s="184">
        <v>0</v>
      </c>
      <c r="AD36" s="162">
        <f t="shared" si="0"/>
        <v>3033808.5681628124</v>
      </c>
      <c r="AE36" s="90">
        <v>0</v>
      </c>
      <c r="AF36" s="158">
        <v>0</v>
      </c>
      <c r="AG36" s="90">
        <v>0</v>
      </c>
      <c r="AH36" s="90">
        <v>0</v>
      </c>
      <c r="AI36" s="90">
        <v>0</v>
      </c>
      <c r="AJ36" s="90">
        <v>0</v>
      </c>
      <c r="AK36" s="90">
        <v>0</v>
      </c>
      <c r="AL36" s="90">
        <v>0</v>
      </c>
      <c r="AM36" s="90">
        <v>0</v>
      </c>
      <c r="AN36" s="90">
        <v>0</v>
      </c>
      <c r="AO36" s="90">
        <v>0</v>
      </c>
      <c r="AP36" s="90">
        <v>0</v>
      </c>
      <c r="AQ36" s="90">
        <v>0</v>
      </c>
      <c r="AR36" s="90">
        <v>0</v>
      </c>
      <c r="AS36" s="90">
        <v>0</v>
      </c>
      <c r="AT36" s="90">
        <v>0</v>
      </c>
      <c r="AU36" s="90">
        <v>0</v>
      </c>
      <c r="AV36" s="90">
        <v>0</v>
      </c>
      <c r="AW36" s="90">
        <v>0</v>
      </c>
      <c r="AX36" s="90">
        <v>0</v>
      </c>
      <c r="AY36" s="90">
        <v>0</v>
      </c>
      <c r="AZ36" s="90">
        <v>954.8443631334328</v>
      </c>
      <c r="BA36" s="90">
        <v>0</v>
      </c>
      <c r="BB36" s="90">
        <v>0</v>
      </c>
      <c r="BC36" s="90">
        <v>0</v>
      </c>
      <c r="BD36" s="90">
        <v>0</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90">
        <v>0</v>
      </c>
      <c r="CA36" s="90">
        <v>0</v>
      </c>
      <c r="CB36" s="90">
        <v>0</v>
      </c>
      <c r="CC36" s="90">
        <v>0</v>
      </c>
      <c r="CD36" s="90">
        <v>0</v>
      </c>
      <c r="CE36" s="90">
        <v>0</v>
      </c>
      <c r="CF36" s="90">
        <v>0</v>
      </c>
      <c r="CG36" s="90">
        <v>0</v>
      </c>
      <c r="CH36" s="90">
        <v>0</v>
      </c>
      <c r="CI36" s="90">
        <v>0</v>
      </c>
      <c r="CJ36" s="162">
        <v>0</v>
      </c>
      <c r="CK36" s="154"/>
      <c r="CL36" s="154"/>
      <c r="CM36" s="154"/>
      <c r="CN36" s="154"/>
      <c r="CO36" s="154"/>
      <c r="CP36" s="154"/>
      <c r="CQ36" s="154"/>
      <c r="CR36" s="154"/>
      <c r="CS36" s="154"/>
      <c r="CT36" s="154"/>
      <c r="CU36" s="157"/>
      <c r="CV36" s="157"/>
      <c r="CW36" s="157"/>
    </row>
    <row r="37" spans="1:101" ht="12">
      <c r="A37" s="74">
        <v>2629</v>
      </c>
      <c r="B37" s="22" t="s">
        <v>213</v>
      </c>
      <c r="C37" s="25" t="s">
        <v>149</v>
      </c>
      <c r="D37" s="40" t="s">
        <v>150</v>
      </c>
      <c r="E37" s="80">
        <v>0</v>
      </c>
      <c r="F37" s="81">
        <v>6617.8321118119775</v>
      </c>
      <c r="G37" s="138">
        <v>425.33730886043435</v>
      </c>
      <c r="H37" s="138">
        <v>780.3567561753936</v>
      </c>
      <c r="I37" s="138">
        <v>623.4278700434189</v>
      </c>
      <c r="J37" s="138">
        <v>1717.642398482762</v>
      </c>
      <c r="K37" s="138">
        <v>613.9949861775625</v>
      </c>
      <c r="L37" s="138">
        <v>74.6055360299552</v>
      </c>
      <c r="M37" s="138">
        <v>547.9647991165676</v>
      </c>
      <c r="N37" s="138">
        <v>1797.3931438940933</v>
      </c>
      <c r="O37" s="138">
        <v>154.35628144128665</v>
      </c>
      <c r="P37" s="138">
        <v>411.6167505100977</v>
      </c>
      <c r="Q37" s="138">
        <v>0</v>
      </c>
      <c r="R37" s="138">
        <v>0</v>
      </c>
      <c r="S37" s="138">
        <v>0</v>
      </c>
      <c r="T37" s="138">
        <v>126.05762984371742</v>
      </c>
      <c r="U37" s="138">
        <v>0</v>
      </c>
      <c r="V37" s="138">
        <v>0</v>
      </c>
      <c r="W37" s="138">
        <v>242.68237582157846</v>
      </c>
      <c r="X37" s="138">
        <v>0</v>
      </c>
      <c r="Y37" s="138">
        <v>248.68512009985074</v>
      </c>
      <c r="Z37" s="138">
        <v>0</v>
      </c>
      <c r="AA37" s="138">
        <v>0</v>
      </c>
      <c r="AB37" s="138">
        <v>0</v>
      </c>
      <c r="AC37" s="184">
        <v>0</v>
      </c>
      <c r="AD37" s="162">
        <f t="shared" si="0"/>
        <v>7764.120956496718</v>
      </c>
      <c r="AE37" s="90">
        <v>0</v>
      </c>
      <c r="AF37" s="158">
        <v>0</v>
      </c>
      <c r="AG37" s="90">
        <v>0</v>
      </c>
      <c r="AH37" s="90">
        <v>0</v>
      </c>
      <c r="AI37" s="90">
        <v>0</v>
      </c>
      <c r="AJ37" s="90">
        <v>0</v>
      </c>
      <c r="AK37" s="90">
        <v>0</v>
      </c>
      <c r="AL37" s="90">
        <v>0</v>
      </c>
      <c r="AM37" s="90">
        <v>0</v>
      </c>
      <c r="AN37" s="90">
        <v>0</v>
      </c>
      <c r="AO37" s="90">
        <v>0</v>
      </c>
      <c r="AP37" s="90">
        <v>0</v>
      </c>
      <c r="AQ37" s="90">
        <v>0</v>
      </c>
      <c r="AR37" s="90">
        <v>0</v>
      </c>
      <c r="AS37" s="90">
        <v>0</v>
      </c>
      <c r="AT37" s="90">
        <v>0</v>
      </c>
      <c r="AU37" s="90">
        <v>0</v>
      </c>
      <c r="AV37" s="90">
        <v>0</v>
      </c>
      <c r="AW37" s="90">
        <v>0</v>
      </c>
      <c r="AX37" s="90">
        <v>0</v>
      </c>
      <c r="AY37" s="90">
        <v>0</v>
      </c>
      <c r="AZ37" s="90">
        <v>0</v>
      </c>
      <c r="BA37" s="90">
        <v>0</v>
      </c>
      <c r="BB37" s="90">
        <v>0</v>
      </c>
      <c r="BC37" s="90">
        <v>0</v>
      </c>
      <c r="BD37" s="90">
        <v>0</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90">
        <v>0</v>
      </c>
      <c r="CA37" s="90">
        <v>0</v>
      </c>
      <c r="CB37" s="90">
        <v>0</v>
      </c>
      <c r="CC37" s="90">
        <v>0</v>
      </c>
      <c r="CD37" s="90">
        <v>0</v>
      </c>
      <c r="CE37" s="90">
        <v>0</v>
      </c>
      <c r="CF37" s="90">
        <v>0</v>
      </c>
      <c r="CG37" s="90">
        <v>0</v>
      </c>
      <c r="CH37" s="90">
        <v>0</v>
      </c>
      <c r="CI37" s="90">
        <v>0</v>
      </c>
      <c r="CJ37" s="162">
        <v>0</v>
      </c>
      <c r="CK37" s="154"/>
      <c r="CL37" s="154"/>
      <c r="CM37" s="154"/>
      <c r="CN37" s="154"/>
      <c r="CO37" s="154"/>
      <c r="CP37" s="154"/>
      <c r="CQ37" s="154"/>
      <c r="CR37" s="154"/>
      <c r="CS37" s="154"/>
      <c r="CT37" s="154"/>
      <c r="CU37" s="157"/>
      <c r="CV37" s="157"/>
      <c r="CW37" s="157"/>
    </row>
    <row r="38" spans="1:101" ht="12">
      <c r="A38" s="74">
        <v>2635</v>
      </c>
      <c r="B38" s="22" t="s">
        <v>214</v>
      </c>
      <c r="C38" s="25" t="s">
        <v>149</v>
      </c>
      <c r="D38" s="40" t="s">
        <v>150</v>
      </c>
      <c r="E38" s="80">
        <v>0</v>
      </c>
      <c r="F38" s="81">
        <v>16383.009525480189</v>
      </c>
      <c r="G38" s="138">
        <v>1103.5868413302312</v>
      </c>
      <c r="H38" s="138">
        <v>2024.7258580857065</v>
      </c>
      <c r="I38" s="138">
        <v>1617.5557129981414</v>
      </c>
      <c r="J38" s="138">
        <v>4456.621861258978</v>
      </c>
      <c r="K38" s="138">
        <v>1593.0810048234791</v>
      </c>
      <c r="L38" s="138">
        <v>193.57269192687522</v>
      </c>
      <c r="M38" s="138">
        <v>1421.7580476008422</v>
      </c>
      <c r="N38" s="138">
        <v>4663.544394008396</v>
      </c>
      <c r="O38" s="138">
        <v>400.4952246762936</v>
      </c>
      <c r="P38" s="138">
        <v>1067.9872658034494</v>
      </c>
      <c r="Q38" s="138">
        <v>0</v>
      </c>
      <c r="R38" s="138">
        <v>0</v>
      </c>
      <c r="S38" s="138">
        <v>0</v>
      </c>
      <c r="T38" s="138">
        <v>327.0711001523064</v>
      </c>
      <c r="U38" s="138">
        <v>0</v>
      </c>
      <c r="V38" s="138">
        <v>0</v>
      </c>
      <c r="W38" s="138">
        <v>629.6674921299505</v>
      </c>
      <c r="X38" s="138">
        <v>0</v>
      </c>
      <c r="Y38" s="138">
        <v>645.2423064229175</v>
      </c>
      <c r="Z38" s="138">
        <v>0</v>
      </c>
      <c r="AA38" s="138">
        <v>0</v>
      </c>
      <c r="AB38" s="138">
        <v>0</v>
      </c>
      <c r="AC38" s="184">
        <v>0</v>
      </c>
      <c r="AD38" s="162">
        <f t="shared" si="0"/>
        <v>20144.90980121757</v>
      </c>
      <c r="AE38" s="90">
        <v>0</v>
      </c>
      <c r="AF38" s="158">
        <v>0</v>
      </c>
      <c r="AG38" s="90">
        <v>0</v>
      </c>
      <c r="AH38" s="90">
        <v>0</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0</v>
      </c>
      <c r="AY38" s="90">
        <v>0</v>
      </c>
      <c r="AZ38" s="90">
        <v>0</v>
      </c>
      <c r="BA38" s="90">
        <v>0</v>
      </c>
      <c r="BB38" s="90">
        <v>0</v>
      </c>
      <c r="BC38" s="90">
        <v>0</v>
      </c>
      <c r="BD38" s="90">
        <v>0</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90">
        <v>0</v>
      </c>
      <c r="CA38" s="90">
        <v>0</v>
      </c>
      <c r="CB38" s="90">
        <v>0</v>
      </c>
      <c r="CC38" s="90">
        <v>0</v>
      </c>
      <c r="CD38" s="90">
        <v>0</v>
      </c>
      <c r="CE38" s="90">
        <v>0</v>
      </c>
      <c r="CF38" s="90">
        <v>0</v>
      </c>
      <c r="CG38" s="90">
        <v>0</v>
      </c>
      <c r="CH38" s="90">
        <v>0</v>
      </c>
      <c r="CI38" s="90">
        <v>0</v>
      </c>
      <c r="CJ38" s="162">
        <v>0</v>
      </c>
      <c r="CK38" s="154"/>
      <c r="CL38" s="154"/>
      <c r="CM38" s="154"/>
      <c r="CN38" s="154"/>
      <c r="CO38" s="154"/>
      <c r="CP38" s="154"/>
      <c r="CQ38" s="154"/>
      <c r="CR38" s="154"/>
      <c r="CS38" s="154"/>
      <c r="CT38" s="154"/>
      <c r="CU38" s="157"/>
      <c r="CV38" s="157"/>
      <c r="CW38" s="157"/>
    </row>
    <row r="39" spans="1:101" ht="12">
      <c r="A39" s="75" t="s">
        <v>43</v>
      </c>
      <c r="B39" s="23" t="s">
        <v>89</v>
      </c>
      <c r="C39" s="24" t="s">
        <v>149</v>
      </c>
      <c r="D39" s="120" t="s">
        <v>150</v>
      </c>
      <c r="E39" s="82">
        <v>2688056</v>
      </c>
      <c r="F39" s="137">
        <v>2108374.8200838943</v>
      </c>
      <c r="G39" s="185">
        <v>147258.20366688757</v>
      </c>
      <c r="H39" s="185">
        <v>270171.3010823945</v>
      </c>
      <c r="I39" s="185">
        <v>215840.14932626465</v>
      </c>
      <c r="J39" s="185">
        <v>594673.7539209189</v>
      </c>
      <c r="K39" s="185">
        <v>212574.34239010385</v>
      </c>
      <c r="L39" s="185">
        <v>25829.563949635518</v>
      </c>
      <c r="M39" s="185">
        <v>189713.69383697814</v>
      </c>
      <c r="N39" s="185">
        <v>622284.6671084603</v>
      </c>
      <c r="O39" s="185">
        <v>53440.47713717694</v>
      </c>
      <c r="P39" s="185">
        <v>142507.93903247183</v>
      </c>
      <c r="Q39" s="185">
        <v>0</v>
      </c>
      <c r="R39" s="185">
        <v>0</v>
      </c>
      <c r="S39" s="185">
        <v>0</v>
      </c>
      <c r="T39" s="185">
        <v>43643.056328694496</v>
      </c>
      <c r="U39" s="185">
        <v>0</v>
      </c>
      <c r="V39" s="185">
        <v>0</v>
      </c>
      <c r="W39" s="185">
        <v>84020.30572122819</v>
      </c>
      <c r="X39" s="185">
        <v>0</v>
      </c>
      <c r="Y39" s="185">
        <v>86098.54649878507</v>
      </c>
      <c r="Z39" s="185">
        <v>0</v>
      </c>
      <c r="AA39" s="185">
        <v>0</v>
      </c>
      <c r="AB39" s="185">
        <v>0</v>
      </c>
      <c r="AC39" s="186">
        <v>0</v>
      </c>
      <c r="AD39" s="163">
        <f t="shared" si="0"/>
        <v>2688055.999999999</v>
      </c>
      <c r="AE39" s="159">
        <v>0</v>
      </c>
      <c r="AF39" s="160">
        <v>0</v>
      </c>
      <c r="AG39" s="159">
        <v>0</v>
      </c>
      <c r="AH39" s="159">
        <v>0</v>
      </c>
      <c r="AI39" s="159">
        <v>0</v>
      </c>
      <c r="AJ39" s="159">
        <v>0</v>
      </c>
      <c r="AK39" s="159">
        <v>0</v>
      </c>
      <c r="AL39" s="159">
        <v>0</v>
      </c>
      <c r="AM39" s="159">
        <v>0</v>
      </c>
      <c r="AN39" s="159">
        <v>0</v>
      </c>
      <c r="AO39" s="159">
        <v>0</v>
      </c>
      <c r="AP39" s="159">
        <v>0</v>
      </c>
      <c r="AQ39" s="159">
        <v>0</v>
      </c>
      <c r="AR39" s="159">
        <v>0</v>
      </c>
      <c r="AS39" s="159">
        <v>0</v>
      </c>
      <c r="AT39" s="159">
        <v>0</v>
      </c>
      <c r="AU39" s="159">
        <v>0</v>
      </c>
      <c r="AV39" s="159">
        <v>0</v>
      </c>
      <c r="AW39" s="159">
        <v>0</v>
      </c>
      <c r="AX39" s="159">
        <v>0</v>
      </c>
      <c r="AY39" s="159">
        <v>0</v>
      </c>
      <c r="AZ39" s="159">
        <v>0</v>
      </c>
      <c r="BA39" s="159">
        <v>0</v>
      </c>
      <c r="BB39" s="159">
        <v>0</v>
      </c>
      <c r="BC39" s="159">
        <v>0</v>
      </c>
      <c r="BD39" s="159">
        <v>0</v>
      </c>
      <c r="BE39" s="159">
        <v>0</v>
      </c>
      <c r="BF39" s="159">
        <v>0</v>
      </c>
      <c r="BG39" s="159">
        <v>0</v>
      </c>
      <c r="BH39" s="159">
        <v>0</v>
      </c>
      <c r="BI39" s="159">
        <v>0</v>
      </c>
      <c r="BJ39" s="159">
        <v>0</v>
      </c>
      <c r="BK39" s="159">
        <v>0</v>
      </c>
      <c r="BL39" s="159">
        <v>0</v>
      </c>
      <c r="BM39" s="159">
        <v>0</v>
      </c>
      <c r="BN39" s="159">
        <v>0</v>
      </c>
      <c r="BO39" s="159">
        <v>0</v>
      </c>
      <c r="BP39" s="159">
        <v>0</v>
      </c>
      <c r="BQ39" s="159">
        <v>0</v>
      </c>
      <c r="BR39" s="159">
        <v>0</v>
      </c>
      <c r="BS39" s="159">
        <v>0</v>
      </c>
      <c r="BT39" s="159">
        <v>0</v>
      </c>
      <c r="BU39" s="159">
        <v>0</v>
      </c>
      <c r="BV39" s="159">
        <v>0</v>
      </c>
      <c r="BW39" s="159">
        <v>0</v>
      </c>
      <c r="BX39" s="159">
        <v>0</v>
      </c>
      <c r="BY39" s="159">
        <v>0</v>
      </c>
      <c r="BZ39" s="159">
        <v>0</v>
      </c>
      <c r="CA39" s="159">
        <v>0</v>
      </c>
      <c r="CB39" s="159">
        <v>0</v>
      </c>
      <c r="CC39" s="159">
        <v>0</v>
      </c>
      <c r="CD39" s="159">
        <v>0</v>
      </c>
      <c r="CE39" s="159">
        <v>0</v>
      </c>
      <c r="CF39" s="159">
        <v>0</v>
      </c>
      <c r="CG39" s="159">
        <v>0</v>
      </c>
      <c r="CH39" s="159">
        <v>0</v>
      </c>
      <c r="CI39" s="159">
        <v>0</v>
      </c>
      <c r="CJ39" s="163">
        <v>0</v>
      </c>
      <c r="CK39" s="154"/>
      <c r="CL39" s="154"/>
      <c r="CM39" s="154"/>
      <c r="CN39" s="154"/>
      <c r="CO39" s="154"/>
      <c r="CP39" s="154"/>
      <c r="CQ39" s="154"/>
      <c r="CR39" s="154"/>
      <c r="CS39" s="154"/>
      <c r="CT39" s="154"/>
      <c r="CU39" s="157"/>
      <c r="CV39" s="157"/>
      <c r="CW39" s="157"/>
    </row>
    <row r="40" spans="1:101" ht="12">
      <c r="A40" s="73" t="s">
        <v>44</v>
      </c>
      <c r="B40" s="66" t="s">
        <v>151</v>
      </c>
      <c r="C40" s="44" t="s">
        <v>91</v>
      </c>
      <c r="D40" s="144" t="s">
        <v>92</v>
      </c>
      <c r="E40" s="79">
        <v>2287355</v>
      </c>
      <c r="F40" s="136">
        <v>2406384.612607318</v>
      </c>
      <c r="G40" s="182">
        <v>397232.62591070007</v>
      </c>
      <c r="H40" s="182">
        <v>97976.8489734902</v>
      </c>
      <c r="I40" s="182">
        <v>67711.33025328182</v>
      </c>
      <c r="J40" s="182">
        <v>443563.0499731455</v>
      </c>
      <c r="K40" s="182">
        <v>94903.53598289374</v>
      </c>
      <c r="L40" s="182">
        <v>29364.136631875284</v>
      </c>
      <c r="M40" s="182">
        <v>32431.29684371181</v>
      </c>
      <c r="N40" s="182">
        <v>416672.3304027713</v>
      </c>
      <c r="O40" s="182">
        <v>34520.16523271582</v>
      </c>
      <c r="P40" s="182">
        <v>94992.75127491304</v>
      </c>
      <c r="Q40" s="182">
        <v>572.208424675621</v>
      </c>
      <c r="R40" s="182">
        <v>15341.953837942592</v>
      </c>
      <c r="S40" s="182">
        <v>18482.947394898554</v>
      </c>
      <c r="T40" s="182">
        <v>9026.126440850925</v>
      </c>
      <c r="U40" s="182">
        <v>47490.222858696565</v>
      </c>
      <c r="V40" s="182">
        <v>2756.4448844589056</v>
      </c>
      <c r="W40" s="182">
        <v>16612.50265187287</v>
      </c>
      <c r="X40" s="182">
        <v>18383.887656863313</v>
      </c>
      <c r="Y40" s="182">
        <v>16240.259536895717</v>
      </c>
      <c r="Z40" s="182">
        <v>16006.453944017507</v>
      </c>
      <c r="AA40" s="182">
        <v>85212.90943596789</v>
      </c>
      <c r="AB40" s="182">
        <v>144984.07869953048</v>
      </c>
      <c r="AC40" s="183">
        <v>5940.5078927345385</v>
      </c>
      <c r="AD40" s="162">
        <f t="shared" si="0"/>
        <v>2106418.5751389037</v>
      </c>
      <c r="AE40" s="90">
        <v>6180.466264372702</v>
      </c>
      <c r="AF40" s="158">
        <v>1347.458548429688</v>
      </c>
      <c r="AG40" s="90">
        <v>3759.347822331231</v>
      </c>
      <c r="AH40" s="90">
        <v>4740.7160345437205</v>
      </c>
      <c r="AI40" s="90">
        <v>827.548743213667</v>
      </c>
      <c r="AJ40" s="90">
        <v>5974.34817591428</v>
      </c>
      <c r="AK40" s="90">
        <v>4773.802602325367</v>
      </c>
      <c r="AL40" s="90">
        <v>587.5903715755034</v>
      </c>
      <c r="AM40" s="90">
        <v>4633.0424062445445</v>
      </c>
      <c r="AN40" s="90">
        <v>9237.443627361508</v>
      </c>
      <c r="AO40" s="90">
        <v>4726.1339488826325</v>
      </c>
      <c r="AP40" s="90">
        <v>7518.84946413146</v>
      </c>
      <c r="AQ40" s="90">
        <v>0</v>
      </c>
      <c r="AR40" s="90">
        <v>4937.604954862214</v>
      </c>
      <c r="AS40" s="90">
        <v>2036.5697695444146</v>
      </c>
      <c r="AT40" s="90">
        <v>1304.389097110018</v>
      </c>
      <c r="AU40" s="90">
        <v>14492.870369069089</v>
      </c>
      <c r="AV40" s="90">
        <v>10173.619679582143</v>
      </c>
      <c r="AW40" s="90">
        <v>1052.1251679519482</v>
      </c>
      <c r="AX40" s="90">
        <v>6509.639928030184</v>
      </c>
      <c r="AY40" s="90">
        <v>0</v>
      </c>
      <c r="AZ40" s="90">
        <v>2467.2642827411187</v>
      </c>
      <c r="BA40" s="90">
        <v>1698.166937747004</v>
      </c>
      <c r="BB40" s="90">
        <v>163.04863713875224</v>
      </c>
      <c r="BC40" s="90">
        <v>6968.021945646676</v>
      </c>
      <c r="BD40" s="90">
        <v>4531.521556705321</v>
      </c>
      <c r="BE40" s="90">
        <v>199.9653096984697</v>
      </c>
      <c r="BF40" s="90">
        <v>0</v>
      </c>
      <c r="BG40" s="90">
        <v>2713.375433139235</v>
      </c>
      <c r="BH40" s="90">
        <v>46.145840699646854</v>
      </c>
      <c r="BI40" s="90">
        <v>584.5139821955269</v>
      </c>
      <c r="BJ40" s="90">
        <v>1971.965592564909</v>
      </c>
      <c r="BK40" s="90">
        <v>0</v>
      </c>
      <c r="BL40" s="90">
        <v>6485.028812990371</v>
      </c>
      <c r="BM40" s="90">
        <v>10985.78647589593</v>
      </c>
      <c r="BN40" s="90">
        <v>6417.348246630889</v>
      </c>
      <c r="BO40" s="90">
        <v>19.99653096984697</v>
      </c>
      <c r="BP40" s="90">
        <v>2042.7225483043674</v>
      </c>
      <c r="BQ40" s="90">
        <v>193.81253093851677</v>
      </c>
      <c r="BR40" s="90">
        <v>11068.848989155293</v>
      </c>
      <c r="BS40" s="90">
        <v>375.3195043571278</v>
      </c>
      <c r="BT40" s="90">
        <v>86195.50820393238</v>
      </c>
      <c r="BU40" s="90">
        <v>707.5695573945851</v>
      </c>
      <c r="BV40" s="90">
        <v>4873.000777882708</v>
      </c>
      <c r="BW40" s="90">
        <v>4017.7645302492533</v>
      </c>
      <c r="BX40" s="90">
        <v>5085.271645101084</v>
      </c>
      <c r="BY40" s="90">
        <v>0</v>
      </c>
      <c r="BZ40" s="90">
        <v>443.00007071660986</v>
      </c>
      <c r="CA40" s="90">
        <v>6390.276020087099</v>
      </c>
      <c r="CB40" s="90">
        <v>1196.715468810842</v>
      </c>
      <c r="CC40" s="90">
        <v>833.70152197362</v>
      </c>
      <c r="CD40" s="90">
        <v>864.4654157733844</v>
      </c>
      <c r="CE40" s="90">
        <v>2937.9518578775164</v>
      </c>
      <c r="CF40" s="90">
        <v>3604.743874040513</v>
      </c>
      <c r="CG40" s="90">
        <v>829.0869379036551</v>
      </c>
      <c r="CH40" s="90">
        <v>4553.056282365156</v>
      </c>
      <c r="CI40" s="90">
        <v>2153.47256598352</v>
      </c>
      <c r="CJ40" s="162">
        <v>17212.398580968278</v>
      </c>
      <c r="CK40" s="154"/>
      <c r="CL40" s="154"/>
      <c r="CM40" s="154"/>
      <c r="CN40" s="154"/>
      <c r="CO40" s="154"/>
      <c r="CP40" s="154"/>
      <c r="CQ40" s="154"/>
      <c r="CR40" s="154"/>
      <c r="CS40" s="154"/>
      <c r="CT40" s="154"/>
      <c r="CU40" s="157"/>
      <c r="CV40" s="157"/>
      <c r="CW40" s="157"/>
    </row>
    <row r="41" spans="1:101" ht="12">
      <c r="A41" s="74" t="s">
        <v>45</v>
      </c>
      <c r="B41" s="22" t="s">
        <v>152</v>
      </c>
      <c r="C41" s="25" t="s">
        <v>101</v>
      </c>
      <c r="D41" s="40" t="s">
        <v>102</v>
      </c>
      <c r="E41" s="80">
        <v>1679982</v>
      </c>
      <c r="F41" s="81">
        <v>1840344.2417261635</v>
      </c>
      <c r="G41" s="138">
        <v>249871.48088050567</v>
      </c>
      <c r="H41" s="138">
        <v>24070.0122438548</v>
      </c>
      <c r="I41" s="138">
        <v>29059.199432696096</v>
      </c>
      <c r="J41" s="138">
        <v>345211.33641356556</v>
      </c>
      <c r="K41" s="138">
        <v>178804.71672455157</v>
      </c>
      <c r="L41" s="138">
        <v>17223.62828339037</v>
      </c>
      <c r="M41" s="138">
        <v>16933.42058236614</v>
      </c>
      <c r="N41" s="138">
        <v>377042.08564850903</v>
      </c>
      <c r="O41" s="138">
        <v>43348.6158348403</v>
      </c>
      <c r="P41" s="138">
        <v>54688.581138561254</v>
      </c>
      <c r="Q41" s="138">
        <v>6312.348784607043</v>
      </c>
      <c r="R41" s="138">
        <v>26.171699064970944</v>
      </c>
      <c r="S41" s="138">
        <v>13119.64084013898</v>
      </c>
      <c r="T41" s="138">
        <v>3513.6334213048335</v>
      </c>
      <c r="U41" s="138">
        <v>54953.94228984026</v>
      </c>
      <c r="V41" s="138">
        <v>5892.939024907635</v>
      </c>
      <c r="W41" s="138">
        <v>5853.515832645211</v>
      </c>
      <c r="X41" s="138">
        <v>4129.4965676564925</v>
      </c>
      <c r="Y41" s="138">
        <v>5035.567415032385</v>
      </c>
      <c r="Z41" s="138">
        <v>2995.8313246143325</v>
      </c>
      <c r="AA41" s="138">
        <v>247817.83072223025</v>
      </c>
      <c r="AB41" s="138">
        <v>26929.021901205422</v>
      </c>
      <c r="AC41" s="184">
        <v>13079.88636054662</v>
      </c>
      <c r="AD41" s="162">
        <f t="shared" si="0"/>
        <v>1725912.9033666353</v>
      </c>
      <c r="AE41" s="90">
        <v>2142.435162698318</v>
      </c>
      <c r="AF41" s="158">
        <v>544.3050830854083</v>
      </c>
      <c r="AG41" s="90">
        <v>420.4036216892169</v>
      </c>
      <c r="AH41" s="90">
        <v>2214.6558006244404</v>
      </c>
      <c r="AI41" s="90">
        <v>0</v>
      </c>
      <c r="AJ41" s="90">
        <v>0</v>
      </c>
      <c r="AK41" s="90">
        <v>1136.6468290115863</v>
      </c>
      <c r="AL41" s="90">
        <v>231.23855629556607</v>
      </c>
      <c r="AM41" s="90">
        <v>0</v>
      </c>
      <c r="AN41" s="90">
        <v>8141.5053966243595</v>
      </c>
      <c r="AO41" s="90">
        <v>4165.421365714789</v>
      </c>
      <c r="AP41" s="90">
        <v>6626.806718182618</v>
      </c>
      <c r="AQ41" s="90">
        <v>0</v>
      </c>
      <c r="AR41" s="90">
        <v>1242.3274872612792</v>
      </c>
      <c r="AS41" s="90">
        <v>496.93099490451164</v>
      </c>
      <c r="AT41" s="90">
        <v>1038.5857793504294</v>
      </c>
      <c r="AU41" s="90">
        <v>6986.518501027497</v>
      </c>
      <c r="AV41" s="90">
        <v>5521.565928048997</v>
      </c>
      <c r="AW41" s="90">
        <v>547.6179563847718</v>
      </c>
      <c r="AX41" s="90">
        <v>6027.44168086179</v>
      </c>
      <c r="AY41" s="90">
        <v>0</v>
      </c>
      <c r="AZ41" s="90">
        <v>1362.2535006982346</v>
      </c>
      <c r="BA41" s="90">
        <v>869.2979537529591</v>
      </c>
      <c r="BB41" s="90">
        <v>0</v>
      </c>
      <c r="BC41" s="90">
        <v>2636.3845716334026</v>
      </c>
      <c r="BD41" s="90">
        <v>0</v>
      </c>
      <c r="BE41" s="90">
        <v>0</v>
      </c>
      <c r="BF41" s="90">
        <v>0</v>
      </c>
      <c r="BG41" s="90">
        <v>1158.5117927873848</v>
      </c>
      <c r="BH41" s="90">
        <v>0</v>
      </c>
      <c r="BI41" s="90">
        <v>0</v>
      </c>
      <c r="BJ41" s="90">
        <v>0</v>
      </c>
      <c r="BK41" s="90">
        <v>0</v>
      </c>
      <c r="BL41" s="90">
        <v>625.8017662497483</v>
      </c>
      <c r="BM41" s="90">
        <v>3154.849242983776</v>
      </c>
      <c r="BN41" s="90">
        <v>7045.15635842623</v>
      </c>
      <c r="BO41" s="90">
        <v>1935.9437699489963</v>
      </c>
      <c r="BP41" s="90">
        <v>27155.62243488188</v>
      </c>
      <c r="BQ41" s="90">
        <v>6337.526621682206</v>
      </c>
      <c r="BR41" s="90">
        <v>3264.174061862769</v>
      </c>
      <c r="BS41" s="90">
        <v>135.4965179439635</v>
      </c>
      <c r="BT41" s="90">
        <v>75013.05883015577</v>
      </c>
      <c r="BU41" s="90">
        <v>0</v>
      </c>
      <c r="BV41" s="90">
        <v>2295.158621798971</v>
      </c>
      <c r="BW41" s="90">
        <v>3427.4987155213853</v>
      </c>
      <c r="BX41" s="90">
        <v>4064.5642509889685</v>
      </c>
      <c r="BY41" s="90">
        <v>0</v>
      </c>
      <c r="BZ41" s="90">
        <v>0</v>
      </c>
      <c r="CA41" s="90">
        <v>3785.289031852633</v>
      </c>
      <c r="CB41" s="90">
        <v>0</v>
      </c>
      <c r="CC41" s="90">
        <v>0</v>
      </c>
      <c r="CD41" s="90">
        <v>0</v>
      </c>
      <c r="CE41" s="90">
        <v>0</v>
      </c>
      <c r="CF41" s="90">
        <v>0</v>
      </c>
      <c r="CG41" s="90">
        <v>0</v>
      </c>
      <c r="CH41" s="90">
        <v>0</v>
      </c>
      <c r="CI41" s="90">
        <v>0</v>
      </c>
      <c r="CJ41" s="162">
        <v>0</v>
      </c>
      <c r="CK41" s="154"/>
      <c r="CL41" s="154"/>
      <c r="CM41" s="154"/>
      <c r="CN41" s="154"/>
      <c r="CO41" s="154"/>
      <c r="CP41" s="154"/>
      <c r="CQ41" s="154"/>
      <c r="CR41" s="154"/>
      <c r="CS41" s="154"/>
      <c r="CT41" s="154"/>
      <c r="CU41" s="157"/>
      <c r="CV41" s="157"/>
      <c r="CW41" s="157"/>
    </row>
    <row r="42" spans="1:101" ht="12">
      <c r="A42" s="74" t="s">
        <v>46</v>
      </c>
      <c r="B42" s="22" t="s">
        <v>153</v>
      </c>
      <c r="C42" s="25" t="s">
        <v>154</v>
      </c>
      <c r="D42" s="40" t="s">
        <v>155</v>
      </c>
      <c r="E42" s="80">
        <v>1861393</v>
      </c>
      <c r="F42" s="81">
        <v>2145439.31462332</v>
      </c>
      <c r="G42" s="138">
        <v>329768.1345719587</v>
      </c>
      <c r="H42" s="138">
        <v>48086.64809953459</v>
      </c>
      <c r="I42" s="138">
        <v>72866.4817018156</v>
      </c>
      <c r="J42" s="138">
        <v>546482.1298989125</v>
      </c>
      <c r="K42" s="138">
        <v>49569.432066961635</v>
      </c>
      <c r="L42" s="138">
        <v>22956.296817552946</v>
      </c>
      <c r="M42" s="138">
        <v>14807.75770936963</v>
      </c>
      <c r="N42" s="138">
        <v>374401.60757660156</v>
      </c>
      <c r="O42" s="138">
        <v>25395.36250607522</v>
      </c>
      <c r="P42" s="138">
        <v>69649.98405385614</v>
      </c>
      <c r="Q42" s="138">
        <v>258.72979414042555</v>
      </c>
      <c r="R42" s="138">
        <v>15820.98286111911</v>
      </c>
      <c r="S42" s="138">
        <v>12578.672310986616</v>
      </c>
      <c r="T42" s="138">
        <v>4589.055494536946</v>
      </c>
      <c r="U42" s="138">
        <v>68868.00209619892</v>
      </c>
      <c r="V42" s="138">
        <v>2667.173021328688</v>
      </c>
      <c r="W42" s="138">
        <v>22314.697501564744</v>
      </c>
      <c r="X42" s="138">
        <v>8749.47687128026</v>
      </c>
      <c r="Y42" s="138">
        <v>15257.721313360516</v>
      </c>
      <c r="Z42" s="138">
        <v>10930.582006895429</v>
      </c>
      <c r="AA42" s="138">
        <v>41335.606342482155</v>
      </c>
      <c r="AB42" s="138">
        <v>251088.2649255839</v>
      </c>
      <c r="AC42" s="184">
        <v>9384.938656484663</v>
      </c>
      <c r="AD42" s="162">
        <f t="shared" si="0"/>
        <v>2017827.7381986007</v>
      </c>
      <c r="AE42" s="90">
        <v>3066.413386722284</v>
      </c>
      <c r="AF42" s="158">
        <v>609.266934588744</v>
      </c>
      <c r="AG42" s="90">
        <v>1699.8269270946237</v>
      </c>
      <c r="AH42" s="90">
        <v>2143.56243424944</v>
      </c>
      <c r="AI42" s="90">
        <v>374.1844872245939</v>
      </c>
      <c r="AJ42" s="90">
        <v>2701.3616140898193</v>
      </c>
      <c r="AK42" s="90">
        <v>2158.52285863643</v>
      </c>
      <c r="AL42" s="90">
        <v>265.68489613344775</v>
      </c>
      <c r="AM42" s="90">
        <v>3361.8161781042063</v>
      </c>
      <c r="AN42" s="90">
        <v>4346.634479746104</v>
      </c>
      <c r="AO42" s="90">
        <v>2223.8595012654487</v>
      </c>
      <c r="AP42" s="90">
        <v>3537.958297467759</v>
      </c>
      <c r="AQ42" s="90">
        <v>0</v>
      </c>
      <c r="AR42" s="90">
        <v>10095.81927343008</v>
      </c>
      <c r="AS42" s="90">
        <v>2033.9156753088716</v>
      </c>
      <c r="AT42" s="90">
        <v>589.792649008282</v>
      </c>
      <c r="AU42" s="90">
        <v>6563.355716917054</v>
      </c>
      <c r="AV42" s="90">
        <v>4600.104458184877</v>
      </c>
      <c r="AW42" s="90">
        <v>475.7289763227179</v>
      </c>
      <c r="AX42" s="90">
        <v>2943.3991634469917</v>
      </c>
      <c r="AY42" s="90">
        <v>0</v>
      </c>
      <c r="AZ42" s="90">
        <v>1115.5983596807596</v>
      </c>
      <c r="BA42" s="90">
        <v>814.0070459416065</v>
      </c>
      <c r="BB42" s="90">
        <v>73.72408112603524</v>
      </c>
      <c r="BC42" s="90">
        <v>6648.850313056216</v>
      </c>
      <c r="BD42" s="90">
        <v>2048.9730471443377</v>
      </c>
      <c r="BE42" s="90">
        <v>244.29561228247744</v>
      </c>
      <c r="BF42" s="90">
        <v>0</v>
      </c>
      <c r="BG42" s="90">
        <v>1226.8799915691145</v>
      </c>
      <c r="BH42" s="90">
        <v>20.865305979066576</v>
      </c>
      <c r="BI42" s="90">
        <v>264.2938757348433</v>
      </c>
      <c r="BJ42" s="90">
        <v>917.2906232343097</v>
      </c>
      <c r="BK42" s="90">
        <v>0</v>
      </c>
      <c r="BL42" s="90">
        <v>2932.2710002581557</v>
      </c>
      <c r="BM42" s="90">
        <v>4967.33384341645</v>
      </c>
      <c r="BN42" s="90">
        <v>2901.668551488858</v>
      </c>
      <c r="BO42" s="90">
        <v>9.041632590928849</v>
      </c>
      <c r="BP42" s="90">
        <v>923.6375446733471</v>
      </c>
      <c r="BQ42" s="90">
        <v>87.63428511207961</v>
      </c>
      <c r="BR42" s="90">
        <v>5466.529253298336</v>
      </c>
      <c r="BS42" s="90">
        <v>169.7044886297415</v>
      </c>
      <c r="BT42" s="90">
        <v>40025.67439314206</v>
      </c>
      <c r="BU42" s="90">
        <v>319.93469167902083</v>
      </c>
      <c r="BV42" s="90">
        <v>2203.37631138943</v>
      </c>
      <c r="BW42" s="90">
        <v>1816.6726405773966</v>
      </c>
      <c r="BX42" s="90">
        <v>6541.295713247378</v>
      </c>
      <c r="BY42" s="90">
        <v>0</v>
      </c>
      <c r="BZ42" s="90">
        <v>343.9276046806821</v>
      </c>
      <c r="CA42" s="90">
        <v>2889.4275719811403</v>
      </c>
      <c r="CB42" s="90">
        <v>541.1069350571265</v>
      </c>
      <c r="CC42" s="90">
        <v>423.1303139337595</v>
      </c>
      <c r="CD42" s="90">
        <v>529.3680897437173</v>
      </c>
      <c r="CE42" s="90">
        <v>1328.4244806672386</v>
      </c>
      <c r="CF42" s="90">
        <v>1629.9211969627574</v>
      </c>
      <c r="CG42" s="90">
        <v>374.8799974238961</v>
      </c>
      <c r="CH42" s="90">
        <v>2058.710189934569</v>
      </c>
      <c r="CI42" s="90">
        <v>973.7142790231069</v>
      </c>
      <c r="CJ42" s="162">
        <v>7782.759130191833</v>
      </c>
      <c r="CK42" s="154"/>
      <c r="CL42" s="154"/>
      <c r="CM42" s="154"/>
      <c r="CN42" s="154"/>
      <c r="CO42" s="154"/>
      <c r="CP42" s="154"/>
      <c r="CQ42" s="154"/>
      <c r="CR42" s="154"/>
      <c r="CS42" s="154"/>
      <c r="CT42" s="154"/>
      <c r="CU42" s="157"/>
      <c r="CV42" s="157"/>
      <c r="CW42" s="157"/>
    </row>
    <row r="43" spans="1:101" ht="12">
      <c r="A43" s="74" t="s">
        <v>47</v>
      </c>
      <c r="B43" s="22" t="s">
        <v>156</v>
      </c>
      <c r="C43" s="25" t="s">
        <v>91</v>
      </c>
      <c r="D43" s="40" t="s">
        <v>92</v>
      </c>
      <c r="E43" s="80">
        <v>59234</v>
      </c>
      <c r="F43" s="81">
        <v>120000.53092272884</v>
      </c>
      <c r="G43" s="138">
        <v>20067.197667007884</v>
      </c>
      <c r="H43" s="138">
        <v>4949.545094978176</v>
      </c>
      <c r="I43" s="138">
        <v>3420.6068682639307</v>
      </c>
      <c r="J43" s="138">
        <v>22407.694688182568</v>
      </c>
      <c r="K43" s="138">
        <v>4794.289017677147</v>
      </c>
      <c r="L43" s="138">
        <v>1483.4026604988287</v>
      </c>
      <c r="M43" s="138">
        <v>1638.3479148222789</v>
      </c>
      <c r="N43" s="138">
        <v>21049.242864670756</v>
      </c>
      <c r="O43" s="138">
        <v>1743.8723157105665</v>
      </c>
      <c r="P43" s="138">
        <v>4798.795950852052</v>
      </c>
      <c r="Q43" s="138">
        <v>28.906536914906457</v>
      </c>
      <c r="R43" s="138">
        <v>775.0370945948306</v>
      </c>
      <c r="S43" s="138">
        <v>933.7122246492365</v>
      </c>
      <c r="T43" s="138">
        <v>455.9773081093309</v>
      </c>
      <c r="U43" s="138">
        <v>2399.087152448446</v>
      </c>
      <c r="V43" s="138">
        <v>139.24869395567842</v>
      </c>
      <c r="W43" s="138">
        <v>839.2220394650262</v>
      </c>
      <c r="X43" s="138">
        <v>928.7079747102043</v>
      </c>
      <c r="Y43" s="138">
        <v>820.417249321458</v>
      </c>
      <c r="Z43" s="138">
        <v>808.6059761734317</v>
      </c>
      <c r="AA43" s="138">
        <v>4304.742827989215</v>
      </c>
      <c r="AB43" s="138">
        <v>7324.2326436866215</v>
      </c>
      <c r="AC43" s="184">
        <v>300.0995848531417</v>
      </c>
      <c r="AD43" s="162">
        <f t="shared" si="0"/>
        <v>106410.99234953574</v>
      </c>
      <c r="AE43" s="90">
        <v>312.2216809787477</v>
      </c>
      <c r="AF43" s="158">
        <v>68.07023208994102</v>
      </c>
      <c r="AG43" s="90">
        <v>189.91283930115964</v>
      </c>
      <c r="AH43" s="90">
        <v>239.48910422511213</v>
      </c>
      <c r="AI43" s="90">
        <v>41.80569048446149</v>
      </c>
      <c r="AJ43" s="90">
        <v>301.8091112298298</v>
      </c>
      <c r="AK43" s="90">
        <v>241.1605547870466</v>
      </c>
      <c r="AL43" s="90">
        <v>29.683594358855558</v>
      </c>
      <c r="AM43" s="90">
        <v>234.0497021174684</v>
      </c>
      <c r="AN43" s="90">
        <v>466.65252327430363</v>
      </c>
      <c r="AO43" s="90">
        <v>238.7524537682484</v>
      </c>
      <c r="AP43" s="90">
        <v>379.83344917675873</v>
      </c>
      <c r="AQ43" s="90">
        <v>0</v>
      </c>
      <c r="AR43" s="90">
        <v>249.4354395076606</v>
      </c>
      <c r="AS43" s="90">
        <v>102.88240557886061</v>
      </c>
      <c r="AT43" s="90">
        <v>65.89447124688354</v>
      </c>
      <c r="AU43" s="90">
        <v>732.1435236888403</v>
      </c>
      <c r="AV43" s="90">
        <v>513.9457934279336</v>
      </c>
      <c r="AW43" s="90">
        <v>53.150729166118325</v>
      </c>
      <c r="AX43" s="90">
        <v>328.8507102792584</v>
      </c>
      <c r="AY43" s="90">
        <v>0</v>
      </c>
      <c r="AZ43" s="90">
        <v>124.64001400943538</v>
      </c>
      <c r="BA43" s="90">
        <v>85.78714181198045</v>
      </c>
      <c r="BB43" s="90">
        <v>8.236808905860443</v>
      </c>
      <c r="BC43" s="90">
        <v>352.00702210894156</v>
      </c>
      <c r="BD43" s="90">
        <v>228.92112298740437</v>
      </c>
      <c r="BE43" s="90">
        <v>10.101746771338277</v>
      </c>
      <c r="BF43" s="90">
        <v>0</v>
      </c>
      <c r="BG43" s="90">
        <v>137.07293311262094</v>
      </c>
      <c r="BH43" s="90">
        <v>2.331172331847295</v>
      </c>
      <c r="BI43" s="90">
        <v>29.528182870065734</v>
      </c>
      <c r="BJ43" s="90">
        <v>99.6187643142744</v>
      </c>
      <c r="BK43" s="90">
        <v>0</v>
      </c>
      <c r="BL43" s="90">
        <v>327.6074183689398</v>
      </c>
      <c r="BM43" s="90">
        <v>554.974426468446</v>
      </c>
      <c r="BN43" s="90">
        <v>324.1883656155638</v>
      </c>
      <c r="BO43" s="90">
        <v>1.0101746771338278</v>
      </c>
      <c r="BP43" s="90">
        <v>103.19322855644026</v>
      </c>
      <c r="BQ43" s="90">
        <v>9.790923793758639</v>
      </c>
      <c r="BR43" s="90">
        <v>559.1705366657711</v>
      </c>
      <c r="BS43" s="90">
        <v>18.960201632358</v>
      </c>
      <c r="BT43" s="90">
        <v>4354.381257508683</v>
      </c>
      <c r="BU43" s="90">
        <v>35.74464242165852</v>
      </c>
      <c r="BV43" s="90">
        <v>246.17179824307433</v>
      </c>
      <c r="BW43" s="90">
        <v>202.96740435950449</v>
      </c>
      <c r="BX43" s="90">
        <v>256.8951909695719</v>
      </c>
      <c r="BY43" s="90">
        <v>0</v>
      </c>
      <c r="BZ43" s="90">
        <v>22.379254385734033</v>
      </c>
      <c r="CA43" s="90">
        <v>322.8207445142135</v>
      </c>
      <c r="CB43" s="90">
        <v>60.45506913923985</v>
      </c>
      <c r="CC43" s="90">
        <v>42.116513462041134</v>
      </c>
      <c r="CD43" s="90">
        <v>43.67062834993932</v>
      </c>
      <c r="CE43" s="90">
        <v>148.41797179427778</v>
      </c>
      <c r="CF43" s="90">
        <v>182.1026349320272</v>
      </c>
      <c r="CG43" s="90">
        <v>41.8833962288564</v>
      </c>
      <c r="CH43" s="90">
        <v>230.0090034089331</v>
      </c>
      <c r="CI43" s="90">
        <v>108.78804215287377</v>
      </c>
      <c r="CJ43" s="162">
        <v>869.527279779041</v>
      </c>
      <c r="CK43" s="154"/>
      <c r="CL43" s="154"/>
      <c r="CM43" s="154"/>
      <c r="CN43" s="154"/>
      <c r="CO43" s="154"/>
      <c r="CP43" s="154"/>
      <c r="CQ43" s="154"/>
      <c r="CR43" s="154"/>
      <c r="CS43" s="154"/>
      <c r="CT43" s="154"/>
      <c r="CU43" s="157"/>
      <c r="CV43" s="157"/>
      <c r="CW43" s="157"/>
    </row>
    <row r="44" spans="1:101" ht="12">
      <c r="A44" s="74" t="s">
        <v>48</v>
      </c>
      <c r="B44" s="22" t="s">
        <v>157</v>
      </c>
      <c r="C44" s="25" t="s">
        <v>91</v>
      </c>
      <c r="D44" s="40" t="s">
        <v>92</v>
      </c>
      <c r="E44" s="80">
        <v>689605</v>
      </c>
      <c r="F44" s="81">
        <v>1580960.692137652</v>
      </c>
      <c r="G44" s="138">
        <v>264884.39938391285</v>
      </c>
      <c r="H44" s="138">
        <v>65333.351545261925</v>
      </c>
      <c r="I44" s="138">
        <v>45151.56579726247</v>
      </c>
      <c r="J44" s="138">
        <v>295778.65567227144</v>
      </c>
      <c r="K44" s="138">
        <v>63283.991516572016</v>
      </c>
      <c r="L44" s="138">
        <v>19580.722196041355</v>
      </c>
      <c r="M44" s="138">
        <v>21625.97940185102</v>
      </c>
      <c r="N44" s="138">
        <v>277847.2682740947</v>
      </c>
      <c r="O44" s="138">
        <v>23018.887769699326</v>
      </c>
      <c r="P44" s="138">
        <v>63343.48244833578</v>
      </c>
      <c r="Q44" s="138">
        <v>381.56252786418986</v>
      </c>
      <c r="R44" s="138">
        <v>10230.388851928576</v>
      </c>
      <c r="S44" s="138">
        <v>12324.879932301359</v>
      </c>
      <c r="T44" s="138">
        <v>6018.841165341576</v>
      </c>
      <c r="U44" s="138">
        <v>31667.63840128763</v>
      </c>
      <c r="V44" s="138">
        <v>1838.0646503565276</v>
      </c>
      <c r="W44" s="138">
        <v>11077.621776702288</v>
      </c>
      <c r="X44" s="138">
        <v>12258.824483929171</v>
      </c>
      <c r="Y44" s="138">
        <v>10829.40099244655</v>
      </c>
      <c r="Z44" s="138">
        <v>10673.493722996667</v>
      </c>
      <c r="AA44" s="138">
        <v>56822.04548016234</v>
      </c>
      <c r="AB44" s="138">
        <v>96678.91835044915</v>
      </c>
      <c r="AC44" s="184">
        <v>3961.2754908911324</v>
      </c>
      <c r="AD44" s="162">
        <f t="shared" si="0"/>
        <v>1404611.2598319603</v>
      </c>
      <c r="AE44" s="90">
        <v>4121.285583221277</v>
      </c>
      <c r="AF44" s="158">
        <v>898.5182107769632</v>
      </c>
      <c r="AG44" s="90">
        <v>2506.8247798389248</v>
      </c>
      <c r="AH44" s="90">
        <v>3161.2250292404124</v>
      </c>
      <c r="AI44" s="90">
        <v>551.8296773949843</v>
      </c>
      <c r="AJ44" s="90">
        <v>3983.8410167325633</v>
      </c>
      <c r="AK44" s="90">
        <v>3183.2879592790105</v>
      </c>
      <c r="AL44" s="90">
        <v>391.81958506484017</v>
      </c>
      <c r="AM44" s="90">
        <v>3089.42562883586</v>
      </c>
      <c r="AN44" s="90">
        <v>6159.752617164109</v>
      </c>
      <c r="AO44" s="90">
        <v>3151.5013390141958</v>
      </c>
      <c r="AP44" s="90">
        <v>5013.752130249856</v>
      </c>
      <c r="AQ44" s="90">
        <v>0</v>
      </c>
      <c r="AR44" s="90">
        <v>3292.5153614087358</v>
      </c>
      <c r="AS44" s="90">
        <v>1358.0343733660952</v>
      </c>
      <c r="AT44" s="90">
        <v>869.7984506151425</v>
      </c>
      <c r="AU44" s="90">
        <v>9664.19929445268</v>
      </c>
      <c r="AV44" s="90">
        <v>6784.017632510086</v>
      </c>
      <c r="AW44" s="90">
        <v>701.5827125244782</v>
      </c>
      <c r="AX44" s="90">
        <v>4340.786607315193</v>
      </c>
      <c r="AY44" s="90">
        <v>0</v>
      </c>
      <c r="AZ44" s="90">
        <v>1645.2319749843027</v>
      </c>
      <c r="BA44" s="90">
        <v>1132.3791149517892</v>
      </c>
      <c r="BB44" s="90">
        <v>108.72480632689282</v>
      </c>
      <c r="BC44" s="90">
        <v>4646.446911894571</v>
      </c>
      <c r="BD44" s="90">
        <v>3021.729051311568</v>
      </c>
      <c r="BE44" s="90">
        <v>133.34174360845344</v>
      </c>
      <c r="BF44" s="90">
        <v>0</v>
      </c>
      <c r="BG44" s="90">
        <v>1809.3448901947067</v>
      </c>
      <c r="BH44" s="90">
        <v>30.771171601950797</v>
      </c>
      <c r="BI44" s="90">
        <v>389.7681736247101</v>
      </c>
      <c r="BJ44" s="90">
        <v>1314.954733123364</v>
      </c>
      <c r="BK44" s="90">
        <v>0</v>
      </c>
      <c r="BL44" s="90">
        <v>4324.375315794152</v>
      </c>
      <c r="BM44" s="90">
        <v>7325.59025270442</v>
      </c>
      <c r="BN44" s="90">
        <v>4279.24426411129</v>
      </c>
      <c r="BO44" s="90">
        <v>13.334174360845346</v>
      </c>
      <c r="BP44" s="90">
        <v>1362.1371962463552</v>
      </c>
      <c r="BQ44" s="90">
        <v>129.23892072819334</v>
      </c>
      <c r="BR44" s="90">
        <v>7380.978361587931</v>
      </c>
      <c r="BS44" s="90">
        <v>250.27219569586651</v>
      </c>
      <c r="BT44" s="90">
        <v>57477.26629413988</v>
      </c>
      <c r="BU44" s="90">
        <v>471.8246312299122</v>
      </c>
      <c r="BV44" s="90">
        <v>3249.435721166004</v>
      </c>
      <c r="BW44" s="90">
        <v>2679.1433408098496</v>
      </c>
      <c r="BX44" s="90">
        <v>3390.983110534978</v>
      </c>
      <c r="BY44" s="90">
        <v>0</v>
      </c>
      <c r="BZ44" s="90">
        <v>295.40324737872766</v>
      </c>
      <c r="CA44" s="90">
        <v>4261.191843438148</v>
      </c>
      <c r="CB44" s="90">
        <v>797.9990502105908</v>
      </c>
      <c r="CC44" s="90">
        <v>555.9325002752445</v>
      </c>
      <c r="CD44" s="90">
        <v>576.4466146765449</v>
      </c>
      <c r="CE44" s="90">
        <v>1959.0979253242006</v>
      </c>
      <c r="CF44" s="90">
        <v>2403.731097915189</v>
      </c>
      <c r="CG44" s="90">
        <v>552.8553831150492</v>
      </c>
      <c r="CH44" s="90">
        <v>3036.0889313924786</v>
      </c>
      <c r="CI44" s="90">
        <v>1435.9880080910373</v>
      </c>
      <c r="CJ44" s="162">
        <v>11477.647007527647</v>
      </c>
      <c r="CK44" s="154"/>
      <c r="CL44" s="154"/>
      <c r="CM44" s="154"/>
      <c r="CN44" s="154"/>
      <c r="CO44" s="154"/>
      <c r="CP44" s="154"/>
      <c r="CQ44" s="154"/>
      <c r="CR44" s="154"/>
      <c r="CS44" s="154"/>
      <c r="CT44" s="154"/>
      <c r="CU44" s="157"/>
      <c r="CV44" s="157"/>
      <c r="CW44" s="157"/>
    </row>
    <row r="45" spans="1:101" ht="12">
      <c r="A45" s="74" t="s">
        <v>49</v>
      </c>
      <c r="B45" s="22" t="s">
        <v>158</v>
      </c>
      <c r="C45" s="25" t="s">
        <v>91</v>
      </c>
      <c r="D45" s="40" t="s">
        <v>92</v>
      </c>
      <c r="E45" s="80">
        <v>44565</v>
      </c>
      <c r="F45" s="81">
        <v>242482.2852521515</v>
      </c>
      <c r="G45" s="138">
        <v>40996.61185367578</v>
      </c>
      <c r="H45" s="138">
        <v>10111.754639497736</v>
      </c>
      <c r="I45" s="138">
        <v>6988.185117286649</v>
      </c>
      <c r="J45" s="138">
        <v>45778.168776271734</v>
      </c>
      <c r="K45" s="138">
        <v>9794.571680289679</v>
      </c>
      <c r="L45" s="138">
        <v>3030.5418875284445</v>
      </c>
      <c r="M45" s="138">
        <v>3347.0898458171673</v>
      </c>
      <c r="N45" s="138">
        <v>43002.897258316145</v>
      </c>
      <c r="O45" s="138">
        <v>3562.672657931553</v>
      </c>
      <c r="P45" s="138">
        <v>9803.779193620043</v>
      </c>
      <c r="Q45" s="138">
        <v>59.05508549819703</v>
      </c>
      <c r="R45" s="138">
        <v>1583.3747923629494</v>
      </c>
      <c r="S45" s="138">
        <v>1907.5427616836978</v>
      </c>
      <c r="T45" s="138">
        <v>931.5463486651081</v>
      </c>
      <c r="U45" s="138">
        <v>4901.254595890686</v>
      </c>
      <c r="V45" s="138">
        <v>284.4804118622825</v>
      </c>
      <c r="W45" s="138">
        <v>1714.5024822057203</v>
      </c>
      <c r="X45" s="138">
        <v>1897.319246882397</v>
      </c>
      <c r="Y45" s="138">
        <v>1676.0849265859254</v>
      </c>
      <c r="Z45" s="138">
        <v>1651.9548916511783</v>
      </c>
      <c r="AA45" s="138">
        <v>8794.445232336342</v>
      </c>
      <c r="AB45" s="138">
        <v>14963.161663220591</v>
      </c>
      <c r="AC45" s="184">
        <v>613.0933876183789</v>
      </c>
      <c r="AD45" s="162">
        <f t="shared" si="0"/>
        <v>217394.08873669838</v>
      </c>
      <c r="AE45" s="90">
        <v>637.8584234724615</v>
      </c>
      <c r="AF45" s="158">
        <v>139.06520133446398</v>
      </c>
      <c r="AG45" s="90">
        <v>387.98556171396115</v>
      </c>
      <c r="AH45" s="90">
        <v>489.26820834796575</v>
      </c>
      <c r="AI45" s="90">
        <v>85.40762365061829</v>
      </c>
      <c r="AJ45" s="90">
        <v>616.5858926747238</v>
      </c>
      <c r="AK45" s="90">
        <v>492.6829257916921</v>
      </c>
      <c r="AL45" s="90">
        <v>60.642587796535665</v>
      </c>
      <c r="AM45" s="90">
        <v>478.1556922595953</v>
      </c>
      <c r="AN45" s="90">
        <v>953.3554552396841</v>
      </c>
      <c r="AO45" s="90">
        <v>487.76325616914073</v>
      </c>
      <c r="AP45" s="90">
        <v>775.9869984509057</v>
      </c>
      <c r="AQ45" s="90">
        <v>0</v>
      </c>
      <c r="AR45" s="90">
        <v>509.5882377667003</v>
      </c>
      <c r="AS45" s="90">
        <v>210.1853043000346</v>
      </c>
      <c r="AT45" s="90">
        <v>134.62019489911583</v>
      </c>
      <c r="AU45" s="90">
        <v>1495.744665494657</v>
      </c>
      <c r="AV45" s="90">
        <v>1049.9740201211698</v>
      </c>
      <c r="AW45" s="90">
        <v>108.58515720636228</v>
      </c>
      <c r="AX45" s="90">
        <v>671.8309726569082</v>
      </c>
      <c r="AY45" s="90">
        <v>0</v>
      </c>
      <c r="AZ45" s="90">
        <v>254.63536865351625</v>
      </c>
      <c r="BA45" s="90">
        <v>175.26025373658473</v>
      </c>
      <c r="BB45" s="90">
        <v>16.82752436238948</v>
      </c>
      <c r="BC45" s="90">
        <v>719.1385411473993</v>
      </c>
      <c r="BD45" s="90">
        <v>467.6781770905604</v>
      </c>
      <c r="BE45" s="90">
        <v>20.637529878402187</v>
      </c>
      <c r="BF45" s="90">
        <v>0</v>
      </c>
      <c r="BG45" s="90">
        <v>280.0354054269343</v>
      </c>
      <c r="BH45" s="90">
        <v>4.76250689501589</v>
      </c>
      <c r="BI45" s="90">
        <v>60.32508733686794</v>
      </c>
      <c r="BJ45" s="90">
        <v>203.51779464701235</v>
      </c>
      <c r="BK45" s="90">
        <v>0</v>
      </c>
      <c r="BL45" s="90">
        <v>669.2909689795663</v>
      </c>
      <c r="BM45" s="90">
        <v>1133.7941414734496</v>
      </c>
      <c r="BN45" s="90">
        <v>662.3059588668764</v>
      </c>
      <c r="BO45" s="90">
        <v>2.063752987840219</v>
      </c>
      <c r="BP45" s="90">
        <v>210.82030521937006</v>
      </c>
      <c r="BQ45" s="90">
        <v>20.002528959066733</v>
      </c>
      <c r="BR45" s="90">
        <v>1142.3666538844782</v>
      </c>
      <c r="BS45" s="90">
        <v>38.735056079462574</v>
      </c>
      <c r="BT45" s="90">
        <v>8895.854879154214</v>
      </c>
      <c r="BU45" s="90">
        <v>73.02510572357697</v>
      </c>
      <c r="BV45" s="90">
        <v>502.9207281136779</v>
      </c>
      <c r="BW45" s="90">
        <v>414.65560032605015</v>
      </c>
      <c r="BX45" s="90">
        <v>524.8282598307511</v>
      </c>
      <c r="BY45" s="90">
        <v>0</v>
      </c>
      <c r="BZ45" s="90">
        <v>45.720066192152544</v>
      </c>
      <c r="CA45" s="90">
        <v>659.5119548218007</v>
      </c>
      <c r="CB45" s="90">
        <v>123.50767881074542</v>
      </c>
      <c r="CC45" s="90">
        <v>86.04262456995374</v>
      </c>
      <c r="CD45" s="90">
        <v>89.217629166631</v>
      </c>
      <c r="CE45" s="90">
        <v>303.2129389826783</v>
      </c>
      <c r="CF45" s="90">
        <v>372.0295761133595</v>
      </c>
      <c r="CG45" s="90">
        <v>85.56637388045215</v>
      </c>
      <c r="CH45" s="90">
        <v>469.9006803082344</v>
      </c>
      <c r="CI45" s="90">
        <v>222.2503217674082</v>
      </c>
      <c r="CJ45" s="162">
        <v>1776.4150718409269</v>
      </c>
      <c r="CK45" s="154"/>
      <c r="CL45" s="154"/>
      <c r="CM45" s="154"/>
      <c r="CN45" s="154"/>
      <c r="CO45" s="154"/>
      <c r="CP45" s="154"/>
      <c r="CQ45" s="154"/>
      <c r="CR45" s="154"/>
      <c r="CS45" s="154"/>
      <c r="CT45" s="154"/>
      <c r="CU45" s="157"/>
      <c r="CV45" s="157"/>
      <c r="CW45" s="157"/>
    </row>
    <row r="46" spans="1:101" ht="12">
      <c r="A46" s="74" t="s">
        <v>50</v>
      </c>
      <c r="B46" s="22" t="s">
        <v>159</v>
      </c>
      <c r="C46" s="25" t="s">
        <v>91</v>
      </c>
      <c r="D46" s="40" t="s">
        <v>92</v>
      </c>
      <c r="E46" s="80">
        <v>3630063</v>
      </c>
      <c r="F46" s="81">
        <v>3848292.4571804944</v>
      </c>
      <c r="G46" s="138">
        <v>643692.323451459</v>
      </c>
      <c r="H46" s="138">
        <v>158765.7746279289</v>
      </c>
      <c r="I46" s="138">
        <v>109722.26512059518</v>
      </c>
      <c r="J46" s="138">
        <v>718768.0759601442</v>
      </c>
      <c r="K46" s="138">
        <v>153785.6500093249</v>
      </c>
      <c r="L46" s="138">
        <v>47582.87235693235</v>
      </c>
      <c r="M46" s="138">
        <v>52553.02675607971</v>
      </c>
      <c r="N46" s="138">
        <v>675193.2318247912</v>
      </c>
      <c r="O46" s="138">
        <v>55937.91626161738</v>
      </c>
      <c r="P46" s="138">
        <v>153930.21819144653</v>
      </c>
      <c r="Q46" s="138">
        <v>927.2304094698185</v>
      </c>
      <c r="R46" s="138">
        <v>24860.742215193466</v>
      </c>
      <c r="S46" s="138">
        <v>29950.5392478208</v>
      </c>
      <c r="T46" s="138">
        <v>14626.311942927136</v>
      </c>
      <c r="U46" s="138">
        <v>76955.1388762666</v>
      </c>
      <c r="V46" s="138">
        <v>4466.658316585792</v>
      </c>
      <c r="W46" s="138">
        <v>26919.59253299473</v>
      </c>
      <c r="X46" s="138">
        <v>29790.0187145685</v>
      </c>
      <c r="Y46" s="138">
        <v>26316.394255866515</v>
      </c>
      <c r="Z46" s="138">
        <v>25937.525916513256</v>
      </c>
      <c r="AA46" s="138">
        <v>138082.55436507796</v>
      </c>
      <c r="AB46" s="138">
        <v>234938.25127684735</v>
      </c>
      <c r="AC46" s="184">
        <v>9626.24688540978</v>
      </c>
      <c r="AD46" s="162">
        <f t="shared" si="0"/>
        <v>3413328.5595158604</v>
      </c>
      <c r="AE46" s="90">
        <v>10015.085444219705</v>
      </c>
      <c r="AF46" s="158">
        <v>2183.4780610095722</v>
      </c>
      <c r="AG46" s="90">
        <v>6091.804088022141</v>
      </c>
      <c r="AH46" s="90">
        <v>7682.0540913601635</v>
      </c>
      <c r="AI46" s="90">
        <v>1340.994516921404</v>
      </c>
      <c r="AJ46" s="90">
        <v>9681.083092421439</v>
      </c>
      <c r="AK46" s="90">
        <v>7735.668946488377</v>
      </c>
      <c r="AL46" s="90">
        <v>952.1559581114802</v>
      </c>
      <c r="AM46" s="90">
        <v>7507.57525086853</v>
      </c>
      <c r="AN46" s="90">
        <v>14968.739130166286</v>
      </c>
      <c r="AO46" s="90">
        <v>7658.424671247868</v>
      </c>
      <c r="AP46" s="90">
        <v>12183.857431530698</v>
      </c>
      <c r="AQ46" s="90">
        <v>0</v>
      </c>
      <c r="AR46" s="90">
        <v>8001.101113973434</v>
      </c>
      <c r="AS46" s="90">
        <v>3300.1426401560207</v>
      </c>
      <c r="AT46" s="90">
        <v>2113.6865248129197</v>
      </c>
      <c r="AU46" s="90">
        <v>23484.851930173732</v>
      </c>
      <c r="AV46" s="90">
        <v>16485.757871595106</v>
      </c>
      <c r="AW46" s="90">
        <v>1704.9075270896662</v>
      </c>
      <c r="AX46" s="90">
        <v>10548.492185151268</v>
      </c>
      <c r="AY46" s="90">
        <v>0</v>
      </c>
      <c r="AZ46" s="90">
        <v>3998.0580021225505</v>
      </c>
      <c r="BA46" s="90">
        <v>2751.780570039461</v>
      </c>
      <c r="BB46" s="90">
        <v>264.21081560161497</v>
      </c>
      <c r="BC46" s="90">
        <v>11291.27353467279</v>
      </c>
      <c r="BD46" s="90">
        <v>7343.066629833562</v>
      </c>
      <c r="BE46" s="90">
        <v>324.0321323416032</v>
      </c>
      <c r="BF46" s="90">
        <v>0</v>
      </c>
      <c r="BG46" s="90">
        <v>4396.8667803891385</v>
      </c>
      <c r="BH46" s="90">
        <v>74.77664592498536</v>
      </c>
      <c r="BI46" s="90">
        <v>947.1708483831478</v>
      </c>
      <c r="BJ46" s="90">
        <v>3195.4553358610406</v>
      </c>
      <c r="BK46" s="90">
        <v>0</v>
      </c>
      <c r="BL46" s="90">
        <v>10508.611307324609</v>
      </c>
      <c r="BM46" s="90">
        <v>17801.826839874848</v>
      </c>
      <c r="BN46" s="90">
        <v>10398.938893301296</v>
      </c>
      <c r="BO46" s="90">
        <v>32.40321323416032</v>
      </c>
      <c r="BP46" s="90">
        <v>3310.112859612685</v>
      </c>
      <c r="BQ46" s="90">
        <v>314.06191288493847</v>
      </c>
      <c r="BR46" s="90">
        <v>17936.424802539823</v>
      </c>
      <c r="BS46" s="90">
        <v>608.1833868565476</v>
      </c>
      <c r="BT46" s="90">
        <v>139674.7984123073</v>
      </c>
      <c r="BU46" s="90">
        <v>1146.575237516442</v>
      </c>
      <c r="BV46" s="90">
        <v>7896.413809678453</v>
      </c>
      <c r="BW46" s="90">
        <v>6510.553305202059</v>
      </c>
      <c r="BX46" s="90">
        <v>8240.386380933387</v>
      </c>
      <c r="BY46" s="90">
        <v>0</v>
      </c>
      <c r="BZ46" s="90">
        <v>717.8558008798594</v>
      </c>
      <c r="CA46" s="90">
        <v>10355.069927691977</v>
      </c>
      <c r="CB46" s="90">
        <v>1939.2076843212872</v>
      </c>
      <c r="CC46" s="90">
        <v>1350.964736378069</v>
      </c>
      <c r="CD46" s="90">
        <v>1400.8158336613924</v>
      </c>
      <c r="CE46" s="90">
        <v>4760.779790557401</v>
      </c>
      <c r="CF46" s="90">
        <v>5841.277398624797</v>
      </c>
      <c r="CG46" s="90">
        <v>1343.4870717855702</v>
      </c>
      <c r="CH46" s="90">
        <v>7377.9623979318885</v>
      </c>
      <c r="CI46" s="90">
        <v>3489.5768098326503</v>
      </c>
      <c r="CJ46" s="162">
        <v>27891.688930019536</v>
      </c>
      <c r="CK46" s="154"/>
      <c r="CL46" s="154"/>
      <c r="CM46" s="154"/>
      <c r="CN46" s="154"/>
      <c r="CO46" s="154"/>
      <c r="CP46" s="154"/>
      <c r="CQ46" s="154"/>
      <c r="CR46" s="154"/>
      <c r="CS46" s="154"/>
      <c r="CT46" s="154"/>
      <c r="CU46" s="157"/>
      <c r="CV46" s="157"/>
      <c r="CW46" s="157"/>
    </row>
    <row r="47" spans="1:101" ht="12">
      <c r="A47" s="74" t="s">
        <v>51</v>
      </c>
      <c r="B47" s="22" t="s">
        <v>160</v>
      </c>
      <c r="C47" s="25" t="s">
        <v>93</v>
      </c>
      <c r="D47" s="40" t="s">
        <v>94</v>
      </c>
      <c r="E47" s="80">
        <v>167228</v>
      </c>
      <c r="F47" s="81">
        <v>176837.49165613943</v>
      </c>
      <c r="G47" s="138">
        <v>32127.92819195715</v>
      </c>
      <c r="H47" s="138">
        <v>5826.79653416794</v>
      </c>
      <c r="I47" s="138">
        <v>4653.341615000023</v>
      </c>
      <c r="J47" s="138">
        <v>19528.007106055367</v>
      </c>
      <c r="K47" s="138">
        <v>8634.297650009928</v>
      </c>
      <c r="L47" s="138">
        <v>2611.0394124760696</v>
      </c>
      <c r="M47" s="138">
        <v>1942.5380909291898</v>
      </c>
      <c r="N47" s="138">
        <v>29820.06537270861</v>
      </c>
      <c r="O47" s="138">
        <v>2461.802114393739</v>
      </c>
      <c r="P47" s="138">
        <v>7770.561233026575</v>
      </c>
      <c r="Q47" s="138">
        <v>112.43906019901647</v>
      </c>
      <c r="R47" s="138">
        <v>1275.6722466215685</v>
      </c>
      <c r="S47" s="138">
        <v>838.1820851199409</v>
      </c>
      <c r="T47" s="138">
        <v>699.7798237476969</v>
      </c>
      <c r="U47" s="138">
        <v>2532.332070336758</v>
      </c>
      <c r="V47" s="138">
        <v>171.72511012213425</v>
      </c>
      <c r="W47" s="138">
        <v>1358.6727165139334</v>
      </c>
      <c r="X47" s="138">
        <v>1432.6985050558678</v>
      </c>
      <c r="Y47" s="138">
        <v>1170.1839646894005</v>
      </c>
      <c r="Z47" s="138">
        <v>573.4392070149839</v>
      </c>
      <c r="AA47" s="138">
        <v>6770.058031910235</v>
      </c>
      <c r="AB47" s="138">
        <v>4527.614302232032</v>
      </c>
      <c r="AC47" s="184">
        <v>829.1869603040196</v>
      </c>
      <c r="AD47" s="162">
        <f t="shared" si="0"/>
        <v>137668.3614045922</v>
      </c>
      <c r="AE47" s="90">
        <v>439.5345080507007</v>
      </c>
      <c r="AF47" s="158">
        <v>163.54772392584212</v>
      </c>
      <c r="AG47" s="90">
        <v>346.9256093776926</v>
      </c>
      <c r="AH47" s="90">
        <v>678.109750327523</v>
      </c>
      <c r="AI47" s="90">
        <v>35.776064608777965</v>
      </c>
      <c r="AJ47" s="90">
        <v>0</v>
      </c>
      <c r="AK47" s="90">
        <v>378.2041115785099</v>
      </c>
      <c r="AL47" s="90">
        <v>91.9955947082862</v>
      </c>
      <c r="AM47" s="90">
        <v>179.9024963184264</v>
      </c>
      <c r="AN47" s="90">
        <v>1877.1639769829328</v>
      </c>
      <c r="AO47" s="90">
        <v>960.4094765959193</v>
      </c>
      <c r="AP47" s="90">
        <v>1527.9241673116894</v>
      </c>
      <c r="AQ47" s="90">
        <v>0</v>
      </c>
      <c r="AR47" s="90">
        <v>139.0155653369658</v>
      </c>
      <c r="AS47" s="90">
        <v>40.88693098146053</v>
      </c>
      <c r="AT47" s="90">
        <v>40.88693098146053</v>
      </c>
      <c r="AU47" s="90">
        <v>1579.257709158913</v>
      </c>
      <c r="AV47" s="90">
        <v>655.213068977905</v>
      </c>
      <c r="AW47" s="90">
        <v>32.09624082044652</v>
      </c>
      <c r="AX47" s="90">
        <v>194.21292216193754</v>
      </c>
      <c r="AY47" s="90">
        <v>0</v>
      </c>
      <c r="AZ47" s="90">
        <v>61.3303964721908</v>
      </c>
      <c r="BA47" s="90">
        <v>81.77386196292106</v>
      </c>
      <c r="BB47" s="90">
        <v>20.443465490730265</v>
      </c>
      <c r="BC47" s="90">
        <v>61.3303964721908</v>
      </c>
      <c r="BD47" s="90">
        <v>0</v>
      </c>
      <c r="BE47" s="90">
        <v>0</v>
      </c>
      <c r="BF47" s="90">
        <v>0</v>
      </c>
      <c r="BG47" s="90">
        <v>143.10425843511186</v>
      </c>
      <c r="BH47" s="90">
        <v>0</v>
      </c>
      <c r="BI47" s="90">
        <v>0</v>
      </c>
      <c r="BJ47" s="90">
        <v>0</v>
      </c>
      <c r="BK47" s="90">
        <v>0</v>
      </c>
      <c r="BL47" s="90">
        <v>61.3303964721908</v>
      </c>
      <c r="BM47" s="90">
        <v>341.81474300501003</v>
      </c>
      <c r="BN47" s="90">
        <v>260.6541850068109</v>
      </c>
      <c r="BO47" s="90">
        <v>0</v>
      </c>
      <c r="BP47" s="90">
        <v>2126.1204110359477</v>
      </c>
      <c r="BQ47" s="90">
        <v>20.443465490730265</v>
      </c>
      <c r="BR47" s="90">
        <v>61.3303964721908</v>
      </c>
      <c r="BS47" s="90">
        <v>20.443465490730265</v>
      </c>
      <c r="BT47" s="90">
        <v>22873.784668268283</v>
      </c>
      <c r="BU47" s="90">
        <v>0</v>
      </c>
      <c r="BV47" s="90">
        <v>261.6763582813474</v>
      </c>
      <c r="BW47" s="90">
        <v>245.3215858887632</v>
      </c>
      <c r="BX47" s="90">
        <v>122.6607929443816</v>
      </c>
      <c r="BY47" s="90">
        <v>0</v>
      </c>
      <c r="BZ47" s="90">
        <v>20.443465490730265</v>
      </c>
      <c r="CA47" s="90">
        <v>388.4258443238751</v>
      </c>
      <c r="CB47" s="90">
        <v>81.77386196292106</v>
      </c>
      <c r="CC47" s="90">
        <v>2495.9427017632584</v>
      </c>
      <c r="CD47" s="90">
        <v>366.5513362487937</v>
      </c>
      <c r="CE47" s="90">
        <v>0</v>
      </c>
      <c r="CF47" s="90">
        <v>0</v>
      </c>
      <c r="CG47" s="90">
        <v>0</v>
      </c>
      <c r="CH47" s="90">
        <v>0</v>
      </c>
      <c r="CI47" s="90">
        <v>0</v>
      </c>
      <c r="CJ47" s="162">
        <v>0</v>
      </c>
      <c r="CK47" s="154"/>
      <c r="CL47" s="154"/>
      <c r="CM47" s="154"/>
      <c r="CN47" s="154"/>
      <c r="CO47" s="154"/>
      <c r="CP47" s="154"/>
      <c r="CQ47" s="154"/>
      <c r="CR47" s="154"/>
      <c r="CS47" s="154"/>
      <c r="CT47" s="154"/>
      <c r="CU47" s="157"/>
      <c r="CV47" s="157"/>
      <c r="CW47" s="157"/>
    </row>
    <row r="48" spans="1:101" ht="12">
      <c r="A48" s="74" t="s">
        <v>52</v>
      </c>
      <c r="B48" s="22" t="s">
        <v>161</v>
      </c>
      <c r="C48" s="25" t="s">
        <v>101</v>
      </c>
      <c r="D48" s="40" t="s">
        <v>102</v>
      </c>
      <c r="E48" s="80">
        <v>54165680</v>
      </c>
      <c r="F48" s="81">
        <v>56040019.95163277</v>
      </c>
      <c r="G48" s="138">
        <v>7521814.042079077</v>
      </c>
      <c r="H48" s="138">
        <v>724573.1103479741</v>
      </c>
      <c r="I48" s="138">
        <v>874761.2715712796</v>
      </c>
      <c r="J48" s="138">
        <v>10391804.09292969</v>
      </c>
      <c r="K48" s="138">
        <v>5382510.338152127</v>
      </c>
      <c r="L48" s="138">
        <v>518478.2537848377</v>
      </c>
      <c r="M48" s="138">
        <v>509742.2093471475</v>
      </c>
      <c r="N48" s="138">
        <v>11349996.583411604</v>
      </c>
      <c r="O48" s="138">
        <v>1304911.7335928492</v>
      </c>
      <c r="P48" s="138">
        <v>1646275.6617916375</v>
      </c>
      <c r="Q48" s="138">
        <v>190018.93917323137</v>
      </c>
      <c r="R48" s="138">
        <v>787.8396239469548</v>
      </c>
      <c r="S48" s="138">
        <v>394937.0226271811</v>
      </c>
      <c r="T48" s="138">
        <v>105769.9626782456</v>
      </c>
      <c r="U48" s="138">
        <v>1654263.7572192515</v>
      </c>
      <c r="V48" s="138">
        <v>177393.5598831447</v>
      </c>
      <c r="W48" s="138">
        <v>176206.81412049045</v>
      </c>
      <c r="X48" s="138">
        <v>124309.12547466827</v>
      </c>
      <c r="Y48" s="138">
        <v>151584.33270878118</v>
      </c>
      <c r="Z48" s="138">
        <v>90182.70530825712</v>
      </c>
      <c r="AA48" s="138">
        <v>7459993.563232909</v>
      </c>
      <c r="AB48" s="138">
        <v>810637.1097740781</v>
      </c>
      <c r="AC48" s="184">
        <v>393740.3042110591</v>
      </c>
      <c r="AD48" s="162">
        <f t="shared" si="0"/>
        <v>51954692.333043486</v>
      </c>
      <c r="AE48" s="90">
        <v>64493.14997550579</v>
      </c>
      <c r="AF48" s="158">
        <v>16385.069647403125</v>
      </c>
      <c r="AG48" s="90">
        <v>12655.297250489693</v>
      </c>
      <c r="AH48" s="90">
        <v>66667.18843146067</v>
      </c>
      <c r="AI48" s="90">
        <v>0</v>
      </c>
      <c r="AJ48" s="90">
        <v>0</v>
      </c>
      <c r="AK48" s="90">
        <v>34216.17404762028</v>
      </c>
      <c r="AL48" s="90">
        <v>6960.912120442715</v>
      </c>
      <c r="AM48" s="90">
        <v>0</v>
      </c>
      <c r="AN48" s="90">
        <v>245081.54912355743</v>
      </c>
      <c r="AO48" s="90">
        <v>125390.5600167038</v>
      </c>
      <c r="AP48" s="90">
        <v>199484.98184475602</v>
      </c>
      <c r="AQ48" s="90">
        <v>0</v>
      </c>
      <c r="AR48" s="90">
        <v>37397.450503811146</v>
      </c>
      <c r="AS48" s="90">
        <v>14958.980201524459</v>
      </c>
      <c r="AT48" s="90">
        <v>31264.268621186122</v>
      </c>
      <c r="AU48" s="90">
        <v>210313.28897996622</v>
      </c>
      <c r="AV48" s="90">
        <v>166214.21534587213</v>
      </c>
      <c r="AW48" s="90">
        <v>16484.796182079954</v>
      </c>
      <c r="AX48" s="90">
        <v>181442.457191024</v>
      </c>
      <c r="AY48" s="90">
        <v>0</v>
      </c>
      <c r="AZ48" s="90">
        <v>41007.55105911238</v>
      </c>
      <c r="BA48" s="90">
        <v>26168.24269920012</v>
      </c>
      <c r="BB48" s="90">
        <v>0</v>
      </c>
      <c r="BC48" s="90">
        <v>79362.3762958211</v>
      </c>
      <c r="BD48" s="90">
        <v>0</v>
      </c>
      <c r="BE48" s="90">
        <v>0</v>
      </c>
      <c r="BF48" s="90">
        <v>0</v>
      </c>
      <c r="BG48" s="90">
        <v>34874.36917648736</v>
      </c>
      <c r="BH48" s="90">
        <v>0</v>
      </c>
      <c r="BI48" s="90">
        <v>0</v>
      </c>
      <c r="BJ48" s="90">
        <v>0</v>
      </c>
      <c r="BK48" s="90">
        <v>0</v>
      </c>
      <c r="BL48" s="90">
        <v>18838.342400453137</v>
      </c>
      <c r="BM48" s="90">
        <v>94969.57897274494</v>
      </c>
      <c r="BN48" s="90">
        <v>212078.4486437461</v>
      </c>
      <c r="BO48" s="90">
        <v>58277.19506909898</v>
      </c>
      <c r="BP48" s="90">
        <v>817458.4047459733</v>
      </c>
      <c r="BQ48" s="90">
        <v>190776.86083677527</v>
      </c>
      <c r="BR48" s="90">
        <v>98260.55461708034</v>
      </c>
      <c r="BS48" s="90">
        <v>4078.8152682823356</v>
      </c>
      <c r="BT48" s="90">
        <v>2258097.9520339877</v>
      </c>
      <c r="BU48" s="90">
        <v>0</v>
      </c>
      <c r="BV48" s="90">
        <v>69090.54322410763</v>
      </c>
      <c r="BW48" s="90">
        <v>103177.07277664804</v>
      </c>
      <c r="BX48" s="90">
        <v>122354.48539500238</v>
      </c>
      <c r="BY48" s="90">
        <v>0</v>
      </c>
      <c r="BZ48" s="90">
        <v>0</v>
      </c>
      <c r="CA48" s="90">
        <v>113947.53852174564</v>
      </c>
      <c r="CB48" s="90">
        <v>0</v>
      </c>
      <c r="CC48" s="90">
        <v>0</v>
      </c>
      <c r="CD48" s="90">
        <v>0</v>
      </c>
      <c r="CE48" s="90">
        <v>0</v>
      </c>
      <c r="CF48" s="90">
        <v>0</v>
      </c>
      <c r="CG48" s="90">
        <v>0</v>
      </c>
      <c r="CH48" s="90">
        <v>0</v>
      </c>
      <c r="CI48" s="90">
        <v>0</v>
      </c>
      <c r="CJ48" s="162">
        <v>0</v>
      </c>
      <c r="CK48" s="154"/>
      <c r="CL48" s="154"/>
      <c r="CM48" s="154"/>
      <c r="CN48" s="154"/>
      <c r="CO48" s="154"/>
      <c r="CP48" s="154"/>
      <c r="CQ48" s="154"/>
      <c r="CR48" s="154"/>
      <c r="CS48" s="154"/>
      <c r="CT48" s="154"/>
      <c r="CU48" s="157"/>
      <c r="CV48" s="157"/>
      <c r="CW48" s="157"/>
    </row>
    <row r="49" spans="1:101" ht="12">
      <c r="A49" s="148" t="s">
        <v>204</v>
      </c>
      <c r="B49" s="23" t="s">
        <v>162</v>
      </c>
      <c r="C49" s="24" t="s">
        <v>163</v>
      </c>
      <c r="D49" s="120" t="s">
        <v>164</v>
      </c>
      <c r="E49" s="82">
        <v>236006</v>
      </c>
      <c r="F49" s="137">
        <v>238013.6684722581</v>
      </c>
      <c r="G49" s="185">
        <v>0</v>
      </c>
      <c r="H49" s="185">
        <v>0</v>
      </c>
      <c r="I49" s="185">
        <v>0</v>
      </c>
      <c r="J49" s="185">
        <v>0</v>
      </c>
      <c r="K49" s="185">
        <v>0</v>
      </c>
      <c r="L49" s="185">
        <v>0</v>
      </c>
      <c r="M49" s="185">
        <v>0</v>
      </c>
      <c r="N49" s="185">
        <v>0</v>
      </c>
      <c r="O49" s="185">
        <v>0</v>
      </c>
      <c r="P49" s="185">
        <v>0</v>
      </c>
      <c r="Q49" s="185">
        <v>0</v>
      </c>
      <c r="R49" s="185">
        <v>0</v>
      </c>
      <c r="S49" s="185">
        <v>0</v>
      </c>
      <c r="T49" s="185">
        <v>0</v>
      </c>
      <c r="U49" s="185">
        <v>0</v>
      </c>
      <c r="V49" s="185">
        <v>0</v>
      </c>
      <c r="W49" s="185">
        <v>0</v>
      </c>
      <c r="X49" s="185">
        <v>0</v>
      </c>
      <c r="Y49" s="185">
        <v>0</v>
      </c>
      <c r="Z49" s="185">
        <v>0</v>
      </c>
      <c r="AA49" s="185">
        <v>0</v>
      </c>
      <c r="AB49" s="185">
        <v>0</v>
      </c>
      <c r="AC49" s="186">
        <v>0</v>
      </c>
      <c r="AD49" s="163">
        <f t="shared" si="0"/>
        <v>0</v>
      </c>
      <c r="AE49" s="159">
        <v>0</v>
      </c>
      <c r="AF49" s="160">
        <v>0</v>
      </c>
      <c r="AG49" s="159">
        <v>0</v>
      </c>
      <c r="AH49" s="159">
        <v>0</v>
      </c>
      <c r="AI49" s="159">
        <v>0</v>
      </c>
      <c r="AJ49" s="159">
        <v>0</v>
      </c>
      <c r="AK49" s="159">
        <v>0</v>
      </c>
      <c r="AL49" s="159">
        <v>0</v>
      </c>
      <c r="AM49" s="159">
        <v>0</v>
      </c>
      <c r="AN49" s="159">
        <v>0</v>
      </c>
      <c r="AO49" s="159">
        <v>0</v>
      </c>
      <c r="AP49" s="159">
        <v>0</v>
      </c>
      <c r="AQ49" s="159">
        <v>0</v>
      </c>
      <c r="AR49" s="159">
        <v>0</v>
      </c>
      <c r="AS49" s="159">
        <v>0</v>
      </c>
      <c r="AT49" s="159">
        <v>0</v>
      </c>
      <c r="AU49" s="159">
        <v>0</v>
      </c>
      <c r="AV49" s="159">
        <v>0</v>
      </c>
      <c r="AW49" s="159">
        <v>0</v>
      </c>
      <c r="AX49" s="159">
        <v>0</v>
      </c>
      <c r="AY49" s="159">
        <v>0</v>
      </c>
      <c r="AZ49" s="159">
        <v>0</v>
      </c>
      <c r="BA49" s="159">
        <v>0</v>
      </c>
      <c r="BB49" s="159">
        <v>0</v>
      </c>
      <c r="BC49" s="159">
        <v>0</v>
      </c>
      <c r="BD49" s="159">
        <v>0</v>
      </c>
      <c r="BE49" s="159">
        <v>0</v>
      </c>
      <c r="BF49" s="159">
        <v>0</v>
      </c>
      <c r="BG49" s="159">
        <v>0</v>
      </c>
      <c r="BH49" s="159">
        <v>0</v>
      </c>
      <c r="BI49" s="159">
        <v>0</v>
      </c>
      <c r="BJ49" s="159">
        <v>0</v>
      </c>
      <c r="BK49" s="159">
        <v>0</v>
      </c>
      <c r="BL49" s="159">
        <v>0</v>
      </c>
      <c r="BM49" s="159">
        <v>0</v>
      </c>
      <c r="BN49" s="159">
        <v>0</v>
      </c>
      <c r="BO49" s="159">
        <v>0</v>
      </c>
      <c r="BP49" s="159">
        <v>0</v>
      </c>
      <c r="BQ49" s="159">
        <v>0</v>
      </c>
      <c r="BR49" s="159">
        <v>0</v>
      </c>
      <c r="BS49" s="159">
        <v>0</v>
      </c>
      <c r="BT49" s="159">
        <v>0</v>
      </c>
      <c r="BU49" s="159">
        <v>0</v>
      </c>
      <c r="BV49" s="159">
        <v>0</v>
      </c>
      <c r="BW49" s="159">
        <v>0</v>
      </c>
      <c r="BX49" s="159">
        <v>0</v>
      </c>
      <c r="BY49" s="159">
        <v>0</v>
      </c>
      <c r="BZ49" s="159">
        <v>0</v>
      </c>
      <c r="CA49" s="159">
        <v>0</v>
      </c>
      <c r="CB49" s="159">
        <v>0</v>
      </c>
      <c r="CC49" s="159">
        <v>0</v>
      </c>
      <c r="CD49" s="159">
        <v>245714.22273174272</v>
      </c>
      <c r="CE49" s="159">
        <v>0</v>
      </c>
      <c r="CF49" s="159">
        <v>0</v>
      </c>
      <c r="CG49" s="159">
        <v>0</v>
      </c>
      <c r="CH49" s="159">
        <v>0</v>
      </c>
      <c r="CI49" s="159">
        <v>0</v>
      </c>
      <c r="CJ49" s="163">
        <v>0</v>
      </c>
      <c r="CK49" s="154"/>
      <c r="CL49" s="154"/>
      <c r="CM49" s="154"/>
      <c r="CN49" s="154"/>
      <c r="CO49" s="154"/>
      <c r="CP49" s="154"/>
      <c r="CQ49" s="154"/>
      <c r="CR49" s="154"/>
      <c r="CS49" s="154"/>
      <c r="CT49" s="154"/>
      <c r="CU49" s="157"/>
      <c r="CV49" s="157"/>
      <c r="CW49" s="157"/>
    </row>
    <row r="50" spans="1:101" ht="12">
      <c r="A50" s="73" t="s">
        <v>53</v>
      </c>
      <c r="B50" s="66" t="s">
        <v>165</v>
      </c>
      <c r="C50" s="44" t="s">
        <v>120</v>
      </c>
      <c r="D50" s="144" t="s">
        <v>121</v>
      </c>
      <c r="E50" s="79">
        <v>675744</v>
      </c>
      <c r="F50" s="136">
        <v>761763.7834326363</v>
      </c>
      <c r="G50" s="182">
        <v>60728.27308441546</v>
      </c>
      <c r="H50" s="182">
        <v>91738.45508496802</v>
      </c>
      <c r="I50" s="182">
        <v>31121.56914854306</v>
      </c>
      <c r="J50" s="182">
        <v>153001.38647973785</v>
      </c>
      <c r="K50" s="182">
        <v>58701.02699098852</v>
      </c>
      <c r="L50" s="182">
        <v>12809.522018906413</v>
      </c>
      <c r="M50" s="182">
        <v>14235.277513184692</v>
      </c>
      <c r="N50" s="182">
        <v>339663.9690822019</v>
      </c>
      <c r="O50" s="182">
        <v>29517.594217479997</v>
      </c>
      <c r="P50" s="182">
        <v>10693.166207087093</v>
      </c>
      <c r="Q50" s="182">
        <v>0</v>
      </c>
      <c r="R50" s="182">
        <v>4589.150497208211</v>
      </c>
      <c r="S50" s="182">
        <v>0</v>
      </c>
      <c r="T50" s="182">
        <v>3274.7821509204223</v>
      </c>
      <c r="U50" s="182">
        <v>0</v>
      </c>
      <c r="V50" s="182">
        <v>0</v>
      </c>
      <c r="W50" s="182">
        <v>6304.512576261765</v>
      </c>
      <c r="X50" s="182">
        <v>0</v>
      </c>
      <c r="Y50" s="182">
        <v>6460.4545834484525</v>
      </c>
      <c r="Z50" s="182">
        <v>0</v>
      </c>
      <c r="AA50" s="182">
        <v>0</v>
      </c>
      <c r="AB50" s="182">
        <v>0</v>
      </c>
      <c r="AC50" s="183">
        <v>0</v>
      </c>
      <c r="AD50" s="179">
        <f t="shared" si="0"/>
        <v>822839.1396353518</v>
      </c>
      <c r="AE50" s="155">
        <v>0</v>
      </c>
      <c r="AF50" s="156">
        <v>0</v>
      </c>
      <c r="AG50" s="155">
        <v>0</v>
      </c>
      <c r="AH50" s="155">
        <v>0</v>
      </c>
      <c r="AI50" s="155">
        <v>0</v>
      </c>
      <c r="AJ50" s="155">
        <v>0</v>
      </c>
      <c r="AK50" s="155">
        <v>0</v>
      </c>
      <c r="AL50" s="155">
        <v>0</v>
      </c>
      <c r="AM50" s="155">
        <v>0</v>
      </c>
      <c r="AN50" s="155">
        <v>0</v>
      </c>
      <c r="AO50" s="155">
        <v>0</v>
      </c>
      <c r="AP50" s="155">
        <v>0</v>
      </c>
      <c r="AQ50" s="155">
        <v>0</v>
      </c>
      <c r="AR50" s="155">
        <v>0</v>
      </c>
      <c r="AS50" s="155">
        <v>0</v>
      </c>
      <c r="AT50" s="155">
        <v>0</v>
      </c>
      <c r="AU50" s="155">
        <v>0</v>
      </c>
      <c r="AV50" s="155">
        <v>0</v>
      </c>
      <c r="AW50" s="155">
        <v>0</v>
      </c>
      <c r="AX50" s="155">
        <v>0</v>
      </c>
      <c r="AY50" s="155">
        <v>0</v>
      </c>
      <c r="AZ50" s="155">
        <v>0</v>
      </c>
      <c r="BA50" s="155">
        <v>0</v>
      </c>
      <c r="BB50" s="155">
        <v>0</v>
      </c>
      <c r="BC50" s="155">
        <v>0</v>
      </c>
      <c r="BD50" s="155">
        <v>0</v>
      </c>
      <c r="BE50" s="155">
        <v>0</v>
      </c>
      <c r="BF50" s="155">
        <v>0</v>
      </c>
      <c r="BG50" s="155">
        <v>0</v>
      </c>
      <c r="BH50" s="155">
        <v>0</v>
      </c>
      <c r="BI50" s="155">
        <v>0</v>
      </c>
      <c r="BJ50" s="155">
        <v>0</v>
      </c>
      <c r="BK50" s="155">
        <v>0</v>
      </c>
      <c r="BL50" s="155">
        <v>0</v>
      </c>
      <c r="BM50" s="155">
        <v>0</v>
      </c>
      <c r="BN50" s="155">
        <v>0</v>
      </c>
      <c r="BO50" s="155">
        <v>0</v>
      </c>
      <c r="BP50" s="155">
        <v>0</v>
      </c>
      <c r="BQ50" s="155">
        <v>0</v>
      </c>
      <c r="BR50" s="155">
        <v>0</v>
      </c>
      <c r="BS50" s="155">
        <v>0</v>
      </c>
      <c r="BT50" s="155">
        <v>0</v>
      </c>
      <c r="BU50" s="155">
        <v>0</v>
      </c>
      <c r="BV50" s="155">
        <v>0</v>
      </c>
      <c r="BW50" s="155">
        <v>0</v>
      </c>
      <c r="BX50" s="155">
        <v>0</v>
      </c>
      <c r="BY50" s="155">
        <v>0</v>
      </c>
      <c r="BZ50" s="155">
        <v>0</v>
      </c>
      <c r="CA50" s="155">
        <v>0</v>
      </c>
      <c r="CB50" s="155">
        <v>0</v>
      </c>
      <c r="CC50" s="155">
        <v>0</v>
      </c>
      <c r="CD50" s="155">
        <v>0</v>
      </c>
      <c r="CE50" s="155">
        <v>0</v>
      </c>
      <c r="CF50" s="155">
        <v>0</v>
      </c>
      <c r="CG50" s="155">
        <v>0</v>
      </c>
      <c r="CH50" s="155">
        <v>0</v>
      </c>
      <c r="CI50" s="155">
        <v>0</v>
      </c>
      <c r="CJ50" s="161">
        <v>0</v>
      </c>
      <c r="CK50" s="154"/>
      <c r="CL50" s="154"/>
      <c r="CM50" s="154"/>
      <c r="CN50" s="154"/>
      <c r="CO50" s="154"/>
      <c r="CP50" s="154"/>
      <c r="CQ50" s="154"/>
      <c r="CR50" s="154"/>
      <c r="CS50" s="154"/>
      <c r="CT50" s="154"/>
      <c r="CU50" s="157"/>
      <c r="CV50" s="157"/>
      <c r="CW50" s="157"/>
    </row>
    <row r="51" spans="1:101" ht="12">
      <c r="A51" s="74" t="s">
        <v>54</v>
      </c>
      <c r="B51" s="22" t="s">
        <v>166</v>
      </c>
      <c r="C51" s="25" t="s">
        <v>120</v>
      </c>
      <c r="D51" s="40" t="s">
        <v>121</v>
      </c>
      <c r="E51" s="80">
        <v>1208760</v>
      </c>
      <c r="F51" s="81">
        <v>1358313.3051130583</v>
      </c>
      <c r="G51" s="138">
        <v>101491.6840392727</v>
      </c>
      <c r="H51" s="138">
        <v>153317.2248252843</v>
      </c>
      <c r="I51" s="138">
        <v>52011.69574573146</v>
      </c>
      <c r="J51" s="138">
        <v>255702.45267121238</v>
      </c>
      <c r="K51" s="138">
        <v>98103.66377237107</v>
      </c>
      <c r="L51" s="138">
        <v>21407.82036778496</v>
      </c>
      <c r="M51" s="138">
        <v>23790.603852199285</v>
      </c>
      <c r="N51" s="138">
        <v>567660.9341697692</v>
      </c>
      <c r="O51" s="138">
        <v>49331.06432576534</v>
      </c>
      <c r="P51" s="138">
        <v>17870.876133107442</v>
      </c>
      <c r="Q51" s="138">
        <v>0</v>
      </c>
      <c r="R51" s="138">
        <v>7669.584340458612</v>
      </c>
      <c r="S51" s="138">
        <v>0</v>
      </c>
      <c r="T51" s="138">
        <v>5472.955815764155</v>
      </c>
      <c r="U51" s="138">
        <v>0</v>
      </c>
      <c r="V51" s="138">
        <v>0</v>
      </c>
      <c r="W51" s="138">
        <v>10536.370720144598</v>
      </c>
      <c r="X51" s="138">
        <v>0</v>
      </c>
      <c r="Y51" s="138">
        <v>10796.987663752414</v>
      </c>
      <c r="Z51" s="138">
        <v>0</v>
      </c>
      <c r="AA51" s="138">
        <v>0</v>
      </c>
      <c r="AB51" s="138">
        <v>0</v>
      </c>
      <c r="AC51" s="184">
        <v>0</v>
      </c>
      <c r="AD51" s="180">
        <f t="shared" si="0"/>
        <v>1375163.9184426176</v>
      </c>
      <c r="AE51" s="90">
        <v>0</v>
      </c>
      <c r="AF51" s="158">
        <v>0</v>
      </c>
      <c r="AG51" s="90">
        <v>0</v>
      </c>
      <c r="AH51" s="90">
        <v>0</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0</v>
      </c>
      <c r="AY51" s="90">
        <v>0</v>
      </c>
      <c r="AZ51" s="90">
        <v>0</v>
      </c>
      <c r="BA51" s="90">
        <v>0</v>
      </c>
      <c r="BB51" s="90">
        <v>0</v>
      </c>
      <c r="BC51" s="90">
        <v>0</v>
      </c>
      <c r="BD51" s="90">
        <v>0</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90">
        <v>0</v>
      </c>
      <c r="CA51" s="90">
        <v>0</v>
      </c>
      <c r="CB51" s="90">
        <v>0</v>
      </c>
      <c r="CC51" s="90">
        <v>0</v>
      </c>
      <c r="CD51" s="90">
        <v>0</v>
      </c>
      <c r="CE51" s="90">
        <v>0</v>
      </c>
      <c r="CF51" s="90">
        <v>0</v>
      </c>
      <c r="CG51" s="90">
        <v>0</v>
      </c>
      <c r="CH51" s="90">
        <v>0</v>
      </c>
      <c r="CI51" s="90">
        <v>0</v>
      </c>
      <c r="CJ51" s="162">
        <v>0</v>
      </c>
      <c r="CK51" s="154"/>
      <c r="CL51" s="154"/>
      <c r="CM51" s="154"/>
      <c r="CN51" s="154"/>
      <c r="CO51" s="154"/>
      <c r="CP51" s="154"/>
      <c r="CQ51" s="154"/>
      <c r="CR51" s="154"/>
      <c r="CS51" s="154"/>
      <c r="CT51" s="154"/>
      <c r="CU51" s="157"/>
      <c r="CV51" s="157"/>
      <c r="CW51" s="157"/>
    </row>
    <row r="52" spans="1:101" ht="12">
      <c r="A52" s="74" t="s">
        <v>55</v>
      </c>
      <c r="B52" s="22" t="s">
        <v>167</v>
      </c>
      <c r="C52" s="25" t="s">
        <v>120</v>
      </c>
      <c r="D52" s="40" t="s">
        <v>121</v>
      </c>
      <c r="E52" s="80">
        <v>1089430</v>
      </c>
      <c r="F52" s="81">
        <v>1010530.4177421456</v>
      </c>
      <c r="G52" s="138">
        <v>95087.30233666828</v>
      </c>
      <c r="H52" s="138">
        <v>143642.5205511372</v>
      </c>
      <c r="I52" s="138">
        <v>48729.62632587145</v>
      </c>
      <c r="J52" s="138">
        <v>239566.9818225377</v>
      </c>
      <c r="K52" s="138">
        <v>91913.07470914192</v>
      </c>
      <c r="L52" s="138">
        <v>20056.93281129283</v>
      </c>
      <c r="M52" s="138">
        <v>22289.356637245422</v>
      </c>
      <c r="N52" s="138">
        <v>531840.0949109249</v>
      </c>
      <c r="O52" s="138">
        <v>46218.149521674786</v>
      </c>
      <c r="P52" s="138">
        <v>16743.178694644448</v>
      </c>
      <c r="Q52" s="138">
        <v>0</v>
      </c>
      <c r="R52" s="138">
        <v>7185.61418978491</v>
      </c>
      <c r="S52" s="138">
        <v>0</v>
      </c>
      <c r="T52" s="138">
        <v>5127.598475234862</v>
      </c>
      <c r="U52" s="138">
        <v>0</v>
      </c>
      <c r="V52" s="138">
        <v>0</v>
      </c>
      <c r="W52" s="138">
        <v>9871.499105384124</v>
      </c>
      <c r="X52" s="138">
        <v>0</v>
      </c>
      <c r="Y52" s="138">
        <v>10115.670461347689</v>
      </c>
      <c r="Z52" s="138">
        <v>0</v>
      </c>
      <c r="AA52" s="138">
        <v>0</v>
      </c>
      <c r="AB52" s="138">
        <v>0</v>
      </c>
      <c r="AC52" s="184">
        <v>0</v>
      </c>
      <c r="AD52" s="180">
        <f t="shared" si="0"/>
        <v>1288387.6005528904</v>
      </c>
      <c r="AE52" s="90">
        <v>0</v>
      </c>
      <c r="AF52" s="158">
        <v>0</v>
      </c>
      <c r="AG52" s="90">
        <v>0</v>
      </c>
      <c r="AH52" s="90">
        <v>0</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0</v>
      </c>
      <c r="AY52" s="90">
        <v>0</v>
      </c>
      <c r="AZ52" s="90">
        <v>0</v>
      </c>
      <c r="BA52" s="90">
        <v>0</v>
      </c>
      <c r="BB52" s="90">
        <v>0</v>
      </c>
      <c r="BC52" s="90">
        <v>0</v>
      </c>
      <c r="BD52" s="90">
        <v>0</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90">
        <v>0</v>
      </c>
      <c r="CA52" s="90">
        <v>0</v>
      </c>
      <c r="CB52" s="90">
        <v>0</v>
      </c>
      <c r="CC52" s="90">
        <v>0</v>
      </c>
      <c r="CD52" s="90">
        <v>0</v>
      </c>
      <c r="CE52" s="90">
        <v>0</v>
      </c>
      <c r="CF52" s="90">
        <v>0</v>
      </c>
      <c r="CG52" s="90">
        <v>0</v>
      </c>
      <c r="CH52" s="90">
        <v>0</v>
      </c>
      <c r="CI52" s="90">
        <v>0</v>
      </c>
      <c r="CJ52" s="162">
        <v>0</v>
      </c>
      <c r="CK52" s="154"/>
      <c r="CL52" s="154"/>
      <c r="CM52" s="154"/>
      <c r="CN52" s="154"/>
      <c r="CO52" s="154"/>
      <c r="CP52" s="154"/>
      <c r="CQ52" s="154"/>
      <c r="CR52" s="154"/>
      <c r="CS52" s="154"/>
      <c r="CT52" s="154"/>
      <c r="CU52" s="157"/>
      <c r="CV52" s="157"/>
      <c r="CW52" s="157"/>
    </row>
    <row r="53" spans="1:101" ht="12">
      <c r="A53" s="74" t="s">
        <v>56</v>
      </c>
      <c r="B53" s="22" t="s">
        <v>168</v>
      </c>
      <c r="C53" s="25" t="s">
        <v>120</v>
      </c>
      <c r="D53" s="40" t="s">
        <v>121</v>
      </c>
      <c r="E53" s="80">
        <v>73</v>
      </c>
      <c r="F53" s="81">
        <v>73.96783658232017</v>
      </c>
      <c r="G53" s="138">
        <v>5.461557061297867</v>
      </c>
      <c r="H53" s="138">
        <v>8.250437262811671</v>
      </c>
      <c r="I53" s="138">
        <v>2.7988977309732648</v>
      </c>
      <c r="J53" s="138">
        <v>13.760078465514948</v>
      </c>
      <c r="K53" s="138">
        <v>5.279238025135685</v>
      </c>
      <c r="L53" s="138">
        <v>1.1520158878379578</v>
      </c>
      <c r="M53" s="138">
        <v>1.2802402649190523</v>
      </c>
      <c r="N53" s="138">
        <v>30.547454333678857</v>
      </c>
      <c r="O53" s="138">
        <v>2.6546453067570335</v>
      </c>
      <c r="P53" s="138">
        <v>0.9616828281082083</v>
      </c>
      <c r="Q53" s="138">
        <v>0</v>
      </c>
      <c r="R53" s="138">
        <v>0.41272221372977275</v>
      </c>
      <c r="S53" s="138">
        <v>0</v>
      </c>
      <c r="T53" s="138">
        <v>0.2945153661081388</v>
      </c>
      <c r="U53" s="138">
        <v>0</v>
      </c>
      <c r="V53" s="138">
        <v>0</v>
      </c>
      <c r="W53" s="138">
        <v>0.5669921674054644</v>
      </c>
      <c r="X53" s="138">
        <v>0</v>
      </c>
      <c r="Y53" s="138">
        <v>0.5810167086487092</v>
      </c>
      <c r="Z53" s="138">
        <v>0</v>
      </c>
      <c r="AA53" s="138">
        <v>0</v>
      </c>
      <c r="AB53" s="138">
        <v>0</v>
      </c>
      <c r="AC53" s="184">
        <v>0</v>
      </c>
      <c r="AD53" s="180">
        <f t="shared" si="0"/>
        <v>74.00149362292662</v>
      </c>
      <c r="AE53" s="90">
        <v>0</v>
      </c>
      <c r="AF53" s="158">
        <v>0</v>
      </c>
      <c r="AG53" s="90">
        <v>0</v>
      </c>
      <c r="AH53" s="90">
        <v>0</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90">
        <v>0</v>
      </c>
      <c r="CA53" s="90">
        <v>0</v>
      </c>
      <c r="CB53" s="90">
        <v>0</v>
      </c>
      <c r="CC53" s="90">
        <v>0</v>
      </c>
      <c r="CD53" s="90">
        <v>0</v>
      </c>
      <c r="CE53" s="90">
        <v>0</v>
      </c>
      <c r="CF53" s="90">
        <v>0</v>
      </c>
      <c r="CG53" s="90">
        <v>0</v>
      </c>
      <c r="CH53" s="90">
        <v>0</v>
      </c>
      <c r="CI53" s="90">
        <v>0</v>
      </c>
      <c r="CJ53" s="162">
        <v>0</v>
      </c>
      <c r="CK53" s="154"/>
      <c r="CL53" s="154"/>
      <c r="CM53" s="154"/>
      <c r="CN53" s="154"/>
      <c r="CO53" s="154"/>
      <c r="CP53" s="154"/>
      <c r="CQ53" s="154"/>
      <c r="CR53" s="154"/>
      <c r="CS53" s="154"/>
      <c r="CT53" s="154"/>
      <c r="CU53" s="157"/>
      <c r="CV53" s="157"/>
      <c r="CW53" s="157"/>
    </row>
    <row r="54" spans="1:101" ht="12">
      <c r="A54" s="74" t="s">
        <v>57</v>
      </c>
      <c r="B54" s="22" t="s">
        <v>169</v>
      </c>
      <c r="C54" s="25" t="s">
        <v>120</v>
      </c>
      <c r="D54" s="40" t="s">
        <v>121</v>
      </c>
      <c r="E54" s="80">
        <v>106877</v>
      </c>
      <c r="F54" s="81">
        <v>106077.81761043398</v>
      </c>
      <c r="G54" s="138">
        <v>8356.41916508209</v>
      </c>
      <c r="H54" s="138">
        <v>12623.526823847413</v>
      </c>
      <c r="I54" s="138">
        <v>4282.434913286749</v>
      </c>
      <c r="J54" s="138">
        <v>21053.51681063235</v>
      </c>
      <c r="K54" s="138">
        <v>8077.463132792114</v>
      </c>
      <c r="L54" s="138">
        <v>1762.6342699641236</v>
      </c>
      <c r="M54" s="138">
        <v>1958.8231278383914</v>
      </c>
      <c r="N54" s="138">
        <v>46738.92993763999</v>
      </c>
      <c r="O54" s="138">
        <v>4061.722448178198</v>
      </c>
      <c r="P54" s="138">
        <v>1471.4164340570076</v>
      </c>
      <c r="Q54" s="138">
        <v>0</v>
      </c>
      <c r="R54" s="138">
        <v>631.4828862827992</v>
      </c>
      <c r="S54" s="138">
        <v>0</v>
      </c>
      <c r="T54" s="138">
        <v>450.62128292995857</v>
      </c>
      <c r="U54" s="138">
        <v>0</v>
      </c>
      <c r="V54" s="138">
        <v>0</v>
      </c>
      <c r="W54" s="138">
        <v>867.5226059127774</v>
      </c>
      <c r="X54" s="138">
        <v>0</v>
      </c>
      <c r="Y54" s="138">
        <v>888.9807622427754</v>
      </c>
      <c r="Z54" s="138">
        <v>0</v>
      </c>
      <c r="AA54" s="138">
        <v>0</v>
      </c>
      <c r="AB54" s="138">
        <v>0</v>
      </c>
      <c r="AC54" s="184">
        <v>0</v>
      </c>
      <c r="AD54" s="180">
        <f t="shared" si="0"/>
        <v>113225.49460068674</v>
      </c>
      <c r="AE54" s="90">
        <v>0</v>
      </c>
      <c r="AF54" s="158">
        <v>0</v>
      </c>
      <c r="AG54" s="90">
        <v>0</v>
      </c>
      <c r="AH54" s="90">
        <v>0</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0</v>
      </c>
      <c r="AY54" s="90">
        <v>0</v>
      </c>
      <c r="AZ54" s="90">
        <v>0</v>
      </c>
      <c r="BA54" s="90">
        <v>0</v>
      </c>
      <c r="BB54" s="90">
        <v>0</v>
      </c>
      <c r="BC54" s="90">
        <v>0</v>
      </c>
      <c r="BD54" s="90">
        <v>0</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90">
        <v>0</v>
      </c>
      <c r="CA54" s="90">
        <v>0</v>
      </c>
      <c r="CB54" s="90">
        <v>0</v>
      </c>
      <c r="CC54" s="90">
        <v>0</v>
      </c>
      <c r="CD54" s="90">
        <v>0</v>
      </c>
      <c r="CE54" s="90">
        <v>0</v>
      </c>
      <c r="CF54" s="90">
        <v>0</v>
      </c>
      <c r="CG54" s="90">
        <v>0</v>
      </c>
      <c r="CH54" s="90">
        <v>0</v>
      </c>
      <c r="CI54" s="90">
        <v>0</v>
      </c>
      <c r="CJ54" s="162">
        <v>0</v>
      </c>
      <c r="CK54" s="154"/>
      <c r="CL54" s="154"/>
      <c r="CM54" s="154"/>
      <c r="CN54" s="154"/>
      <c r="CO54" s="154"/>
      <c r="CP54" s="154"/>
      <c r="CQ54" s="154"/>
      <c r="CR54" s="154"/>
      <c r="CS54" s="154"/>
      <c r="CT54" s="154"/>
      <c r="CU54" s="157"/>
      <c r="CV54" s="157"/>
      <c r="CW54" s="157"/>
    </row>
    <row r="55" spans="1:101" ht="12">
      <c r="A55" s="74" t="s">
        <v>58</v>
      </c>
      <c r="B55" s="22" t="s">
        <v>170</v>
      </c>
      <c r="C55" s="25" t="s">
        <v>120</v>
      </c>
      <c r="D55" s="40" t="s">
        <v>121</v>
      </c>
      <c r="E55" s="80">
        <v>1828550</v>
      </c>
      <c r="F55" s="81">
        <v>1882532.8958349233</v>
      </c>
      <c r="G55" s="138">
        <v>150408.5464903945</v>
      </c>
      <c r="H55" s="138">
        <v>227212.91065570232</v>
      </c>
      <c r="I55" s="138">
        <v>77080.24191015448</v>
      </c>
      <c r="J55" s="138">
        <v>378945.67032136075</v>
      </c>
      <c r="K55" s="138">
        <v>145387.5715341854</v>
      </c>
      <c r="L55" s="138">
        <v>31725.94065736494</v>
      </c>
      <c r="M55" s="138">
        <v>35257.17579140208</v>
      </c>
      <c r="N55" s="138">
        <v>841261.5951353796</v>
      </c>
      <c r="O55" s="138">
        <v>73107.60238436269</v>
      </c>
      <c r="P55" s="138">
        <v>26484.26350527856</v>
      </c>
      <c r="Q55" s="138">
        <v>0</v>
      </c>
      <c r="R55" s="138">
        <v>11366.163087682049</v>
      </c>
      <c r="S55" s="138">
        <v>0</v>
      </c>
      <c r="T55" s="138">
        <v>8110.805698491558</v>
      </c>
      <c r="U55" s="138">
        <v>0</v>
      </c>
      <c r="V55" s="138">
        <v>0</v>
      </c>
      <c r="W55" s="138">
        <v>15614.680358320484</v>
      </c>
      <c r="X55" s="138">
        <v>0</v>
      </c>
      <c r="Y55" s="138">
        <v>16000.909201105796</v>
      </c>
      <c r="Z55" s="138">
        <v>0</v>
      </c>
      <c r="AA55" s="138">
        <v>0</v>
      </c>
      <c r="AB55" s="138">
        <v>0</v>
      </c>
      <c r="AC55" s="184">
        <v>0</v>
      </c>
      <c r="AD55" s="180">
        <f t="shared" si="0"/>
        <v>2037964.0767311854</v>
      </c>
      <c r="AE55" s="90">
        <v>0</v>
      </c>
      <c r="AF55" s="158">
        <v>0</v>
      </c>
      <c r="AG55" s="90">
        <v>0</v>
      </c>
      <c r="AH55" s="90">
        <v>0</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0</v>
      </c>
      <c r="AY55" s="90">
        <v>0</v>
      </c>
      <c r="AZ55" s="90">
        <v>0</v>
      </c>
      <c r="BA55" s="90">
        <v>0</v>
      </c>
      <c r="BB55" s="90">
        <v>0</v>
      </c>
      <c r="BC55" s="90">
        <v>0</v>
      </c>
      <c r="BD55" s="90">
        <v>0</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90">
        <v>0</v>
      </c>
      <c r="CA55" s="90">
        <v>0</v>
      </c>
      <c r="CB55" s="90">
        <v>0</v>
      </c>
      <c r="CC55" s="90">
        <v>0</v>
      </c>
      <c r="CD55" s="90">
        <v>0</v>
      </c>
      <c r="CE55" s="90">
        <v>0</v>
      </c>
      <c r="CF55" s="90">
        <v>0</v>
      </c>
      <c r="CG55" s="90">
        <v>0</v>
      </c>
      <c r="CH55" s="90">
        <v>0</v>
      </c>
      <c r="CI55" s="90">
        <v>0</v>
      </c>
      <c r="CJ55" s="162">
        <v>0</v>
      </c>
      <c r="CK55" s="154"/>
      <c r="CL55" s="154"/>
      <c r="CM55" s="154"/>
      <c r="CN55" s="154"/>
      <c r="CO55" s="154"/>
      <c r="CP55" s="154"/>
      <c r="CQ55" s="154"/>
      <c r="CR55" s="154"/>
      <c r="CS55" s="154"/>
      <c r="CT55" s="154"/>
      <c r="CU55" s="157"/>
      <c r="CV55" s="157"/>
      <c r="CW55" s="157"/>
    </row>
    <row r="56" spans="1:101" ht="12">
      <c r="A56" s="74" t="s">
        <v>59</v>
      </c>
      <c r="B56" s="22" t="s">
        <v>171</v>
      </c>
      <c r="C56" s="25" t="s">
        <v>120</v>
      </c>
      <c r="D56" s="40" t="s">
        <v>121</v>
      </c>
      <c r="E56" s="80">
        <v>338359</v>
      </c>
      <c r="F56" s="81">
        <v>355799.83895344206</v>
      </c>
      <c r="G56" s="138">
        <v>26289.96995365696</v>
      </c>
      <c r="H56" s="138">
        <v>39714.635461907324</v>
      </c>
      <c r="I56" s="138">
        <v>13472.886289529997</v>
      </c>
      <c r="J56" s="138">
        <v>66236.06516570653</v>
      </c>
      <c r="K56" s="138">
        <v>25412.351734367603</v>
      </c>
      <c r="L56" s="138">
        <v>5545.389847158016</v>
      </c>
      <c r="M56" s="138">
        <v>6162.615847537343</v>
      </c>
      <c r="N56" s="138">
        <v>147044.45043411874</v>
      </c>
      <c r="O56" s="138">
        <v>12778.507039103255</v>
      </c>
      <c r="P56" s="138">
        <v>4629.195002844953</v>
      </c>
      <c r="Q56" s="138">
        <v>0</v>
      </c>
      <c r="R56" s="138">
        <v>1986.6961887209588</v>
      </c>
      <c r="S56" s="138">
        <v>0</v>
      </c>
      <c r="T56" s="138">
        <v>1417.6909696212667</v>
      </c>
      <c r="U56" s="138">
        <v>0</v>
      </c>
      <c r="V56" s="138">
        <v>0</v>
      </c>
      <c r="W56" s="138">
        <v>2729.2962204273367</v>
      </c>
      <c r="X56" s="138">
        <v>0</v>
      </c>
      <c r="Y56" s="138">
        <v>2796.8053142188255</v>
      </c>
      <c r="Z56" s="138">
        <v>0</v>
      </c>
      <c r="AA56" s="138">
        <v>0</v>
      </c>
      <c r="AB56" s="138">
        <v>0</v>
      </c>
      <c r="AC56" s="184">
        <v>0</v>
      </c>
      <c r="AD56" s="180">
        <f t="shared" si="0"/>
        <v>356216.55546891905</v>
      </c>
      <c r="AE56" s="90">
        <v>0</v>
      </c>
      <c r="AF56" s="158">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0</v>
      </c>
      <c r="AY56" s="90">
        <v>0</v>
      </c>
      <c r="AZ56" s="90">
        <v>0</v>
      </c>
      <c r="BA56" s="90">
        <v>0</v>
      </c>
      <c r="BB56" s="90">
        <v>0</v>
      </c>
      <c r="BC56" s="90">
        <v>0</v>
      </c>
      <c r="BD56" s="90">
        <v>0</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90">
        <v>0</v>
      </c>
      <c r="CA56" s="90">
        <v>0</v>
      </c>
      <c r="CB56" s="90">
        <v>0</v>
      </c>
      <c r="CC56" s="90">
        <v>0</v>
      </c>
      <c r="CD56" s="90">
        <v>0</v>
      </c>
      <c r="CE56" s="90">
        <v>0</v>
      </c>
      <c r="CF56" s="90">
        <v>0</v>
      </c>
      <c r="CG56" s="90">
        <v>0</v>
      </c>
      <c r="CH56" s="90">
        <v>0</v>
      </c>
      <c r="CI56" s="90">
        <v>0</v>
      </c>
      <c r="CJ56" s="162">
        <v>0</v>
      </c>
      <c r="CK56" s="154"/>
      <c r="CL56" s="154"/>
      <c r="CM56" s="154"/>
      <c r="CN56" s="154"/>
      <c r="CO56" s="154"/>
      <c r="CP56" s="154"/>
      <c r="CQ56" s="154"/>
      <c r="CR56" s="154"/>
      <c r="CS56" s="154"/>
      <c r="CT56" s="154"/>
      <c r="CU56" s="157"/>
      <c r="CV56" s="157"/>
      <c r="CW56" s="157"/>
    </row>
    <row r="57" spans="1:101" ht="12">
      <c r="A57" s="74" t="s">
        <v>60</v>
      </c>
      <c r="B57" s="22" t="s">
        <v>172</v>
      </c>
      <c r="C57" s="25" t="s">
        <v>93</v>
      </c>
      <c r="D57" s="40" t="s">
        <v>94</v>
      </c>
      <c r="E57" s="80">
        <v>162649</v>
      </c>
      <c r="F57" s="81">
        <v>203150.16197214014</v>
      </c>
      <c r="G57" s="138">
        <v>36659.2255206913</v>
      </c>
      <c r="H57" s="138">
        <v>6648.603262961683</v>
      </c>
      <c r="I57" s="138">
        <v>5309.645199338076</v>
      </c>
      <c r="J57" s="138">
        <v>22282.221629521646</v>
      </c>
      <c r="K57" s="138">
        <v>9852.072093578932</v>
      </c>
      <c r="L57" s="138">
        <v>2979.298325540194</v>
      </c>
      <c r="M57" s="138">
        <v>2216.512111594341</v>
      </c>
      <c r="N57" s="138">
        <v>34025.86357291309</v>
      </c>
      <c r="O57" s="138">
        <v>2809.0127181455546</v>
      </c>
      <c r="P57" s="138">
        <v>8866.514982288038</v>
      </c>
      <c r="Q57" s="138">
        <v>128.2973754343178</v>
      </c>
      <c r="R57" s="138">
        <v>1455.5920412911692</v>
      </c>
      <c r="S57" s="138">
        <v>956.3986168740054</v>
      </c>
      <c r="T57" s="138">
        <v>798.4762111121269</v>
      </c>
      <c r="U57" s="138">
        <v>2889.4901627361724</v>
      </c>
      <c r="V57" s="138">
        <v>195.94508248150356</v>
      </c>
      <c r="W57" s="138">
        <v>1550.2988311572292</v>
      </c>
      <c r="X57" s="138">
        <v>1634.7651577840775</v>
      </c>
      <c r="Y57" s="138">
        <v>1335.2257763382456</v>
      </c>
      <c r="Z57" s="138">
        <v>654.3166147150208</v>
      </c>
      <c r="AA57" s="138">
        <v>7724.901608877943</v>
      </c>
      <c r="AB57" s="138">
        <v>5166.185406806975</v>
      </c>
      <c r="AC57" s="184">
        <v>946.13482683926</v>
      </c>
      <c r="AD57" s="180">
        <f t="shared" si="0"/>
        <v>157084.99712902095</v>
      </c>
      <c r="AE57" s="90">
        <v>501.526103970515</v>
      </c>
      <c r="AF57" s="158">
        <v>186.61436426809863</v>
      </c>
      <c r="AG57" s="90">
        <v>395.85572020370415</v>
      </c>
      <c r="AH57" s="90">
        <v>773.749807846604</v>
      </c>
      <c r="AI57" s="90">
        <v>40.821892183646575</v>
      </c>
      <c r="AJ57" s="90">
        <v>0</v>
      </c>
      <c r="AK57" s="90">
        <v>431.54571736997804</v>
      </c>
      <c r="AL57" s="90">
        <v>104.97057990080548</v>
      </c>
      <c r="AM57" s="90">
        <v>205.27580069490853</v>
      </c>
      <c r="AN57" s="90">
        <v>2141.917684837276</v>
      </c>
      <c r="AO57" s="90">
        <v>1095.8648620097692</v>
      </c>
      <c r="AP57" s="90">
        <v>1743.421371379178</v>
      </c>
      <c r="AQ57" s="90">
        <v>0</v>
      </c>
      <c r="AR57" s="90">
        <v>158.62220962788382</v>
      </c>
      <c r="AS57" s="90">
        <v>46.65359106702466</v>
      </c>
      <c r="AT57" s="90">
        <v>46.65359106702466</v>
      </c>
      <c r="AU57" s="90">
        <v>1801.9949549638272</v>
      </c>
      <c r="AV57" s="90">
        <v>747.6237968490701</v>
      </c>
      <c r="AW57" s="90">
        <v>36.62306898761435</v>
      </c>
      <c r="AX57" s="90">
        <v>221.6045575683671</v>
      </c>
      <c r="AY57" s="90">
        <v>0</v>
      </c>
      <c r="AZ57" s="90">
        <v>69.98038660053699</v>
      </c>
      <c r="BA57" s="90">
        <v>93.30718213404931</v>
      </c>
      <c r="BB57" s="90">
        <v>23.32679553351233</v>
      </c>
      <c r="BC57" s="90">
        <v>69.98038660053699</v>
      </c>
      <c r="BD57" s="90">
        <v>0</v>
      </c>
      <c r="BE57" s="90">
        <v>0</v>
      </c>
      <c r="BF57" s="90">
        <v>0</v>
      </c>
      <c r="BG57" s="90">
        <v>163.2875687345863</v>
      </c>
      <c r="BH57" s="90">
        <v>0</v>
      </c>
      <c r="BI57" s="90">
        <v>0</v>
      </c>
      <c r="BJ57" s="90">
        <v>0</v>
      </c>
      <c r="BK57" s="90">
        <v>0</v>
      </c>
      <c r="BL57" s="90">
        <v>69.98038660053699</v>
      </c>
      <c r="BM57" s="90">
        <v>390.0240213203261</v>
      </c>
      <c r="BN57" s="90">
        <v>297.4166430522822</v>
      </c>
      <c r="BO57" s="90">
        <v>0</v>
      </c>
      <c r="BP57" s="90">
        <v>2425.9867354852818</v>
      </c>
      <c r="BQ57" s="90">
        <v>23.32679553351233</v>
      </c>
      <c r="BR57" s="90">
        <v>69.98038660053699</v>
      </c>
      <c r="BS57" s="90">
        <v>23.32679553351233</v>
      </c>
      <c r="BT57" s="90">
        <v>26099.884986536275</v>
      </c>
      <c r="BU57" s="90">
        <v>0</v>
      </c>
      <c r="BV57" s="90">
        <v>298.5829828289578</v>
      </c>
      <c r="BW57" s="90">
        <v>279.92154640214795</v>
      </c>
      <c r="BX57" s="90">
        <v>139.96077320107398</v>
      </c>
      <c r="BY57" s="90">
        <v>0</v>
      </c>
      <c r="BZ57" s="90">
        <v>23.32679553351233</v>
      </c>
      <c r="CA57" s="90">
        <v>443.2091151367342</v>
      </c>
      <c r="CB57" s="90">
        <v>93.30718213404931</v>
      </c>
      <c r="CC57" s="90">
        <v>2847.96846668652</v>
      </c>
      <c r="CD57" s="90">
        <v>418.24944391587604</v>
      </c>
      <c r="CE57" s="90">
        <v>0</v>
      </c>
      <c r="CF57" s="90">
        <v>0</v>
      </c>
      <c r="CG57" s="90">
        <v>0</v>
      </c>
      <c r="CH57" s="90">
        <v>0</v>
      </c>
      <c r="CI57" s="90">
        <v>0</v>
      </c>
      <c r="CJ57" s="162">
        <v>0</v>
      </c>
      <c r="CK57" s="154"/>
      <c r="CL57" s="154"/>
      <c r="CM57" s="154"/>
      <c r="CN57" s="154"/>
      <c r="CO57" s="154"/>
      <c r="CP57" s="154"/>
      <c r="CQ57" s="154"/>
      <c r="CR57" s="154"/>
      <c r="CS57" s="154"/>
      <c r="CT57" s="154"/>
      <c r="CU57" s="157"/>
      <c r="CV57" s="157"/>
      <c r="CW57" s="157"/>
    </row>
    <row r="58" spans="1:101" ht="12">
      <c r="A58" s="148" t="s">
        <v>205</v>
      </c>
      <c r="B58" s="23" t="s">
        <v>173</v>
      </c>
      <c r="C58" s="24" t="s">
        <v>120</v>
      </c>
      <c r="D58" s="120" t="s">
        <v>121</v>
      </c>
      <c r="E58" s="82">
        <v>270266</v>
      </c>
      <c r="F58" s="137">
        <v>521576.60447197023</v>
      </c>
      <c r="G58" s="185">
        <v>39077.29975279288</v>
      </c>
      <c r="H58" s="185">
        <v>59031.66558400627</v>
      </c>
      <c r="I58" s="185">
        <v>20026.040995836996</v>
      </c>
      <c r="J58" s="185">
        <v>98453.00612699249</v>
      </c>
      <c r="K58" s="185">
        <v>37772.811756643154</v>
      </c>
      <c r="L58" s="185">
        <v>8242.6439317153</v>
      </c>
      <c r="M58" s="185">
        <v>9160.086038897523</v>
      </c>
      <c r="N58" s="185">
        <v>218566.2470032403</v>
      </c>
      <c r="O58" s="185">
        <v>18993.918625256996</v>
      </c>
      <c r="P58" s="185">
        <v>6880.815803866684</v>
      </c>
      <c r="Q58" s="185">
        <v>0</v>
      </c>
      <c r="R58" s="185">
        <v>2953.0167824927858</v>
      </c>
      <c r="S58" s="185">
        <v>0</v>
      </c>
      <c r="T58" s="185">
        <v>2107.249839934172</v>
      </c>
      <c r="U58" s="185">
        <v>0</v>
      </c>
      <c r="V58" s="185">
        <v>0</v>
      </c>
      <c r="W58" s="185">
        <v>4056.8143176963995</v>
      </c>
      <c r="X58" s="185">
        <v>0</v>
      </c>
      <c r="Y58" s="185">
        <v>4157.159548169456</v>
      </c>
      <c r="Z58" s="185">
        <v>0</v>
      </c>
      <c r="AA58" s="185">
        <v>0</v>
      </c>
      <c r="AB58" s="185">
        <v>0</v>
      </c>
      <c r="AC58" s="186">
        <v>0</v>
      </c>
      <c r="AD58" s="181">
        <f t="shared" si="0"/>
        <v>529478.7761075414</v>
      </c>
      <c r="AE58" s="159">
        <v>0</v>
      </c>
      <c r="AF58" s="160">
        <v>0</v>
      </c>
      <c r="AG58" s="159">
        <v>0</v>
      </c>
      <c r="AH58" s="159">
        <v>0</v>
      </c>
      <c r="AI58" s="159">
        <v>0</v>
      </c>
      <c r="AJ58" s="159">
        <v>0</v>
      </c>
      <c r="AK58" s="159">
        <v>0</v>
      </c>
      <c r="AL58" s="159">
        <v>0</v>
      </c>
      <c r="AM58" s="159">
        <v>0</v>
      </c>
      <c r="AN58" s="159">
        <v>0</v>
      </c>
      <c r="AO58" s="159">
        <v>0</v>
      </c>
      <c r="AP58" s="159">
        <v>0</v>
      </c>
      <c r="AQ58" s="159">
        <v>0</v>
      </c>
      <c r="AR58" s="159">
        <v>0</v>
      </c>
      <c r="AS58" s="159">
        <v>0</v>
      </c>
      <c r="AT58" s="159">
        <v>0</v>
      </c>
      <c r="AU58" s="159">
        <v>0</v>
      </c>
      <c r="AV58" s="159">
        <v>0</v>
      </c>
      <c r="AW58" s="159">
        <v>0</v>
      </c>
      <c r="AX58" s="159">
        <v>0</v>
      </c>
      <c r="AY58" s="159">
        <v>0</v>
      </c>
      <c r="AZ58" s="159">
        <v>0</v>
      </c>
      <c r="BA58" s="159">
        <v>0</v>
      </c>
      <c r="BB58" s="159">
        <v>0</v>
      </c>
      <c r="BC58" s="159">
        <v>0</v>
      </c>
      <c r="BD58" s="159">
        <v>0</v>
      </c>
      <c r="BE58" s="159">
        <v>0</v>
      </c>
      <c r="BF58" s="159">
        <v>0</v>
      </c>
      <c r="BG58" s="159">
        <v>0</v>
      </c>
      <c r="BH58" s="159">
        <v>0</v>
      </c>
      <c r="BI58" s="159">
        <v>0</v>
      </c>
      <c r="BJ58" s="159">
        <v>0</v>
      </c>
      <c r="BK58" s="159">
        <v>0</v>
      </c>
      <c r="BL58" s="159">
        <v>0</v>
      </c>
      <c r="BM58" s="159">
        <v>0</v>
      </c>
      <c r="BN58" s="159">
        <v>0</v>
      </c>
      <c r="BO58" s="159">
        <v>0</v>
      </c>
      <c r="BP58" s="159">
        <v>0</v>
      </c>
      <c r="BQ58" s="159">
        <v>0</v>
      </c>
      <c r="BR58" s="159">
        <v>0</v>
      </c>
      <c r="BS58" s="159">
        <v>0</v>
      </c>
      <c r="BT58" s="159">
        <v>0</v>
      </c>
      <c r="BU58" s="159">
        <v>0</v>
      </c>
      <c r="BV58" s="159">
        <v>0</v>
      </c>
      <c r="BW58" s="159">
        <v>0</v>
      </c>
      <c r="BX58" s="159">
        <v>0</v>
      </c>
      <c r="BY58" s="159">
        <v>0</v>
      </c>
      <c r="BZ58" s="159">
        <v>0</v>
      </c>
      <c r="CA58" s="159">
        <v>0</v>
      </c>
      <c r="CB58" s="159">
        <v>0</v>
      </c>
      <c r="CC58" s="159">
        <v>0</v>
      </c>
      <c r="CD58" s="159">
        <v>0</v>
      </c>
      <c r="CE58" s="159">
        <v>0</v>
      </c>
      <c r="CF58" s="159">
        <v>0</v>
      </c>
      <c r="CG58" s="159">
        <v>0</v>
      </c>
      <c r="CH58" s="159">
        <v>0</v>
      </c>
      <c r="CI58" s="159">
        <v>0</v>
      </c>
      <c r="CJ58" s="163">
        <v>0</v>
      </c>
      <c r="CK58" s="154"/>
      <c r="CL58" s="154"/>
      <c r="CM58" s="154"/>
      <c r="CN58" s="154"/>
      <c r="CO58" s="154"/>
      <c r="CP58" s="154"/>
      <c r="CQ58" s="154"/>
      <c r="CR58" s="154"/>
      <c r="CS58" s="154"/>
      <c r="CT58" s="154"/>
      <c r="CU58" s="157"/>
      <c r="CV58" s="157"/>
      <c r="CW58" s="157"/>
    </row>
    <row r="59" spans="1:101" ht="12">
      <c r="A59" s="147" t="s">
        <v>257</v>
      </c>
      <c r="B59" s="43" t="s">
        <v>260</v>
      </c>
      <c r="C59" s="44" t="s">
        <v>104</v>
      </c>
      <c r="D59" s="144" t="s">
        <v>105</v>
      </c>
      <c r="E59" s="79">
        <v>950000</v>
      </c>
      <c r="F59" s="136">
        <v>979334.3557056122</v>
      </c>
      <c r="G59" s="182">
        <v>93163.2832155155</v>
      </c>
      <c r="H59" s="182">
        <v>92340.04359947267</v>
      </c>
      <c r="I59" s="182">
        <v>23462.329057221137</v>
      </c>
      <c r="J59" s="182">
        <v>139264.70171391495</v>
      </c>
      <c r="K59" s="182">
        <v>63389.45043529921</v>
      </c>
      <c r="L59" s="182">
        <v>0</v>
      </c>
      <c r="M59" s="182">
        <v>0</v>
      </c>
      <c r="N59" s="182">
        <v>522619.949584534</v>
      </c>
      <c r="O59" s="182">
        <v>31831.931820323418</v>
      </c>
      <c r="P59" s="182">
        <v>0</v>
      </c>
      <c r="Q59" s="182">
        <v>0</v>
      </c>
      <c r="R59" s="182">
        <v>13857.86687005459</v>
      </c>
      <c r="S59" s="182">
        <v>0</v>
      </c>
      <c r="T59" s="182">
        <v>0</v>
      </c>
      <c r="U59" s="182">
        <v>0</v>
      </c>
      <c r="V59" s="182">
        <v>0</v>
      </c>
      <c r="W59" s="182">
        <v>0</v>
      </c>
      <c r="X59" s="182">
        <v>0</v>
      </c>
      <c r="Y59" s="182">
        <v>0</v>
      </c>
      <c r="Z59" s="182">
        <v>0</v>
      </c>
      <c r="AA59" s="182">
        <v>0</v>
      </c>
      <c r="AB59" s="182">
        <v>0</v>
      </c>
      <c r="AC59" s="183">
        <v>0</v>
      </c>
      <c r="AD59" s="162">
        <f t="shared" si="0"/>
        <v>979929.5562963354</v>
      </c>
      <c r="AE59" s="155">
        <v>0</v>
      </c>
      <c r="AF59" s="156">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0</v>
      </c>
      <c r="AV59" s="155">
        <v>0</v>
      </c>
      <c r="AW59" s="155">
        <v>0</v>
      </c>
      <c r="AX59" s="155">
        <v>0</v>
      </c>
      <c r="AY59" s="155">
        <v>0</v>
      </c>
      <c r="AZ59" s="155">
        <v>0</v>
      </c>
      <c r="BA59" s="155">
        <v>0</v>
      </c>
      <c r="BB59" s="155">
        <v>0</v>
      </c>
      <c r="BC59" s="155">
        <v>0</v>
      </c>
      <c r="BD59" s="155">
        <v>0</v>
      </c>
      <c r="BE59" s="155">
        <v>0</v>
      </c>
      <c r="BF59" s="155">
        <v>0</v>
      </c>
      <c r="BG59" s="155">
        <v>0</v>
      </c>
      <c r="BH59" s="155">
        <v>0</v>
      </c>
      <c r="BI59" s="155">
        <v>0</v>
      </c>
      <c r="BJ59" s="155">
        <v>0</v>
      </c>
      <c r="BK59" s="155">
        <v>0</v>
      </c>
      <c r="BL59" s="155">
        <v>0</v>
      </c>
      <c r="BM59" s="155">
        <v>0</v>
      </c>
      <c r="BN59" s="155">
        <v>0</v>
      </c>
      <c r="BO59" s="155">
        <v>0</v>
      </c>
      <c r="BP59" s="155">
        <v>0</v>
      </c>
      <c r="BQ59" s="155">
        <v>0</v>
      </c>
      <c r="BR59" s="155">
        <v>0</v>
      </c>
      <c r="BS59" s="155">
        <v>0</v>
      </c>
      <c r="BT59" s="155">
        <v>0</v>
      </c>
      <c r="BU59" s="155">
        <v>0</v>
      </c>
      <c r="BV59" s="155">
        <v>0</v>
      </c>
      <c r="BW59" s="155">
        <v>0</v>
      </c>
      <c r="BX59" s="155">
        <v>0</v>
      </c>
      <c r="BY59" s="155">
        <v>0</v>
      </c>
      <c r="BZ59" s="155">
        <v>0</v>
      </c>
      <c r="CA59" s="155">
        <v>0</v>
      </c>
      <c r="CB59" s="155">
        <v>0</v>
      </c>
      <c r="CC59" s="155">
        <v>0</v>
      </c>
      <c r="CD59" s="155">
        <v>0</v>
      </c>
      <c r="CE59" s="155">
        <v>0</v>
      </c>
      <c r="CF59" s="155">
        <v>0</v>
      </c>
      <c r="CG59" s="155">
        <v>0</v>
      </c>
      <c r="CH59" s="155">
        <v>0</v>
      </c>
      <c r="CI59" s="155">
        <v>0</v>
      </c>
      <c r="CJ59" s="161">
        <v>0</v>
      </c>
      <c r="CK59" s="154"/>
      <c r="CL59" s="154"/>
      <c r="CM59" s="154"/>
      <c r="CN59" s="154"/>
      <c r="CO59" s="154"/>
      <c r="CP59" s="154"/>
      <c r="CQ59" s="154"/>
      <c r="CR59" s="154"/>
      <c r="CS59" s="154"/>
      <c r="CT59" s="154"/>
      <c r="CU59" s="157"/>
      <c r="CV59" s="157"/>
      <c r="CW59" s="157"/>
    </row>
    <row r="60" spans="1:101" ht="12">
      <c r="A60" s="76" t="s">
        <v>258</v>
      </c>
      <c r="B60" s="22" t="s">
        <v>261</v>
      </c>
      <c r="C60" s="25" t="s">
        <v>106</v>
      </c>
      <c r="D60" s="40" t="s">
        <v>107</v>
      </c>
      <c r="E60" s="80">
        <v>406245</v>
      </c>
      <c r="F60" s="81">
        <v>1201602.2352107565</v>
      </c>
      <c r="G60" s="138">
        <v>35428.48811846419</v>
      </c>
      <c r="H60" s="138">
        <v>50966.18380449915</v>
      </c>
      <c r="I60" s="138">
        <v>10644.433649942155</v>
      </c>
      <c r="J60" s="138">
        <v>77291.29807010238</v>
      </c>
      <c r="K60" s="138">
        <v>30487.56443916268</v>
      </c>
      <c r="L60" s="138">
        <v>7752.9606286145845</v>
      </c>
      <c r="M60" s="138">
        <v>0</v>
      </c>
      <c r="N60" s="138">
        <v>208932.75661252133</v>
      </c>
      <c r="O60" s="138">
        <v>18190.860491319057</v>
      </c>
      <c r="P60" s="138">
        <v>0</v>
      </c>
      <c r="Q60" s="138">
        <v>0</v>
      </c>
      <c r="R60" s="138">
        <v>3272.7661669971403</v>
      </c>
      <c r="S60" s="138">
        <v>0</v>
      </c>
      <c r="T60" s="138">
        <v>0</v>
      </c>
      <c r="U60" s="138">
        <v>0</v>
      </c>
      <c r="V60" s="138">
        <v>0</v>
      </c>
      <c r="W60" s="138">
        <v>0</v>
      </c>
      <c r="X60" s="138">
        <v>0</v>
      </c>
      <c r="Y60" s="138">
        <v>0</v>
      </c>
      <c r="Z60" s="138">
        <v>0</v>
      </c>
      <c r="AA60" s="138">
        <v>0</v>
      </c>
      <c r="AB60" s="138">
        <v>0</v>
      </c>
      <c r="AC60" s="184">
        <v>0</v>
      </c>
      <c r="AD60" s="162">
        <f t="shared" si="0"/>
        <v>442967.31198162265</v>
      </c>
      <c r="AE60" s="90">
        <v>0</v>
      </c>
      <c r="AF60" s="158">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90">
        <v>0</v>
      </c>
      <c r="CA60" s="90">
        <v>0</v>
      </c>
      <c r="CB60" s="90">
        <v>0</v>
      </c>
      <c r="CC60" s="90">
        <v>0</v>
      </c>
      <c r="CD60" s="90">
        <v>0</v>
      </c>
      <c r="CE60" s="90">
        <v>0</v>
      </c>
      <c r="CF60" s="90">
        <v>0</v>
      </c>
      <c r="CG60" s="90">
        <v>0</v>
      </c>
      <c r="CH60" s="90">
        <v>0</v>
      </c>
      <c r="CI60" s="90">
        <v>0</v>
      </c>
      <c r="CJ60" s="162">
        <v>0</v>
      </c>
      <c r="CK60" s="154"/>
      <c r="CL60" s="154"/>
      <c r="CM60" s="154"/>
      <c r="CN60" s="154"/>
      <c r="CO60" s="154"/>
      <c r="CP60" s="154"/>
      <c r="CQ60" s="154"/>
      <c r="CR60" s="154"/>
      <c r="CS60" s="154"/>
      <c r="CT60" s="154"/>
      <c r="CU60" s="157"/>
      <c r="CV60" s="157"/>
      <c r="CW60" s="157"/>
    </row>
    <row r="61" spans="1:101" ht="12">
      <c r="A61" s="76" t="s">
        <v>259</v>
      </c>
      <c r="B61" s="22" t="s">
        <v>262</v>
      </c>
      <c r="C61" s="25" t="s">
        <v>108</v>
      </c>
      <c r="D61" s="40" t="s">
        <v>109</v>
      </c>
      <c r="E61" s="80">
        <v>0</v>
      </c>
      <c r="F61" s="81">
        <v>276367.129699123</v>
      </c>
      <c r="G61" s="138">
        <v>449.00162754145975</v>
      </c>
      <c r="H61" s="138">
        <v>956.1680300308623</v>
      </c>
      <c r="I61" s="138">
        <v>290.13985452692776</v>
      </c>
      <c r="J61" s="138">
        <v>1363.5059095553033</v>
      </c>
      <c r="K61" s="138">
        <v>606.4185039267352</v>
      </c>
      <c r="L61" s="138">
        <v>123.79997289395652</v>
      </c>
      <c r="M61" s="138">
        <v>148.11727573952882</v>
      </c>
      <c r="N61" s="138">
        <v>3880.5235233405083</v>
      </c>
      <c r="O61" s="138">
        <v>292.62999552628474</v>
      </c>
      <c r="P61" s="138">
        <v>137.280551020105</v>
      </c>
      <c r="Q61" s="138">
        <v>17.638498745445137</v>
      </c>
      <c r="R61" s="138">
        <v>22.096158559108826</v>
      </c>
      <c r="S61" s="138">
        <v>0</v>
      </c>
      <c r="T61" s="138">
        <v>30.527284103227917</v>
      </c>
      <c r="U61" s="138">
        <v>0</v>
      </c>
      <c r="V61" s="138">
        <v>0</v>
      </c>
      <c r="W61" s="138">
        <v>76.18755471180724</v>
      </c>
      <c r="X61" s="138">
        <v>0</v>
      </c>
      <c r="Y61" s="138">
        <v>52.054706755076204</v>
      </c>
      <c r="Z61" s="138">
        <v>0</v>
      </c>
      <c r="AA61" s="138">
        <v>0</v>
      </c>
      <c r="AB61" s="138">
        <v>0</v>
      </c>
      <c r="AC61" s="184">
        <v>0</v>
      </c>
      <c r="AD61" s="162">
        <f t="shared" si="0"/>
        <v>8446.089446976337</v>
      </c>
      <c r="AE61" s="90">
        <v>0</v>
      </c>
      <c r="AF61" s="158">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90">
        <v>0</v>
      </c>
      <c r="CA61" s="90">
        <v>0</v>
      </c>
      <c r="CB61" s="90">
        <v>0</v>
      </c>
      <c r="CC61" s="90">
        <v>0</v>
      </c>
      <c r="CD61" s="90">
        <v>0</v>
      </c>
      <c r="CE61" s="90">
        <v>0</v>
      </c>
      <c r="CF61" s="90">
        <v>0</v>
      </c>
      <c r="CG61" s="90">
        <v>0</v>
      </c>
      <c r="CH61" s="90">
        <v>0</v>
      </c>
      <c r="CI61" s="90">
        <v>0</v>
      </c>
      <c r="CJ61" s="162">
        <v>0</v>
      </c>
      <c r="CK61" s="154"/>
      <c r="CL61" s="154"/>
      <c r="CM61" s="154"/>
      <c r="CN61" s="154"/>
      <c r="CO61" s="154"/>
      <c r="CP61" s="154"/>
      <c r="CQ61" s="154"/>
      <c r="CR61" s="154"/>
      <c r="CS61" s="154"/>
      <c r="CT61" s="154"/>
      <c r="CU61" s="157"/>
      <c r="CV61" s="157"/>
      <c r="CW61" s="157"/>
    </row>
    <row r="62" spans="1:101" ht="12">
      <c r="A62" s="74" t="s">
        <v>61</v>
      </c>
      <c r="B62" s="22" t="s">
        <v>174</v>
      </c>
      <c r="C62" s="25" t="s">
        <v>91</v>
      </c>
      <c r="D62" s="40" t="s">
        <v>92</v>
      </c>
      <c r="E62" s="80">
        <v>114540</v>
      </c>
      <c r="F62" s="81">
        <v>152251.88109351418</v>
      </c>
      <c r="G62" s="138">
        <v>26612.065300111863</v>
      </c>
      <c r="H62" s="138">
        <v>6563.827170046874</v>
      </c>
      <c r="I62" s="138">
        <v>4536.229465358318</v>
      </c>
      <c r="J62" s="138">
        <v>29715.909723024004</v>
      </c>
      <c r="K62" s="138">
        <v>6357.934701355691</v>
      </c>
      <c r="L62" s="138">
        <v>1967.210824481833</v>
      </c>
      <c r="M62" s="138">
        <v>2172.6910960385</v>
      </c>
      <c r="N62" s="138">
        <v>27914.402146617962</v>
      </c>
      <c r="O62" s="138">
        <v>2312.6320232069825</v>
      </c>
      <c r="P62" s="138">
        <v>6363.911559806185</v>
      </c>
      <c r="Q62" s="138">
        <v>38.334333510070294</v>
      </c>
      <c r="R62" s="138">
        <v>1027.8135549178523</v>
      </c>
      <c r="S62" s="138">
        <v>1238.240192088722</v>
      </c>
      <c r="T62" s="138">
        <v>604.6931963362701</v>
      </c>
      <c r="U62" s="138">
        <v>3181.543582768576</v>
      </c>
      <c r="V62" s="138">
        <v>184.66431626356442</v>
      </c>
      <c r="W62" s="138">
        <v>1112.9322631955893</v>
      </c>
      <c r="X62" s="138">
        <v>1231.6038182230004</v>
      </c>
      <c r="Y62" s="138">
        <v>1087.9943365573176</v>
      </c>
      <c r="Z62" s="138">
        <v>1072.330845445676</v>
      </c>
      <c r="AA62" s="138">
        <v>5708.724214491597</v>
      </c>
      <c r="AB62" s="138">
        <v>9713.013277755876</v>
      </c>
      <c r="AC62" s="184">
        <v>397.9763333760523</v>
      </c>
      <c r="AD62" s="162">
        <f t="shared" si="0"/>
        <v>141116.67827497836</v>
      </c>
      <c r="AE62" s="90">
        <v>414.0520216222109</v>
      </c>
      <c r="AF62" s="158">
        <v>90.27117245919779</v>
      </c>
      <c r="AG62" s="90">
        <v>251.85244918981667</v>
      </c>
      <c r="AH62" s="90">
        <v>317.59789214525983</v>
      </c>
      <c r="AI62" s="90">
        <v>55.44051459252102</v>
      </c>
      <c r="AJ62" s="90">
        <v>400.2434176158952</v>
      </c>
      <c r="AK62" s="90">
        <v>319.8144822361244</v>
      </c>
      <c r="AL62" s="90">
        <v>39.364826346362506</v>
      </c>
      <c r="AM62" s="90">
        <v>310.3844422912143</v>
      </c>
      <c r="AN62" s="90">
        <v>618.8501069212525</v>
      </c>
      <c r="AO62" s="90">
        <v>316.6209849364548</v>
      </c>
      <c r="AP62" s="90">
        <v>503.71520330799626</v>
      </c>
      <c r="AQ62" s="90">
        <v>0</v>
      </c>
      <c r="AR62" s="90">
        <v>330.7882004498001</v>
      </c>
      <c r="AS62" s="90">
        <v>136.4372515250889</v>
      </c>
      <c r="AT62" s="90">
        <v>87.3857925175796</v>
      </c>
      <c r="AU62" s="90">
        <v>970.9303503545223</v>
      </c>
      <c r="AV62" s="90">
        <v>681.5679619236691</v>
      </c>
      <c r="AW62" s="90">
        <v>70.48571000238731</v>
      </c>
      <c r="AX62" s="90">
        <v>436.1045683188642</v>
      </c>
      <c r="AY62" s="90">
        <v>0</v>
      </c>
      <c r="AZ62" s="90">
        <v>165.29105094127084</v>
      </c>
      <c r="BA62" s="90">
        <v>113.76640912666022</v>
      </c>
      <c r="BB62" s="90">
        <v>10.92322406469745</v>
      </c>
      <c r="BC62" s="90">
        <v>466.81325484037217</v>
      </c>
      <c r="BD62" s="90">
        <v>303.5831895716857</v>
      </c>
      <c r="BE62" s="90">
        <v>13.396406871798757</v>
      </c>
      <c r="BF62" s="90">
        <v>0</v>
      </c>
      <c r="BG62" s="90">
        <v>181.77893632194622</v>
      </c>
      <c r="BH62" s="90">
        <v>3.0914785088766363</v>
      </c>
      <c r="BI62" s="90">
        <v>39.15872777910406</v>
      </c>
      <c r="BJ62" s="90">
        <v>132.1091816126616</v>
      </c>
      <c r="BK62" s="90">
        <v>0</v>
      </c>
      <c r="BL62" s="90">
        <v>434.45577978079666</v>
      </c>
      <c r="BM62" s="90">
        <v>735.977983679898</v>
      </c>
      <c r="BN62" s="90">
        <v>429.9216113011109</v>
      </c>
      <c r="BO62" s="90">
        <v>1.3396406871798758</v>
      </c>
      <c r="BP62" s="90">
        <v>136.84944865960577</v>
      </c>
      <c r="BQ62" s="90">
        <v>12.984209737281873</v>
      </c>
      <c r="BR62" s="90">
        <v>741.5426449958759</v>
      </c>
      <c r="BS62" s="90">
        <v>25.144025205529978</v>
      </c>
      <c r="BT62" s="90">
        <v>5774.552096873944</v>
      </c>
      <c r="BU62" s="90">
        <v>47.40267046944176</v>
      </c>
      <c r="BV62" s="90">
        <v>326.4601305373728</v>
      </c>
      <c r="BW62" s="90">
        <v>269.1647288395258</v>
      </c>
      <c r="BX62" s="90">
        <v>340.68093167820535</v>
      </c>
      <c r="BY62" s="90">
        <v>0</v>
      </c>
      <c r="BZ62" s="90">
        <v>29.67819368521571</v>
      </c>
      <c r="CA62" s="90">
        <v>428.1079439092368</v>
      </c>
      <c r="CB62" s="90">
        <v>80.17234266353411</v>
      </c>
      <c r="CC62" s="90">
        <v>55.85271172703791</v>
      </c>
      <c r="CD62" s="90">
        <v>57.91369739962232</v>
      </c>
      <c r="CE62" s="90">
        <v>196.8241317318125</v>
      </c>
      <c r="CF62" s="90">
        <v>241.4949656922436</v>
      </c>
      <c r="CG62" s="90">
        <v>55.54356387615023</v>
      </c>
      <c r="CH62" s="90">
        <v>305.0258795424948</v>
      </c>
      <c r="CI62" s="90">
        <v>144.2689970809097</v>
      </c>
      <c r="CJ62" s="162">
        <v>1153.1214838109854</v>
      </c>
      <c r="CK62" s="154"/>
      <c r="CL62" s="154"/>
      <c r="CM62" s="154"/>
      <c r="CN62" s="154"/>
      <c r="CO62" s="154"/>
      <c r="CP62" s="154"/>
      <c r="CQ62" s="154"/>
      <c r="CR62" s="154"/>
      <c r="CS62" s="154"/>
      <c r="CT62" s="154"/>
      <c r="CU62" s="157"/>
      <c r="CV62" s="157"/>
      <c r="CW62" s="157"/>
    </row>
    <row r="63" spans="1:101" ht="12" customHeight="1">
      <c r="A63" s="74" t="s">
        <v>62</v>
      </c>
      <c r="B63" s="22" t="s">
        <v>175</v>
      </c>
      <c r="C63" s="25" t="s">
        <v>96</v>
      </c>
      <c r="D63" s="40" t="s">
        <v>97</v>
      </c>
      <c r="E63" s="80">
        <v>750000</v>
      </c>
      <c r="F63" s="135">
        <v>767836.7005172027</v>
      </c>
      <c r="G63" s="138">
        <v>228354.93209995428</v>
      </c>
      <c r="H63" s="138">
        <v>44948.94119956371</v>
      </c>
      <c r="I63" s="138">
        <v>7431.8618408830025</v>
      </c>
      <c r="J63" s="138">
        <v>165517.48318710545</v>
      </c>
      <c r="K63" s="138">
        <v>34541.082166379645</v>
      </c>
      <c r="L63" s="138">
        <v>42834.8448334482</v>
      </c>
      <c r="M63" s="138">
        <v>21775.192570989802</v>
      </c>
      <c r="N63" s="138">
        <v>84450.01868644514</v>
      </c>
      <c r="O63" s="138">
        <v>8163.664429153758</v>
      </c>
      <c r="P63" s="138">
        <v>8732.844220031011</v>
      </c>
      <c r="Q63" s="138">
        <v>162.62279739350114</v>
      </c>
      <c r="R63" s="138">
        <v>422.819273223103</v>
      </c>
      <c r="S63" s="138">
        <v>32.524559478700226</v>
      </c>
      <c r="T63" s="138">
        <v>5691.79790877254</v>
      </c>
      <c r="U63" s="138">
        <v>20279.06283496959</v>
      </c>
      <c r="V63" s="138">
        <v>16.262279739350113</v>
      </c>
      <c r="W63" s="138">
        <v>715.540308531405</v>
      </c>
      <c r="X63" s="138">
        <v>7561.960078797803</v>
      </c>
      <c r="Y63" s="138">
        <v>8781.63105924906</v>
      </c>
      <c r="Z63" s="138">
        <v>1593.703414456311</v>
      </c>
      <c r="AA63" s="138">
        <v>18701.62170025263</v>
      </c>
      <c r="AB63" s="138">
        <v>29759.971923010708</v>
      </c>
      <c r="AC63" s="184">
        <v>6878.944329745098</v>
      </c>
      <c r="AD63" s="162">
        <f t="shared" si="0"/>
        <v>747349.3277015738</v>
      </c>
      <c r="AE63" s="90">
        <v>6326.026818607194</v>
      </c>
      <c r="AF63" s="90">
        <v>16.262279739350113</v>
      </c>
      <c r="AG63" s="90">
        <v>162.62279739350114</v>
      </c>
      <c r="AH63" s="90">
        <v>81.31139869675057</v>
      </c>
      <c r="AI63" s="90">
        <v>471.6061124411533</v>
      </c>
      <c r="AJ63" s="90">
        <v>0</v>
      </c>
      <c r="AK63" s="90">
        <v>1821.3753308072125</v>
      </c>
      <c r="AL63" s="90">
        <v>0</v>
      </c>
      <c r="AM63" s="90">
        <v>0</v>
      </c>
      <c r="AN63" s="90">
        <v>125.87004518256988</v>
      </c>
      <c r="AO63" s="90">
        <v>64.39862776782644</v>
      </c>
      <c r="AP63" s="90">
        <v>102.45236235790571</v>
      </c>
      <c r="AQ63" s="90">
        <v>0</v>
      </c>
      <c r="AR63" s="90">
        <v>0</v>
      </c>
      <c r="AS63" s="90">
        <v>1252.1955399299586</v>
      </c>
      <c r="AT63" s="90">
        <v>0</v>
      </c>
      <c r="AU63" s="90">
        <v>81.31139869675057</v>
      </c>
      <c r="AV63" s="90">
        <v>325.2455947870023</v>
      </c>
      <c r="AW63" s="90">
        <v>0</v>
      </c>
      <c r="AX63" s="90">
        <v>0</v>
      </c>
      <c r="AY63" s="90">
        <v>0</v>
      </c>
      <c r="AZ63" s="90">
        <v>2292.981443248366</v>
      </c>
      <c r="BA63" s="90">
        <v>0</v>
      </c>
      <c r="BB63" s="90">
        <v>0</v>
      </c>
      <c r="BC63" s="90">
        <v>5529.175111379038</v>
      </c>
      <c r="BD63" s="90">
        <v>0</v>
      </c>
      <c r="BE63" s="90">
        <v>16.262279739350113</v>
      </c>
      <c r="BF63" s="90">
        <v>0</v>
      </c>
      <c r="BG63" s="90">
        <v>0</v>
      </c>
      <c r="BH63" s="90">
        <v>0</v>
      </c>
      <c r="BI63" s="90">
        <v>601.7043503559543</v>
      </c>
      <c r="BJ63" s="90">
        <v>0</v>
      </c>
      <c r="BK63" s="90">
        <v>0</v>
      </c>
      <c r="BL63" s="90">
        <v>0</v>
      </c>
      <c r="BM63" s="90">
        <v>0</v>
      </c>
      <c r="BN63" s="90">
        <v>0</v>
      </c>
      <c r="BO63" s="90">
        <v>0</v>
      </c>
      <c r="BP63" s="90">
        <v>0</v>
      </c>
      <c r="BQ63" s="90">
        <v>162.62279739350114</v>
      </c>
      <c r="BR63" s="90">
        <v>0</v>
      </c>
      <c r="BS63" s="90">
        <v>0</v>
      </c>
      <c r="BT63" s="90">
        <v>260.1964758296018</v>
      </c>
      <c r="BU63" s="90">
        <v>0</v>
      </c>
      <c r="BV63" s="90">
        <v>4585.962886496732</v>
      </c>
      <c r="BW63" s="90">
        <v>97.57367843610068</v>
      </c>
      <c r="BX63" s="90">
        <v>32.524559478700226</v>
      </c>
      <c r="BY63" s="90">
        <v>0</v>
      </c>
      <c r="BZ63" s="90">
        <v>0</v>
      </c>
      <c r="CA63" s="90">
        <v>0</v>
      </c>
      <c r="CB63" s="90">
        <v>162.62279739350114</v>
      </c>
      <c r="CC63" s="90">
        <v>0</v>
      </c>
      <c r="CD63" s="90">
        <v>16.262279739350113</v>
      </c>
      <c r="CE63" s="90">
        <v>0</v>
      </c>
      <c r="CF63" s="90">
        <v>0</v>
      </c>
      <c r="CG63" s="90">
        <v>0</v>
      </c>
      <c r="CH63" s="90">
        <v>0</v>
      </c>
      <c r="CI63" s="90">
        <v>0</v>
      </c>
      <c r="CJ63" s="162">
        <v>0</v>
      </c>
      <c r="CK63" s="154"/>
      <c r="CL63" s="154"/>
      <c r="CM63" s="154"/>
      <c r="CN63" s="154"/>
      <c r="CO63" s="154"/>
      <c r="CP63" s="154"/>
      <c r="CQ63" s="154"/>
      <c r="CR63" s="154"/>
      <c r="CS63" s="154"/>
      <c r="CT63" s="154"/>
      <c r="CU63" s="157"/>
      <c r="CV63" s="157"/>
      <c r="CW63" s="157"/>
    </row>
    <row r="64" spans="1:101" ht="12">
      <c r="A64" s="74" t="s">
        <v>63</v>
      </c>
      <c r="B64" s="22" t="s">
        <v>176</v>
      </c>
      <c r="C64" s="25" t="s">
        <v>177</v>
      </c>
      <c r="D64" s="40" t="s">
        <v>178</v>
      </c>
      <c r="E64" s="191">
        <v>4707000</v>
      </c>
      <c r="F64" s="135">
        <v>4761501.978292889</v>
      </c>
      <c r="G64" s="138">
        <v>604939.5876462689</v>
      </c>
      <c r="H64" s="138">
        <v>306814.2388616633</v>
      </c>
      <c r="I64" s="138">
        <v>156803.74678889554</v>
      </c>
      <c r="J64" s="138">
        <v>772118.0949759665</v>
      </c>
      <c r="K64" s="138">
        <v>305967.5103012057</v>
      </c>
      <c r="L64" s="138">
        <v>65228.994547551585</v>
      </c>
      <c r="M64" s="138">
        <v>87734.98453377113</v>
      </c>
      <c r="N64" s="138">
        <v>1147313.9617147008</v>
      </c>
      <c r="O64" s="138">
        <v>104219.77535350423</v>
      </c>
      <c r="P64" s="138">
        <v>208573.70969520844</v>
      </c>
      <c r="Q64" s="138">
        <v>1958.9215264444747</v>
      </c>
      <c r="R64" s="138">
        <v>25469.382178277974</v>
      </c>
      <c r="S64" s="138">
        <v>26610.755650236926</v>
      </c>
      <c r="T64" s="138">
        <v>29527.434338376654</v>
      </c>
      <c r="U64" s="138">
        <v>33271.08609632999</v>
      </c>
      <c r="V64" s="138">
        <v>6857.501217993088</v>
      </c>
      <c r="W64" s="138">
        <v>26905.441719010403</v>
      </c>
      <c r="X64" s="138">
        <v>35149.919686849</v>
      </c>
      <c r="Y64" s="138">
        <v>33410.07420446519</v>
      </c>
      <c r="Z64" s="138">
        <v>11354.7426294719</v>
      </c>
      <c r="AA64" s="138">
        <v>208004.14792466842</v>
      </c>
      <c r="AB64" s="138">
        <v>99343.58521801884</v>
      </c>
      <c r="AC64" s="184">
        <v>1206.6077483564304</v>
      </c>
      <c r="AD64" s="162">
        <f t="shared" si="0"/>
        <v>4298784.204557236</v>
      </c>
      <c r="AE64" s="160">
        <v>17314.56258405461</v>
      </c>
      <c r="AF64" s="159">
        <v>5930.7217631549365</v>
      </c>
      <c r="AG64" s="159">
        <v>19501.563993802578</v>
      </c>
      <c r="AH64" s="159">
        <v>17507.41184237625</v>
      </c>
      <c r="AI64" s="159">
        <v>46632.794507965395</v>
      </c>
      <c r="AJ64" s="159">
        <v>2241.219256293257</v>
      </c>
      <c r="AK64" s="159">
        <v>21812.243006436624</v>
      </c>
      <c r="AL64" s="159">
        <v>2957.945713040594</v>
      </c>
      <c r="AM64" s="159">
        <v>6053.987793319262</v>
      </c>
      <c r="AN64" s="159">
        <v>23333.359674946023</v>
      </c>
      <c r="AO64" s="159">
        <v>11937.997973228197</v>
      </c>
      <c r="AP64" s="159">
        <v>18992.26950286304</v>
      </c>
      <c r="AQ64" s="159">
        <v>5023.958461684591</v>
      </c>
      <c r="AR64" s="159">
        <v>0</v>
      </c>
      <c r="AS64" s="159">
        <v>4029.43413684628</v>
      </c>
      <c r="AT64" s="159">
        <v>8633.780489615343</v>
      </c>
      <c r="AU64" s="159">
        <v>55752.36800015377</v>
      </c>
      <c r="AV64" s="159">
        <v>21561.70497161627</v>
      </c>
      <c r="AW64" s="159">
        <v>4856.160263026844</v>
      </c>
      <c r="AX64" s="159">
        <v>16123.841542757755</v>
      </c>
      <c r="AY64" s="159">
        <v>0</v>
      </c>
      <c r="AZ64" s="159">
        <v>6223.596911952711</v>
      </c>
      <c r="BA64" s="159">
        <v>5755.597570050027</v>
      </c>
      <c r="BB64" s="159">
        <v>569.8087141730734</v>
      </c>
      <c r="BC64" s="159">
        <v>9146.8882018219</v>
      </c>
      <c r="BD64" s="159">
        <v>0</v>
      </c>
      <c r="BE64" s="159">
        <v>349.85053257879196</v>
      </c>
      <c r="BF64" s="159">
        <v>0</v>
      </c>
      <c r="BG64" s="159">
        <v>12052.495583746531</v>
      </c>
      <c r="BH64" s="159">
        <v>10544.314783072663</v>
      </c>
      <c r="BI64" s="159">
        <v>0</v>
      </c>
      <c r="BJ64" s="159">
        <v>0</v>
      </c>
      <c r="BK64" s="159">
        <v>0</v>
      </c>
      <c r="BL64" s="159">
        <v>28165.869460281097</v>
      </c>
      <c r="BM64" s="159">
        <v>22146.824191038464</v>
      </c>
      <c r="BN64" s="159">
        <v>20021.07852137772</v>
      </c>
      <c r="BO64" s="159">
        <v>806.463029179707</v>
      </c>
      <c r="BP64" s="159">
        <v>9081.132599976867</v>
      </c>
      <c r="BQ64" s="159">
        <v>611.3912781606158</v>
      </c>
      <c r="BR64" s="159">
        <v>44820.406589554885</v>
      </c>
      <c r="BS64" s="159">
        <v>1576.0628615812793</v>
      </c>
      <c r="BT64" s="159">
        <v>41661.75057920722</v>
      </c>
      <c r="BU64" s="159">
        <v>2500.0573410022516</v>
      </c>
      <c r="BV64" s="159">
        <v>8123.032461013489</v>
      </c>
      <c r="BW64" s="159">
        <v>14097.42208994617</v>
      </c>
      <c r="BX64" s="159">
        <v>8043.90074571156</v>
      </c>
      <c r="BY64" s="159">
        <v>1.0014936229266231</v>
      </c>
      <c r="BZ64" s="159">
        <v>1279.5109964691987</v>
      </c>
      <c r="CA64" s="159">
        <v>20244.672262014137</v>
      </c>
      <c r="CB64" s="159">
        <v>4208.989596255371</v>
      </c>
      <c r="CC64" s="159">
        <v>1332.8096639359098</v>
      </c>
      <c r="CD64" s="159">
        <v>0</v>
      </c>
      <c r="CE64" s="159">
        <v>0</v>
      </c>
      <c r="CF64" s="159">
        <v>0</v>
      </c>
      <c r="CG64" s="159">
        <v>0</v>
      </c>
      <c r="CH64" s="159">
        <v>0</v>
      </c>
      <c r="CI64" s="159">
        <v>0</v>
      </c>
      <c r="CJ64" s="163">
        <v>44739.32676337001</v>
      </c>
      <c r="CK64" s="154"/>
      <c r="CL64" s="154"/>
      <c r="CM64" s="154"/>
      <c r="CN64" s="154"/>
      <c r="CO64" s="154"/>
      <c r="CP64" s="154"/>
      <c r="CQ64" s="154"/>
      <c r="CR64" s="154"/>
      <c r="CS64" s="154"/>
      <c r="CT64" s="154"/>
      <c r="CU64" s="157"/>
      <c r="CV64" s="157"/>
      <c r="CW64" s="157"/>
    </row>
    <row r="65" spans="1:88" ht="12">
      <c r="A65" s="187"/>
      <c r="B65" s="104" t="s">
        <v>179</v>
      </c>
      <c r="C65" s="105"/>
      <c r="D65" s="187"/>
      <c r="E65" s="188">
        <f>SUM(E7:E64)</f>
        <v>119201034</v>
      </c>
      <c r="F65" s="190">
        <f>SUM(F7:F64)</f>
        <v>121546559.39360428</v>
      </c>
      <c r="G65" s="189">
        <f>SUM(G7:G64)</f>
        <v>17188285.96698645</v>
      </c>
      <c r="H65" s="189">
        <f aca="true" t="shared" si="1" ref="H65:BS65">SUM(H7:H64)</f>
        <v>5394364.694848897</v>
      </c>
      <c r="I65" s="189">
        <f t="shared" si="1"/>
        <v>3266279.899396083</v>
      </c>
      <c r="J65" s="189">
        <f t="shared" si="1"/>
        <v>23469274.768713266</v>
      </c>
      <c r="K65" s="189">
        <f t="shared" si="1"/>
        <v>9472893.660399321</v>
      </c>
      <c r="L65" s="189">
        <f t="shared" si="1"/>
        <v>1536657.336891567</v>
      </c>
      <c r="M65" s="189">
        <f t="shared" si="1"/>
        <v>1749446.919821925</v>
      </c>
      <c r="N65" s="189">
        <f t="shared" si="1"/>
        <v>30837354.037040602</v>
      </c>
      <c r="O65" s="189">
        <f t="shared" si="1"/>
        <v>2872157.0139672374</v>
      </c>
      <c r="P65" s="189">
        <f t="shared" si="1"/>
        <v>3944585.1007968783</v>
      </c>
      <c r="Q65" s="189">
        <f t="shared" si="1"/>
        <v>213682.2348590817</v>
      </c>
      <c r="R65" s="189">
        <f t="shared" si="1"/>
        <v>362225.3035827393</v>
      </c>
      <c r="S65" s="189">
        <f t="shared" si="1"/>
        <v>664341.5404154661</v>
      </c>
      <c r="T65" s="189">
        <f t="shared" si="1"/>
        <v>436365.5071164066</v>
      </c>
      <c r="U65" s="189">
        <f t="shared" si="1"/>
        <v>2591988.0944828843</v>
      </c>
      <c r="V65" s="189">
        <f t="shared" si="1"/>
        <v>227560.8308671267</v>
      </c>
      <c r="W65" s="189">
        <f t="shared" si="1"/>
        <v>750899.640544935</v>
      </c>
      <c r="X65" s="189">
        <f t="shared" si="1"/>
        <v>398454.1454454268</v>
      </c>
      <c r="Y65" s="189">
        <f t="shared" si="1"/>
        <v>733524.1508482922</v>
      </c>
      <c r="Z65" s="189">
        <f t="shared" si="1"/>
        <v>291199.59661543724</v>
      </c>
      <c r="AA65" s="189">
        <f t="shared" si="1"/>
        <v>9253951.964518558</v>
      </c>
      <c r="AB65" s="189">
        <f t="shared" si="1"/>
        <v>3019329.2404436916</v>
      </c>
      <c r="AC65" s="189">
        <f t="shared" si="1"/>
        <v>526212.3513977118</v>
      </c>
      <c r="AD65" s="189">
        <f t="shared" si="1"/>
        <v>119201033.99999999</v>
      </c>
      <c r="AE65" s="189">
        <f t="shared" si="1"/>
        <v>174367.38701843927</v>
      </c>
      <c r="AF65" s="189">
        <f t="shared" si="1"/>
        <v>39738.010963049106</v>
      </c>
      <c r="AG65" s="189">
        <f t="shared" si="1"/>
        <v>78076.45358513709</v>
      </c>
      <c r="AH65" s="189">
        <f t="shared" si="1"/>
        <v>148827.85970598852</v>
      </c>
      <c r="AI65" s="189">
        <f t="shared" si="1"/>
        <v>56996.70352266019</v>
      </c>
      <c r="AJ65" s="189">
        <f t="shared" si="1"/>
        <v>63103.20703376283</v>
      </c>
      <c r="AK65" s="189">
        <f t="shared" si="1"/>
        <v>118014.37258396372</v>
      </c>
      <c r="AL65" s="189">
        <f t="shared" si="1"/>
        <v>17789.335762485465</v>
      </c>
      <c r="AM65" s="189">
        <f t="shared" si="1"/>
        <v>59580.12562718533</v>
      </c>
      <c r="AN65" s="189">
        <f t="shared" si="1"/>
        <v>407116.83008429705</v>
      </c>
      <c r="AO65" s="189">
        <f t="shared" si="1"/>
        <v>208292.33167103567</v>
      </c>
      <c r="AP65" s="189">
        <f t="shared" si="1"/>
        <v>331374.16402210214</v>
      </c>
      <c r="AQ65" s="189">
        <f t="shared" si="1"/>
        <v>5023.958461684591</v>
      </c>
      <c r="AR65" s="189">
        <f t="shared" si="1"/>
        <v>108346.67505527644</v>
      </c>
      <c r="AS65" s="189">
        <f t="shared" si="1"/>
        <v>47143.736920074356</v>
      </c>
      <c r="AT65" s="189">
        <f t="shared" si="1"/>
        <v>55185.750470152314</v>
      </c>
      <c r="AU65" s="189">
        <f t="shared" si="1"/>
        <v>442869.29039371246</v>
      </c>
      <c r="AV65" s="189">
        <f t="shared" si="1"/>
        <v>308210.23246141284</v>
      </c>
      <c r="AW65" s="189">
        <f t="shared" si="1"/>
        <v>33238.30051688253</v>
      </c>
      <c r="AX65" s="189">
        <f t="shared" si="1"/>
        <v>274976.0917476564</v>
      </c>
      <c r="AY65" s="189">
        <f t="shared" si="1"/>
        <v>0</v>
      </c>
      <c r="AZ65" s="189">
        <f t="shared" si="1"/>
        <v>83386.63330303467</v>
      </c>
      <c r="BA65" s="189">
        <f t="shared" si="1"/>
        <v>51561.09308750859</v>
      </c>
      <c r="BB65" s="189">
        <f t="shared" si="1"/>
        <v>2472.894979592377</v>
      </c>
      <c r="BC65" s="189">
        <f t="shared" si="1"/>
        <v>188342.8681156376</v>
      </c>
      <c r="BD65" s="189">
        <f t="shared" si="1"/>
        <v>46163.598350263994</v>
      </c>
      <c r="BE65" s="189">
        <f t="shared" si="1"/>
        <v>2772.2450305226203</v>
      </c>
      <c r="BF65" s="189">
        <f t="shared" si="1"/>
        <v>0</v>
      </c>
      <c r="BG65" s="189">
        <f t="shared" si="1"/>
        <v>77953.57893705767</v>
      </c>
      <c r="BH65" s="189">
        <f t="shared" si="1"/>
        <v>11014.412525947042</v>
      </c>
      <c r="BI65" s="189">
        <f t="shared" si="1"/>
        <v>7764.120956496715</v>
      </c>
      <c r="BJ65" s="189">
        <f t="shared" si="1"/>
        <v>20144.90980121756</v>
      </c>
      <c r="BK65" s="189">
        <f t="shared" si="1"/>
        <v>0</v>
      </c>
      <c r="BL65" s="189">
        <f t="shared" si="1"/>
        <v>114707.97858296034</v>
      </c>
      <c r="BM65" s="189">
        <f t="shared" si="1"/>
        <v>237681.89827157048</v>
      </c>
      <c r="BN65" s="189">
        <f t="shared" si="1"/>
        <v>310840.8685013943</v>
      </c>
      <c r="BO65" s="189">
        <f t="shared" si="1"/>
        <v>62112.207374875084</v>
      </c>
      <c r="BP65" s="189">
        <f t="shared" si="1"/>
        <v>912149.1557810422</v>
      </c>
      <c r="BQ65" s="189">
        <f t="shared" si="1"/>
        <v>203341.2321612725</v>
      </c>
      <c r="BR65" s="189">
        <f t="shared" si="1"/>
        <v>262340.0880293009</v>
      </c>
      <c r="BS65" s="189">
        <f t="shared" si="1"/>
        <v>9918.124309776624</v>
      </c>
      <c r="BT65" s="189">
        <f aca="true" t="shared" si="2" ref="BT65:CJ65">SUM(BT7:BT64)</f>
        <v>3561241.004263148</v>
      </c>
      <c r="BU65" s="189">
        <f t="shared" si="2"/>
        <v>9708.222731742728</v>
      </c>
      <c r="BV65" s="189">
        <f t="shared" si="2"/>
        <v>147095.13963535175</v>
      </c>
      <c r="BW65" s="189">
        <f t="shared" si="2"/>
        <v>166403.9184426182</v>
      </c>
      <c r="BX65" s="189">
        <f t="shared" si="2"/>
        <v>198957.60055289048</v>
      </c>
      <c r="BY65" s="189">
        <f t="shared" si="2"/>
        <v>1.0014936229266231</v>
      </c>
      <c r="BZ65" s="189">
        <f t="shared" si="2"/>
        <v>6348.49460068673</v>
      </c>
      <c r="CA65" s="189">
        <f t="shared" si="2"/>
        <v>209414.0767311853</v>
      </c>
      <c r="CB65" s="189">
        <f t="shared" si="2"/>
        <v>17857.55546891906</v>
      </c>
      <c r="CC65" s="189">
        <f t="shared" si="2"/>
        <v>39481.67217992051</v>
      </c>
      <c r="CD65" s="189">
        <f t="shared" si="2"/>
        <v>259212.77610754134</v>
      </c>
      <c r="CE65" s="189">
        <f t="shared" si="2"/>
        <v>29929.556296335453</v>
      </c>
      <c r="CF65" s="189">
        <f t="shared" si="2"/>
        <v>36722.311981622595</v>
      </c>
      <c r="CG65" s="189">
        <f t="shared" si="2"/>
        <v>8446.089446976339</v>
      </c>
      <c r="CH65" s="189">
        <f t="shared" si="2"/>
        <v>46382.97729693871</v>
      </c>
      <c r="CI65" s="189">
        <f t="shared" si="2"/>
        <v>21937.894667471017</v>
      </c>
      <c r="CJ65" s="189">
        <f t="shared" si="2"/>
        <v>220085.7848555133</v>
      </c>
    </row>
    <row r="66" spans="5:31" ht="12">
      <c r="E66" s="26"/>
      <c r="F66" s="26"/>
      <c r="AE66" s="27"/>
    </row>
    <row r="67" spans="1:31" ht="12">
      <c r="A67" s="29"/>
      <c r="B67" s="30"/>
      <c r="C67" s="30"/>
      <c r="D67" s="31"/>
      <c r="E67" s="164"/>
      <c r="F67" s="31"/>
      <c r="G67" s="31"/>
      <c r="H67" s="30"/>
      <c r="I67" s="30"/>
      <c r="J67" s="31"/>
      <c r="K67" s="31"/>
      <c r="L67" s="31"/>
      <c r="M67" s="31"/>
      <c r="N67" s="31"/>
      <c r="O67" s="31"/>
      <c r="P67" s="31"/>
      <c r="Q67" s="30"/>
      <c r="AE67" s="27"/>
    </row>
    <row r="68" spans="1:31" ht="12">
      <c r="A68" s="69"/>
      <c r="B68" s="31"/>
      <c r="C68" s="31"/>
      <c r="D68" s="31"/>
      <c r="E68" s="31"/>
      <c r="F68" s="31"/>
      <c r="G68" s="31"/>
      <c r="H68" s="30"/>
      <c r="I68" s="31"/>
      <c r="J68" s="31"/>
      <c r="K68" s="31"/>
      <c r="L68" s="31"/>
      <c r="M68" s="31"/>
      <c r="N68" s="31"/>
      <c r="O68" s="31"/>
      <c r="P68" s="31"/>
      <c r="Q68" s="30"/>
      <c r="AE68" s="27"/>
    </row>
    <row r="69" spans="1:31" ht="13.5" customHeight="1">
      <c r="A69" s="29"/>
      <c r="B69" s="213"/>
      <c r="C69" s="213"/>
      <c r="D69" s="213"/>
      <c r="E69" s="31"/>
      <c r="F69" s="31"/>
      <c r="G69" s="31"/>
      <c r="H69" s="30"/>
      <c r="I69" s="31"/>
      <c r="J69" s="31"/>
      <c r="K69" s="31"/>
      <c r="L69" s="31"/>
      <c r="M69" s="31"/>
      <c r="N69" s="31"/>
      <c r="O69" s="31"/>
      <c r="P69" s="31"/>
      <c r="Q69" s="30"/>
      <c r="AE69" s="27"/>
    </row>
    <row r="70" spans="1:31" ht="13.5" customHeight="1">
      <c r="A70" s="29"/>
      <c r="B70" s="213"/>
      <c r="C70" s="213"/>
      <c r="D70" s="213"/>
      <c r="E70" s="31"/>
      <c r="F70" s="31"/>
      <c r="G70" s="31"/>
      <c r="H70" s="31"/>
      <c r="I70" s="31"/>
      <c r="J70" s="31"/>
      <c r="K70" s="31"/>
      <c r="L70" s="31"/>
      <c r="M70" s="30"/>
      <c r="N70" s="31"/>
      <c r="O70" s="31"/>
      <c r="P70" s="31"/>
      <c r="Q70" s="30"/>
      <c r="AE70" s="27"/>
    </row>
    <row r="71" spans="1:31" ht="12">
      <c r="A71" s="32"/>
      <c r="B71" s="70"/>
      <c r="C71" s="70"/>
      <c r="D71" s="70"/>
      <c r="E71" s="32"/>
      <c r="F71" s="32"/>
      <c r="G71" s="32"/>
      <c r="H71" s="32"/>
      <c r="I71" s="32"/>
      <c r="J71" s="32"/>
      <c r="K71" s="32"/>
      <c r="L71" s="32"/>
      <c r="M71" s="32"/>
      <c r="N71" s="32"/>
      <c r="O71" s="32"/>
      <c r="P71" s="32"/>
      <c r="Q71" s="33"/>
      <c r="AE71" s="27"/>
    </row>
    <row r="72" spans="1:31" ht="12">
      <c r="A72" s="32"/>
      <c r="B72" s="70"/>
      <c r="C72" s="70"/>
      <c r="D72" s="70"/>
      <c r="AE72" s="27"/>
    </row>
    <row r="73" spans="1:31" ht="12">
      <c r="A73" s="32"/>
      <c r="B73" s="70"/>
      <c r="C73" s="70"/>
      <c r="D73" s="70"/>
      <c r="AE73" s="27"/>
    </row>
    <row r="74" spans="1:31" ht="12">
      <c r="A74" s="32"/>
      <c r="B74" s="70"/>
      <c r="C74" s="70"/>
      <c r="D74" s="70"/>
      <c r="AE74" s="27"/>
    </row>
    <row r="75" spans="1:31" ht="12">
      <c r="A75" s="32"/>
      <c r="B75" s="70"/>
      <c r="C75" s="70"/>
      <c r="D75" s="70"/>
      <c r="AE75" s="27"/>
    </row>
    <row r="76" spans="1:31" ht="12">
      <c r="A76" s="32"/>
      <c r="B76" s="70"/>
      <c r="C76" s="70"/>
      <c r="D76" s="70"/>
      <c r="E76" s="70"/>
      <c r="AE76" s="27"/>
    </row>
    <row r="77" spans="1:31" ht="12">
      <c r="A77" s="32"/>
      <c r="B77" s="70"/>
      <c r="C77" s="70"/>
      <c r="D77" s="70"/>
      <c r="AE77" s="27"/>
    </row>
    <row r="78" spans="1:31" ht="12">
      <c r="A78" s="32"/>
      <c r="AE78" s="27"/>
    </row>
    <row r="79" spans="1:31" ht="12">
      <c r="A79" s="32"/>
      <c r="B79" s="70"/>
      <c r="C79" s="70"/>
      <c r="D79" s="70"/>
      <c r="AE79" s="27"/>
    </row>
    <row r="80" spans="1:4" ht="12">
      <c r="A80" s="32"/>
      <c r="B80" s="70"/>
      <c r="C80" s="70"/>
      <c r="D80" s="70"/>
    </row>
    <row r="81" spans="1:4" ht="12">
      <c r="A81" s="32"/>
      <c r="B81" s="70"/>
      <c r="C81" s="70"/>
      <c r="D81" s="70"/>
    </row>
    <row r="82" spans="1:4" ht="12">
      <c r="A82" s="32"/>
      <c r="B82" s="70"/>
      <c r="C82" s="70"/>
      <c r="D82" s="70"/>
    </row>
    <row r="83" spans="1:4" ht="12">
      <c r="A83" s="32"/>
      <c r="B83" s="70"/>
      <c r="C83" s="70"/>
      <c r="D83" s="70"/>
    </row>
    <row r="84" spans="1:4" ht="12">
      <c r="A84" s="32"/>
      <c r="B84" s="70"/>
      <c r="C84" s="70"/>
      <c r="D84" s="70"/>
    </row>
    <row r="85" spans="1:4" ht="12">
      <c r="A85" s="32"/>
      <c r="B85" s="70"/>
      <c r="C85" s="70"/>
      <c r="D85" s="70"/>
    </row>
    <row r="86" ht="12">
      <c r="A86" s="32"/>
    </row>
    <row r="87" ht="12">
      <c r="A87" s="32"/>
    </row>
    <row r="88" ht="12">
      <c r="A88" s="32"/>
    </row>
    <row r="89" ht="12">
      <c r="A89" s="32"/>
    </row>
    <row r="90" ht="12">
      <c r="A90" s="32"/>
    </row>
    <row r="91" ht="12">
      <c r="A91" s="32"/>
    </row>
    <row r="92" ht="12">
      <c r="A92" s="32"/>
    </row>
    <row r="93" ht="12">
      <c r="A93" s="32"/>
    </row>
    <row r="94" ht="12">
      <c r="A94" s="33"/>
    </row>
  </sheetData>
  <mergeCells count="22">
    <mergeCell ref="G5:G6"/>
    <mergeCell ref="K5:K6"/>
    <mergeCell ref="J5:J6"/>
    <mergeCell ref="I5:I6"/>
    <mergeCell ref="H5:H6"/>
    <mergeCell ref="AD4:AD5"/>
    <mergeCell ref="M5:M6"/>
    <mergeCell ref="L5:L6"/>
    <mergeCell ref="T5:T6"/>
    <mergeCell ref="R5:R6"/>
    <mergeCell ref="Q5:Q6"/>
    <mergeCell ref="P5:P6"/>
    <mergeCell ref="O5:O6"/>
    <mergeCell ref="N5:N6"/>
    <mergeCell ref="S5:S6"/>
    <mergeCell ref="A4:A6"/>
    <mergeCell ref="F4:F6"/>
    <mergeCell ref="B69:D69"/>
    <mergeCell ref="B70:D70"/>
    <mergeCell ref="E4:E6"/>
    <mergeCell ref="D4:D6"/>
    <mergeCell ref="B4:B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P74"/>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E15" sqref="E15"/>
    </sheetView>
  </sheetViews>
  <sheetFormatPr defaultColWidth="9.00390625" defaultRowHeight="12.75"/>
  <cols>
    <col min="1" max="1" width="5.125" style="51" customWidth="1"/>
    <col min="2" max="2" width="25.125" style="51" customWidth="1"/>
    <col min="3" max="3" width="3.125" style="45" hidden="1" customWidth="1"/>
    <col min="4" max="4" width="22.875" style="45" customWidth="1"/>
    <col min="5" max="5" width="10.25390625" style="45" customWidth="1"/>
    <col min="6" max="6" width="7.625" style="45" customWidth="1"/>
    <col min="7" max="7" width="7.50390625" style="45" customWidth="1"/>
    <col min="8" max="8" width="6.875" style="45" customWidth="1"/>
    <col min="9" max="9" width="7.625" style="45" customWidth="1"/>
    <col min="10" max="12" width="6.875" style="45" customWidth="1"/>
    <col min="13" max="13" width="7.625" style="45" customWidth="1"/>
    <col min="14" max="15" width="6.875" style="45" customWidth="1"/>
    <col min="16" max="17" width="5.75390625" style="45" customWidth="1"/>
    <col min="18" max="18" width="7.375" style="2" customWidth="1"/>
    <col min="19" max="28" width="7.625" style="45" customWidth="1"/>
    <col min="29" max="16384" width="9.00390625" style="45" customWidth="1"/>
  </cols>
  <sheetData>
    <row r="1" spans="1:28" ht="12">
      <c r="A1" s="106" t="s">
        <v>287</v>
      </c>
      <c r="B1" s="106"/>
      <c r="C1" s="14"/>
      <c r="D1" s="59"/>
      <c r="E1" s="14"/>
      <c r="F1" s="2"/>
      <c r="G1" s="2"/>
      <c r="H1" s="2"/>
      <c r="I1" s="2"/>
      <c r="J1" s="2"/>
      <c r="K1" s="2"/>
      <c r="L1" s="2"/>
      <c r="M1" s="2"/>
      <c r="N1" s="2"/>
      <c r="O1" s="2"/>
      <c r="P1" s="41"/>
      <c r="Q1" s="2"/>
      <c r="S1" s="2"/>
      <c r="T1" s="2"/>
      <c r="U1" s="2"/>
      <c r="V1" s="2"/>
      <c r="W1" s="2"/>
      <c r="X1" s="2"/>
      <c r="Y1" s="2"/>
      <c r="Z1" s="2"/>
      <c r="AA1" s="2"/>
      <c r="AB1" s="2"/>
    </row>
    <row r="2" spans="1:28" ht="11.25">
      <c r="A2" s="58"/>
      <c r="B2" s="56"/>
      <c r="C2" s="14"/>
      <c r="D2" s="59"/>
      <c r="E2" s="14"/>
      <c r="F2" s="2"/>
      <c r="G2" s="2"/>
      <c r="H2" s="2"/>
      <c r="I2" s="2"/>
      <c r="J2" s="2"/>
      <c r="K2" s="2"/>
      <c r="L2" s="2"/>
      <c r="M2" s="2"/>
      <c r="N2" s="2"/>
      <c r="O2" s="2"/>
      <c r="P2" s="41"/>
      <c r="Q2" s="2"/>
      <c r="S2" s="2"/>
      <c r="T2" s="2"/>
      <c r="U2" s="2"/>
      <c r="V2" s="2"/>
      <c r="W2" s="2"/>
      <c r="X2" s="2"/>
      <c r="Y2" s="2"/>
      <c r="Z2" s="2"/>
      <c r="AA2" s="2"/>
      <c r="AB2" s="2"/>
    </row>
    <row r="3" spans="1:94" ht="12">
      <c r="A3" s="220">
        <f ca="1">TODAY()</f>
        <v>37042</v>
      </c>
      <c r="B3" s="220"/>
      <c r="C3" s="56"/>
      <c r="D3" s="56"/>
      <c r="E3" s="56"/>
      <c r="AE3" s="119"/>
      <c r="AF3" s="119"/>
      <c r="AG3" s="141"/>
      <c r="AH3" s="141"/>
      <c r="AI3" s="103"/>
      <c r="AJ3" s="103"/>
      <c r="AK3" s="103"/>
      <c r="AL3" s="141"/>
      <c r="AM3" s="119"/>
      <c r="AN3" s="119"/>
      <c r="AO3" s="119"/>
      <c r="AP3" s="119"/>
      <c r="AQ3" s="119"/>
      <c r="AR3" s="119"/>
      <c r="AS3" s="119"/>
      <c r="AT3" s="141"/>
      <c r="AU3" s="141"/>
      <c r="AV3" s="119"/>
      <c r="AW3" s="119"/>
      <c r="AX3" s="119"/>
      <c r="AY3" s="103"/>
      <c r="AZ3" s="141"/>
      <c r="BA3" s="142"/>
      <c r="BB3" s="119"/>
      <c r="BC3" s="119"/>
      <c r="BD3" s="119"/>
      <c r="BE3" s="119"/>
      <c r="BF3" s="119"/>
      <c r="BG3" s="119"/>
      <c r="BH3" s="119"/>
      <c r="BI3" s="119"/>
      <c r="BJ3" s="119"/>
      <c r="BK3" s="119"/>
      <c r="BL3" s="119"/>
      <c r="BM3" s="119"/>
      <c r="BN3" s="119"/>
      <c r="BO3" s="119"/>
      <c r="BP3" s="141"/>
      <c r="BQ3" s="119"/>
      <c r="BR3" s="119"/>
      <c r="BS3" s="119"/>
      <c r="BT3" s="119"/>
      <c r="BU3" s="119"/>
      <c r="BV3" s="119"/>
      <c r="BW3" s="119"/>
      <c r="BX3" s="119"/>
      <c r="BY3" s="141"/>
      <c r="BZ3" s="141"/>
      <c r="CA3" s="141"/>
      <c r="CB3" s="141"/>
      <c r="CC3" s="119"/>
      <c r="CD3" s="119"/>
      <c r="CE3" s="119"/>
      <c r="CF3" s="140"/>
      <c r="CG3" s="140"/>
      <c r="CH3" s="140"/>
      <c r="CI3" s="140"/>
      <c r="CJ3" s="140"/>
      <c r="CK3" s="140"/>
      <c r="CL3" s="140"/>
      <c r="CM3" s="140"/>
      <c r="CN3" s="140"/>
      <c r="CO3" s="140"/>
      <c r="CP3" s="140"/>
    </row>
    <row r="4" spans="1:94" ht="12.75" customHeight="1">
      <c r="A4" s="50"/>
      <c r="B4" s="57"/>
      <c r="C4" s="13"/>
      <c r="D4" s="16"/>
      <c r="E4" s="221" t="str">
        <f>'step 3 results'!E4:E6</f>
        <v>FY02 Estimated State &amp; ICR Budget</v>
      </c>
      <c r="F4" s="87" t="s">
        <v>0</v>
      </c>
      <c r="G4" s="87" t="s">
        <v>1</v>
      </c>
      <c r="H4" s="87" t="s">
        <v>2</v>
      </c>
      <c r="I4" s="87" t="s">
        <v>3</v>
      </c>
      <c r="J4" s="87" t="s">
        <v>4</v>
      </c>
      <c r="K4" s="87" t="s">
        <v>5</v>
      </c>
      <c r="L4" s="87" t="s">
        <v>6</v>
      </c>
      <c r="M4" s="150" t="s">
        <v>7</v>
      </c>
      <c r="N4" s="153" t="s">
        <v>8</v>
      </c>
      <c r="O4" s="87" t="s">
        <v>9</v>
      </c>
      <c r="P4" s="87" t="s">
        <v>10</v>
      </c>
      <c r="Q4" s="87" t="s">
        <v>11</v>
      </c>
      <c r="R4" s="87">
        <v>54</v>
      </c>
      <c r="S4" s="87" t="s">
        <v>12</v>
      </c>
      <c r="T4" s="87" t="s">
        <v>13</v>
      </c>
      <c r="U4" s="87">
        <v>66</v>
      </c>
      <c r="V4" s="87" t="s">
        <v>14</v>
      </c>
      <c r="W4" s="150" t="s">
        <v>15</v>
      </c>
      <c r="X4" s="153" t="s">
        <v>16</v>
      </c>
      <c r="Y4" s="87" t="s">
        <v>17</v>
      </c>
      <c r="Z4" s="87" t="s">
        <v>18</v>
      </c>
      <c r="AA4" s="87" t="s">
        <v>19</v>
      </c>
      <c r="AB4" s="150" t="s">
        <v>20</v>
      </c>
      <c r="AC4" s="119"/>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40"/>
      <c r="CG4" s="140"/>
      <c r="CH4" s="140"/>
      <c r="CI4" s="140"/>
      <c r="CJ4" s="140"/>
      <c r="CK4" s="140"/>
      <c r="CL4" s="140"/>
      <c r="CM4" s="140"/>
      <c r="CN4" s="140"/>
      <c r="CO4" s="140"/>
      <c r="CP4" s="140"/>
    </row>
    <row r="5" spans="1:94" ht="21.75" customHeight="1">
      <c r="A5" s="151" t="s">
        <v>64</v>
      </c>
      <c r="B5" s="152" t="s">
        <v>182</v>
      </c>
      <c r="C5" s="15"/>
      <c r="D5" s="54" t="s">
        <v>183</v>
      </c>
      <c r="E5" s="222"/>
      <c r="F5" s="174" t="s">
        <v>66</v>
      </c>
      <c r="G5" s="118" t="s">
        <v>67</v>
      </c>
      <c r="H5" s="118" t="s">
        <v>68</v>
      </c>
      <c r="I5" s="118" t="s">
        <v>69</v>
      </c>
      <c r="J5" s="118" t="s">
        <v>70</v>
      </c>
      <c r="K5" s="118" t="s">
        <v>71</v>
      </c>
      <c r="L5" s="118" t="s">
        <v>72</v>
      </c>
      <c r="M5" s="175" t="s">
        <v>73</v>
      </c>
      <c r="N5" s="174" t="s">
        <v>74</v>
      </c>
      <c r="O5" s="118" t="s">
        <v>75</v>
      </c>
      <c r="P5" s="118" t="s">
        <v>76</v>
      </c>
      <c r="Q5" s="118" t="s">
        <v>77</v>
      </c>
      <c r="R5" s="118" t="s">
        <v>270</v>
      </c>
      <c r="S5" s="118" t="s">
        <v>78</v>
      </c>
      <c r="T5" s="118" t="s">
        <v>79</v>
      </c>
      <c r="U5" s="118" t="s">
        <v>80</v>
      </c>
      <c r="V5" s="118" t="s">
        <v>81</v>
      </c>
      <c r="W5" s="175" t="s">
        <v>82</v>
      </c>
      <c r="X5" s="174" t="s">
        <v>83</v>
      </c>
      <c r="Y5" s="118" t="s">
        <v>84</v>
      </c>
      <c r="Z5" s="118" t="s">
        <v>85</v>
      </c>
      <c r="AA5" s="118" t="s">
        <v>86</v>
      </c>
      <c r="AB5" s="175" t="s">
        <v>87</v>
      </c>
      <c r="AC5" s="103"/>
      <c r="AD5" s="103"/>
      <c r="AE5" s="119"/>
      <c r="AF5" s="124"/>
      <c r="AG5" s="103"/>
      <c r="AH5" s="103"/>
      <c r="AI5" s="103"/>
      <c r="AJ5" s="103"/>
      <c r="AK5" s="103"/>
      <c r="AL5" s="124"/>
      <c r="AM5" s="124"/>
      <c r="AN5" s="124"/>
      <c r="AO5" s="124"/>
      <c r="AP5" s="124"/>
      <c r="AQ5" s="124"/>
      <c r="AR5" s="124"/>
      <c r="AS5" s="103"/>
      <c r="AT5" s="103"/>
      <c r="AU5" s="124"/>
      <c r="AV5" s="124"/>
      <c r="AW5" s="124"/>
      <c r="AX5" s="124"/>
      <c r="AY5" s="124"/>
      <c r="AZ5" s="124"/>
      <c r="BA5" s="124"/>
      <c r="BB5" s="124"/>
      <c r="BC5" s="124"/>
      <c r="BD5" s="103"/>
      <c r="BE5" s="103"/>
      <c r="BF5" s="124"/>
      <c r="BG5" s="119"/>
      <c r="BH5" s="124"/>
      <c r="BI5" s="124"/>
      <c r="BJ5" s="124"/>
      <c r="BK5" s="125"/>
      <c r="BL5" s="124"/>
      <c r="BM5" s="124"/>
      <c r="BN5" s="124"/>
      <c r="BO5" s="125"/>
      <c r="BP5" s="124"/>
      <c r="BQ5" s="119"/>
      <c r="BR5" s="124"/>
      <c r="BS5" s="124"/>
      <c r="BT5" s="124"/>
      <c r="BU5" s="124"/>
      <c r="BV5" s="124"/>
      <c r="BW5" s="124"/>
      <c r="BX5" s="124"/>
      <c r="BY5" s="124"/>
      <c r="BZ5" s="124"/>
      <c r="CA5" s="124"/>
      <c r="CB5" s="124"/>
      <c r="CC5" s="125"/>
      <c r="CD5" s="143"/>
      <c r="CE5" s="143"/>
      <c r="CF5" s="140"/>
      <c r="CG5" s="140"/>
      <c r="CH5" s="140"/>
      <c r="CI5" s="140"/>
      <c r="CJ5" s="140"/>
      <c r="CK5" s="140"/>
      <c r="CL5" s="140"/>
      <c r="CM5" s="140"/>
      <c r="CN5" s="140"/>
      <c r="CO5" s="140"/>
      <c r="CP5" s="140"/>
    </row>
    <row r="6" spans="1:94" ht="12">
      <c r="A6" s="74" t="s">
        <v>21</v>
      </c>
      <c r="B6" s="149" t="s">
        <v>90</v>
      </c>
      <c r="C6" s="25" t="s">
        <v>91</v>
      </c>
      <c r="D6" s="25" t="s">
        <v>92</v>
      </c>
      <c r="E6" s="198">
        <v>85713.21750000003</v>
      </c>
      <c r="F6" s="127">
        <v>17225.98713602795</v>
      </c>
      <c r="G6" s="127">
        <v>4248.764653146369</v>
      </c>
      <c r="H6" s="127">
        <v>2936.300867111022</v>
      </c>
      <c r="I6" s="127">
        <v>19235.10531225201</v>
      </c>
      <c r="J6" s="127">
        <v>4115.490479305212</v>
      </c>
      <c r="K6" s="127">
        <v>1273.3753646785372</v>
      </c>
      <c r="L6" s="127">
        <v>1406.3827233568518</v>
      </c>
      <c r="M6" s="127">
        <v>18068.98964303726</v>
      </c>
      <c r="N6" s="127">
        <v>1496.9664711427831</v>
      </c>
      <c r="O6" s="127">
        <v>4119.359299166477</v>
      </c>
      <c r="P6" s="127">
        <v>24.813810144600154</v>
      </c>
      <c r="Q6" s="127">
        <v>665.3036085544118</v>
      </c>
      <c r="R6" s="127">
        <v>801.5127491868698</v>
      </c>
      <c r="S6" s="127">
        <v>391.4178438938543</v>
      </c>
      <c r="T6" s="127">
        <v>2059.4128344203928</v>
      </c>
      <c r="U6" s="127">
        <v>119.53319295463302</v>
      </c>
      <c r="V6" s="127">
        <v>720.4009396819383</v>
      </c>
      <c r="W6" s="127">
        <v>797.2170250650615</v>
      </c>
      <c r="X6" s="127">
        <v>704.2586223298058</v>
      </c>
      <c r="Y6" s="127">
        <v>694.1196461416912</v>
      </c>
      <c r="Z6" s="127">
        <v>3695.256597824089</v>
      </c>
      <c r="AA6" s="127">
        <v>6287.232497283418</v>
      </c>
      <c r="AB6" s="127">
        <v>257.61003972700473</v>
      </c>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row>
    <row r="7" spans="1:28" ht="12">
      <c r="A7" s="74" t="s">
        <v>22</v>
      </c>
      <c r="B7" s="110" t="s">
        <v>249</v>
      </c>
      <c r="C7" s="25" t="s">
        <v>93</v>
      </c>
      <c r="D7" s="25" t="s">
        <v>94</v>
      </c>
      <c r="E7" s="61">
        <v>-62796.85499999998</v>
      </c>
      <c r="F7" s="127">
        <v>-10805.695683824393</v>
      </c>
      <c r="G7" s="127">
        <v>-1959.7463547476254</v>
      </c>
      <c r="H7" s="127">
        <v>-1565.074258885883</v>
      </c>
      <c r="I7" s="127">
        <v>-6567.921244060155</v>
      </c>
      <c r="J7" s="127">
        <v>-2904.0027820070827</v>
      </c>
      <c r="K7" s="127">
        <v>-878.1797923948025</v>
      </c>
      <c r="L7" s="127">
        <v>-653.3404625223466</v>
      </c>
      <c r="M7" s="127">
        <v>-10029.48430922802</v>
      </c>
      <c r="N7" s="127">
        <v>-827.9863028514101</v>
      </c>
      <c r="O7" s="127">
        <v>-2613.4993664990907</v>
      </c>
      <c r="P7" s="127">
        <v>-37.817012669679116</v>
      </c>
      <c r="Q7" s="127">
        <v>-429.05119828872284</v>
      </c>
      <c r="R7" s="127">
        <v>-281.90863990124444</v>
      </c>
      <c r="S7" s="127">
        <v>-235.35933521511197</v>
      </c>
      <c r="T7" s="127">
        <v>-851.7078835260272</v>
      </c>
      <c r="U7" s="127">
        <v>-57.756892077328075</v>
      </c>
      <c r="V7" s="127">
        <v>-456.9670294594316</v>
      </c>
      <c r="W7" s="127">
        <v>-481.86437543705097</v>
      </c>
      <c r="X7" s="127">
        <v>-393.57196458407816</v>
      </c>
      <c r="Y7" s="127">
        <v>-192.86676461536354</v>
      </c>
      <c r="Z7" s="127">
        <v>-2276.996711943808</v>
      </c>
      <c r="AA7" s="127">
        <v>-1522.7879629006984</v>
      </c>
      <c r="AB7" s="127">
        <v>-278.8832788876698</v>
      </c>
    </row>
    <row r="8" spans="1:28" ht="12">
      <c r="A8" s="74" t="s">
        <v>23</v>
      </c>
      <c r="B8" s="67" t="s">
        <v>95</v>
      </c>
      <c r="C8" s="25" t="s">
        <v>96</v>
      </c>
      <c r="D8" s="25" t="s">
        <v>97</v>
      </c>
      <c r="E8" s="61">
        <v>29026.9375</v>
      </c>
      <c r="F8" s="127">
        <v>11248.243252942746</v>
      </c>
      <c r="G8" s="127">
        <v>2214.082349461183</v>
      </c>
      <c r="H8" s="127">
        <v>366.0765679101896</v>
      </c>
      <c r="I8" s="127">
        <v>8153.013803478971</v>
      </c>
      <c r="J8" s="127">
        <v>1701.4149458233005</v>
      </c>
      <c r="K8" s="127">
        <v>2109.946783097228</v>
      </c>
      <c r="L8" s="127">
        <v>1072.596333548674</v>
      </c>
      <c r="M8" s="127">
        <v>4159.815354830644</v>
      </c>
      <c r="N8" s="127">
        <v>402.1234947284829</v>
      </c>
      <c r="O8" s="127">
        <v>430.1599933649268</v>
      </c>
      <c r="P8" s="127">
        <v>8.010428181842201</v>
      </c>
      <c r="Q8" s="127">
        <v>20.827113272789916</v>
      </c>
      <c r="R8" s="127">
        <v>1.6020856363684501</v>
      </c>
      <c r="S8" s="127">
        <v>280.36498636447686</v>
      </c>
      <c r="T8" s="127">
        <v>998.9003942757263</v>
      </c>
      <c r="U8" s="127">
        <v>0.8010428181842251</v>
      </c>
      <c r="V8" s="127">
        <v>35.24588400010566</v>
      </c>
      <c r="W8" s="127">
        <v>372.4849104556615</v>
      </c>
      <c r="X8" s="127">
        <v>432.5631218194794</v>
      </c>
      <c r="Y8" s="127">
        <v>78.50219618205347</v>
      </c>
      <c r="Z8" s="127">
        <v>921.1992409118538</v>
      </c>
      <c r="AA8" s="127">
        <v>1465.908357277127</v>
      </c>
      <c r="AB8" s="127">
        <v>338.8411120919245</v>
      </c>
    </row>
    <row r="9" spans="1:28" ht="12">
      <c r="A9" s="74" t="s">
        <v>24</v>
      </c>
      <c r="B9" s="67" t="s">
        <v>98</v>
      </c>
      <c r="C9" s="25" t="s">
        <v>91</v>
      </c>
      <c r="D9" s="25" t="s">
        <v>92</v>
      </c>
      <c r="E9" s="61">
        <v>33664.242499999935</v>
      </c>
      <c r="F9" s="127">
        <v>8224.325360672607</v>
      </c>
      <c r="G9" s="127">
        <v>2028.5178789735364</v>
      </c>
      <c r="H9" s="127">
        <v>1401.8989737568409</v>
      </c>
      <c r="I9" s="127">
        <v>9183.552918363537</v>
      </c>
      <c r="J9" s="127">
        <v>1964.8878437721432</v>
      </c>
      <c r="K9" s="127">
        <v>607.9566426401179</v>
      </c>
      <c r="L9" s="127">
        <v>671.459290383671</v>
      </c>
      <c r="M9" s="127">
        <v>8626.806033783418</v>
      </c>
      <c r="N9" s="127">
        <v>714.7073323273726</v>
      </c>
      <c r="O9" s="127">
        <v>1966.7349619111192</v>
      </c>
      <c r="P9" s="127">
        <v>11.847033581043718</v>
      </c>
      <c r="Q9" s="127">
        <v>317.6406261756165</v>
      </c>
      <c r="R9" s="127">
        <v>382.6719234134962</v>
      </c>
      <c r="S9" s="127">
        <v>186.87740068162475</v>
      </c>
      <c r="T9" s="127">
        <v>983.2400934976977</v>
      </c>
      <c r="U9" s="127">
        <v>57.06958112158691</v>
      </c>
      <c r="V9" s="127">
        <v>343.94613622384895</v>
      </c>
      <c r="W9" s="127">
        <v>380.62098534193865</v>
      </c>
      <c r="X9" s="127">
        <v>336.2391950232777</v>
      </c>
      <c r="Y9" s="127">
        <v>331.39847162457227</v>
      </c>
      <c r="Z9" s="127">
        <v>1764.2525976415636</v>
      </c>
      <c r="AA9" s="127">
        <v>3001.7580570291757</v>
      </c>
      <c r="AB9" s="127">
        <v>122.99259056449046</v>
      </c>
    </row>
    <row r="10" spans="1:28" ht="12">
      <c r="A10" s="17" t="s">
        <v>25</v>
      </c>
      <c r="B10" s="25" t="s">
        <v>99</v>
      </c>
      <c r="C10" s="25" t="s">
        <v>91</v>
      </c>
      <c r="D10" s="40" t="s">
        <v>92</v>
      </c>
      <c r="E10" s="61">
        <v>-13447.587500000023</v>
      </c>
      <c r="F10" s="127">
        <v>-1420.7356960289326</v>
      </c>
      <c r="G10" s="127">
        <v>-350.4223914184913</v>
      </c>
      <c r="H10" s="127">
        <v>-242.17523345644804</v>
      </c>
      <c r="I10" s="127">
        <v>-1586.440331006408</v>
      </c>
      <c r="J10" s="127">
        <v>-339.4304305723672</v>
      </c>
      <c r="K10" s="127">
        <v>-105.02328956573274</v>
      </c>
      <c r="L10" s="127">
        <v>-115.99324448422885</v>
      </c>
      <c r="M10" s="127">
        <v>-1490.2634243438515</v>
      </c>
      <c r="N10" s="127">
        <v>-123.46425691116747</v>
      </c>
      <c r="O10" s="127">
        <v>-339.74951652285745</v>
      </c>
      <c r="P10" s="127">
        <v>-2.046551268646027</v>
      </c>
      <c r="Q10" s="127">
        <v>-54.871780520094944</v>
      </c>
      <c r="R10" s="127">
        <v>-66.10580657002811</v>
      </c>
      <c r="S10" s="127">
        <v>-32.2826958183191</v>
      </c>
      <c r="T10" s="127">
        <v>-169.8527523338089</v>
      </c>
      <c r="U10" s="127">
        <v>-9.858655573692658</v>
      </c>
      <c r="V10" s="127">
        <v>-59.416004573594364</v>
      </c>
      <c r="W10" s="127">
        <v>-65.75151113534866</v>
      </c>
      <c r="X10" s="127">
        <v>-58.08464595259284</v>
      </c>
      <c r="Y10" s="127">
        <v>-57.24842070303839</v>
      </c>
      <c r="Z10" s="127">
        <v>-304.7710945711078</v>
      </c>
      <c r="AA10" s="127">
        <v>-518.5476784341372</v>
      </c>
      <c r="AB10" s="127">
        <v>-21.24672311696486</v>
      </c>
    </row>
    <row r="11" spans="1:28" ht="12">
      <c r="A11" s="74" t="s">
        <v>26</v>
      </c>
      <c r="B11" s="22" t="s">
        <v>100</v>
      </c>
      <c r="C11" s="25" t="s">
        <v>101</v>
      </c>
      <c r="D11" s="25" t="s">
        <v>102</v>
      </c>
      <c r="E11" s="173">
        <v>-107299</v>
      </c>
      <c r="F11" s="127">
        <v>-12854.0489272524</v>
      </c>
      <c r="G11" s="127">
        <v>-1238.225002596575</v>
      </c>
      <c r="H11" s="127">
        <v>-1494.8819688361746</v>
      </c>
      <c r="I11" s="127">
        <v>-17758.58290376168</v>
      </c>
      <c r="J11" s="127">
        <v>-9198.186880318768</v>
      </c>
      <c r="K11" s="127">
        <v>-886.0289292693778</v>
      </c>
      <c r="L11" s="127">
        <v>-871.0998786434893</v>
      </c>
      <c r="M11" s="127">
        <v>-16592.140278756706</v>
      </c>
      <c r="N11" s="127">
        <v>-2229.967289208864</v>
      </c>
      <c r="O11" s="127">
        <v>-2813.325055104051</v>
      </c>
      <c r="P11" s="127">
        <v>-324.72389340832297</v>
      </c>
      <c r="Q11" s="127">
        <v>-1.3463413235676267</v>
      </c>
      <c r="R11" s="127">
        <v>-674.9089758977852</v>
      </c>
      <c r="S11" s="127">
        <v>-180.75058326276235</v>
      </c>
      <c r="T11" s="127">
        <v>-2826.975933587313</v>
      </c>
      <c r="U11" s="127">
        <v>-303.14834764077114</v>
      </c>
      <c r="V11" s="127">
        <v>-301.1203145078025</v>
      </c>
      <c r="W11" s="127">
        <v>-212.43221010468892</v>
      </c>
      <c r="X11" s="127">
        <v>-259.0428875725056</v>
      </c>
      <c r="Y11" s="127">
        <v>-154.1134758104056</v>
      </c>
      <c r="Z11" s="127">
        <v>-12748.403739090441</v>
      </c>
      <c r="AA11" s="127">
        <v>-1385.3000104749099</v>
      </c>
      <c r="AB11" s="127">
        <v>-672.8639004695815</v>
      </c>
    </row>
    <row r="12" spans="1:28" ht="12">
      <c r="A12" s="73" t="s">
        <v>27</v>
      </c>
      <c r="B12" s="192" t="s">
        <v>103</v>
      </c>
      <c r="C12" s="44" t="s">
        <v>91</v>
      </c>
      <c r="D12" s="144" t="s">
        <v>92</v>
      </c>
      <c r="E12" s="198">
        <v>-330059.67500000005</v>
      </c>
      <c r="F12" s="127">
        <v>-52004.66656192133</v>
      </c>
      <c r="G12" s="127">
        <v>-12826.875310084732</v>
      </c>
      <c r="H12" s="127">
        <v>-8864.591986151863</v>
      </c>
      <c r="I12" s="127">
        <v>-58070.12568556727</v>
      </c>
      <c r="J12" s="127">
        <v>-12424.5251331576</v>
      </c>
      <c r="K12" s="127">
        <v>-3844.2767154847606</v>
      </c>
      <c r="L12" s="127">
        <v>-4245.8213865521575</v>
      </c>
      <c r="M12" s="127">
        <v>-54549.662325687474</v>
      </c>
      <c r="N12" s="127">
        <v>-4519.290625925041</v>
      </c>
      <c r="O12" s="127">
        <v>-12436.204968123457</v>
      </c>
      <c r="P12" s="127">
        <v>-74.9120449533961</v>
      </c>
      <c r="Q12" s="127">
        <v>-2008.5288611967007</v>
      </c>
      <c r="R12" s="127">
        <v>-2419.7396025806647</v>
      </c>
      <c r="S12" s="127">
        <v>-1181.6770962003447</v>
      </c>
      <c r="T12" s="127">
        <v>-6217.296978202015</v>
      </c>
      <c r="U12" s="127">
        <v>-360.86662515184344</v>
      </c>
      <c r="V12" s="127">
        <v>-2174.8658212276277</v>
      </c>
      <c r="W12" s="127">
        <v>-2406.770958239271</v>
      </c>
      <c r="X12" s="127">
        <v>-2126.132716714934</v>
      </c>
      <c r="Y12" s="127">
        <v>-2095.523494045805</v>
      </c>
      <c r="Z12" s="127">
        <v>-11155.853404108158</v>
      </c>
      <c r="AA12" s="127">
        <v>-18980.940078299187</v>
      </c>
      <c r="AB12" s="127">
        <v>-777.7159075538057</v>
      </c>
    </row>
    <row r="13" spans="1:28" ht="12">
      <c r="A13" s="76" t="s">
        <v>28</v>
      </c>
      <c r="B13" s="67" t="s">
        <v>110</v>
      </c>
      <c r="C13" s="25" t="s">
        <v>111</v>
      </c>
      <c r="D13" s="40" t="s">
        <v>112</v>
      </c>
      <c r="E13" s="61">
        <v>40652</v>
      </c>
      <c r="F13" s="127">
        <v>8292.556591851397</v>
      </c>
      <c r="G13" s="127">
        <v>1896.9653753229595</v>
      </c>
      <c r="H13" s="127">
        <v>1449.0182965607928</v>
      </c>
      <c r="I13" s="127">
        <v>6267.041476193197</v>
      </c>
      <c r="J13" s="127">
        <v>2636.455884319117</v>
      </c>
      <c r="K13" s="127">
        <v>810.2236197069351</v>
      </c>
      <c r="L13" s="127">
        <v>540.559126823237</v>
      </c>
      <c r="M13" s="127">
        <v>10101.654748900102</v>
      </c>
      <c r="N13" s="127">
        <v>740.6327828337221</v>
      </c>
      <c r="O13" s="127">
        <v>1943.2713993534962</v>
      </c>
      <c r="P13" s="127">
        <v>0</v>
      </c>
      <c r="Q13" s="127">
        <v>363.9460180919775</v>
      </c>
      <c r="R13" s="127">
        <v>210.88132385821973</v>
      </c>
      <c r="S13" s="127">
        <v>217.0320291374178</v>
      </c>
      <c r="T13" s="127">
        <v>702.059074011323</v>
      </c>
      <c r="U13" s="127">
        <v>56.235019695525295</v>
      </c>
      <c r="V13" s="127">
        <v>509.2783971176009</v>
      </c>
      <c r="W13" s="127">
        <v>241.20430088466628</v>
      </c>
      <c r="X13" s="127">
        <v>434.41552714793306</v>
      </c>
      <c r="Y13" s="127">
        <v>123.4534416753329</v>
      </c>
      <c r="Z13" s="127">
        <v>1019.3475991996702</v>
      </c>
      <c r="AA13" s="127">
        <v>1446.9094833222098</v>
      </c>
      <c r="AB13" s="127">
        <v>312.4558281832624</v>
      </c>
    </row>
    <row r="14" spans="1:28" ht="12">
      <c r="A14" s="76" t="s">
        <v>29</v>
      </c>
      <c r="B14" s="67" t="s">
        <v>113</v>
      </c>
      <c r="C14" s="25" t="s">
        <v>91</v>
      </c>
      <c r="D14" s="40" t="s">
        <v>92</v>
      </c>
      <c r="E14" s="61">
        <v>-272266.0625</v>
      </c>
      <c r="F14" s="127">
        <v>-42959.31643378327</v>
      </c>
      <c r="G14" s="127">
        <v>-10595.852867290341</v>
      </c>
      <c r="H14" s="127">
        <v>-7322.743079912721</v>
      </c>
      <c r="I14" s="127">
        <v>-47969.78943621338</v>
      </c>
      <c r="J14" s="127">
        <v>-10263.48483744786</v>
      </c>
      <c r="K14" s="127">
        <v>-3175.6284733197135</v>
      </c>
      <c r="L14" s="127">
        <v>-3507.33110170104</v>
      </c>
      <c r="M14" s="127">
        <v>-45061.65235027435</v>
      </c>
      <c r="N14" s="127">
        <v>-3733.2348977601378</v>
      </c>
      <c r="O14" s="127">
        <v>-10273.133158634482</v>
      </c>
      <c r="P14" s="127">
        <v>-61.88233588658639</v>
      </c>
      <c r="Q14" s="127">
        <v>-1659.178543367775</v>
      </c>
      <c r="R14" s="127">
        <v>-1998.8659892828555</v>
      </c>
      <c r="S14" s="127">
        <v>-976.1439435013135</v>
      </c>
      <c r="T14" s="127">
        <v>-5135.901177856096</v>
      </c>
      <c r="U14" s="127">
        <v>-298.0998545934483</v>
      </c>
      <c r="V14" s="127">
        <v>-1796.5839450944422</v>
      </c>
      <c r="W14" s="127">
        <v>-1988.1530257584036</v>
      </c>
      <c r="X14" s="127">
        <v>-1756.3271566951043</v>
      </c>
      <c r="Y14" s="127">
        <v>-1731.041901171553</v>
      </c>
      <c r="Z14" s="127">
        <v>-9215.477536142771</v>
      </c>
      <c r="AA14" s="127">
        <v>-15679.520030446467</v>
      </c>
      <c r="AB14" s="127">
        <v>-642.4451107365499</v>
      </c>
    </row>
    <row r="15" spans="1:28" ht="12">
      <c r="A15" s="17" t="s">
        <v>209</v>
      </c>
      <c r="B15" s="67" t="s">
        <v>278</v>
      </c>
      <c r="C15" s="25" t="s">
        <v>120</v>
      </c>
      <c r="D15" s="40" t="s">
        <v>121</v>
      </c>
      <c r="E15" s="61">
        <v>4266.6694999998435</v>
      </c>
      <c r="F15" s="127">
        <v>1496.927116390434</v>
      </c>
      <c r="G15" s="127">
        <v>2261.3154311429826</v>
      </c>
      <c r="H15" s="127">
        <v>767.133962434862</v>
      </c>
      <c r="I15" s="127">
        <v>3771.4216564084636</v>
      </c>
      <c r="J15" s="127">
        <v>1446.9563285725599</v>
      </c>
      <c r="K15" s="127">
        <v>315.7494834646059</v>
      </c>
      <c r="L15" s="127">
        <v>350.8937737980523</v>
      </c>
      <c r="M15" s="127">
        <v>8372.578042408219</v>
      </c>
      <c r="N15" s="127">
        <v>727.5966358097357</v>
      </c>
      <c r="O15" s="127">
        <v>263.58217750088806</v>
      </c>
      <c r="P15" s="127">
        <v>0</v>
      </c>
      <c r="Q15" s="127">
        <v>113.1206845107954</v>
      </c>
      <c r="R15" s="127">
        <v>0</v>
      </c>
      <c r="S15" s="127">
        <v>80.7220418596462</v>
      </c>
      <c r="T15" s="127">
        <v>0</v>
      </c>
      <c r="U15" s="127">
        <v>0</v>
      </c>
      <c r="V15" s="127">
        <v>155.403658818228</v>
      </c>
      <c r="W15" s="127">
        <v>0</v>
      </c>
      <c r="X15" s="127">
        <v>159.24756557345245</v>
      </c>
      <c r="Y15" s="127">
        <v>0</v>
      </c>
      <c r="Z15" s="127">
        <v>0</v>
      </c>
      <c r="AA15" s="127">
        <v>0</v>
      </c>
      <c r="AB15" s="127">
        <v>0</v>
      </c>
    </row>
    <row r="16" spans="1:28" ht="12">
      <c r="A16" s="17" t="s">
        <v>210</v>
      </c>
      <c r="B16" s="67" t="s">
        <v>279</v>
      </c>
      <c r="C16" s="25" t="s">
        <v>127</v>
      </c>
      <c r="D16" s="40" t="s">
        <v>128</v>
      </c>
      <c r="E16" s="61">
        <v>383326.8979999999</v>
      </c>
      <c r="F16" s="127">
        <v>41087.72821042883</v>
      </c>
      <c r="G16" s="127">
        <v>36250.13684672701</v>
      </c>
      <c r="H16" s="127">
        <v>28104.085025422697</v>
      </c>
      <c r="I16" s="127">
        <v>92238.43451384088</v>
      </c>
      <c r="J16" s="127">
        <v>39206.14074904888</v>
      </c>
      <c r="K16" s="127">
        <v>5612.2228747055815</v>
      </c>
      <c r="L16" s="127">
        <v>19827.625566392286</v>
      </c>
      <c r="M16" s="127">
        <v>122202.09178844065</v>
      </c>
      <c r="N16" s="127">
        <v>9522.782618198115</v>
      </c>
      <c r="O16" s="127">
        <v>21900.908833161724</v>
      </c>
      <c r="P16" s="127">
        <v>0</v>
      </c>
      <c r="Q16" s="127">
        <v>525.8992312872876</v>
      </c>
      <c r="R16" s="127">
        <v>496.1313502710259</v>
      </c>
      <c r="S16" s="127">
        <v>5235.837050665312</v>
      </c>
      <c r="T16" s="127">
        <v>0</v>
      </c>
      <c r="U16" s="127">
        <v>0</v>
      </c>
      <c r="V16" s="127">
        <v>8635.864538264115</v>
      </c>
      <c r="W16" s="127">
        <v>0</v>
      </c>
      <c r="X16" s="127">
        <v>8840.59735383691</v>
      </c>
      <c r="Y16" s="127">
        <v>0</v>
      </c>
      <c r="Z16" s="127">
        <v>9643.553120893062</v>
      </c>
      <c r="AA16" s="127">
        <v>0</v>
      </c>
      <c r="AB16" s="127">
        <v>0</v>
      </c>
    </row>
    <row r="17" spans="1:28" ht="12">
      <c r="A17" s="17" t="s">
        <v>211</v>
      </c>
      <c r="B17" s="67" t="s">
        <v>280</v>
      </c>
      <c r="C17" s="25" t="s">
        <v>130</v>
      </c>
      <c r="D17" s="40" t="s">
        <v>131</v>
      </c>
      <c r="E17" s="61">
        <v>-241547.95500000007</v>
      </c>
      <c r="F17" s="127">
        <v>-33901.53351884149</v>
      </c>
      <c r="G17" s="127">
        <v>-19182.692845213896</v>
      </c>
      <c r="H17" s="127">
        <v>-8515.072200293958</v>
      </c>
      <c r="I17" s="127">
        <v>-39350.47363053262</v>
      </c>
      <c r="J17" s="127">
        <v>-15953.925393820653</v>
      </c>
      <c r="K17" s="127">
        <v>-4026.5796510858418</v>
      </c>
      <c r="L17" s="127">
        <v>-3755.41219845289</v>
      </c>
      <c r="M17" s="127">
        <v>-77209.08073356678</v>
      </c>
      <c r="N17" s="127">
        <v>-6612.426050435024</v>
      </c>
      <c r="O17" s="127">
        <v>-7554.515011625277</v>
      </c>
      <c r="P17" s="127">
        <v>-84.32955942280091</v>
      </c>
      <c r="Q17" s="127">
        <v>-1697.7459740387148</v>
      </c>
      <c r="R17" s="127">
        <v>-628.6385338790615</v>
      </c>
      <c r="S17" s="127">
        <v>-1053.6003583932797</v>
      </c>
      <c r="T17" s="127">
        <v>-1899.2550046731558</v>
      </c>
      <c r="U17" s="127">
        <v>-128.7942362093686</v>
      </c>
      <c r="V17" s="127">
        <v>-2036.9680598371087</v>
      </c>
      <c r="W17" s="127">
        <v>-1074.5272461653276</v>
      </c>
      <c r="X17" s="127">
        <v>-1920.7802837044474</v>
      </c>
      <c r="Y17" s="127">
        <v>-430.0807530562847</v>
      </c>
      <c r="Z17" s="127">
        <v>-5077.55943608268</v>
      </c>
      <c r="AA17" s="127">
        <v>-3395.7213682486763</v>
      </c>
      <c r="AB17" s="127">
        <v>-621.8921691252372</v>
      </c>
    </row>
    <row r="18" spans="1:28" ht="12">
      <c r="A18" s="76" t="s">
        <v>250</v>
      </c>
      <c r="B18" s="67" t="s">
        <v>251</v>
      </c>
      <c r="C18" s="25" t="s">
        <v>120</v>
      </c>
      <c r="D18" s="40" t="s">
        <v>121</v>
      </c>
      <c r="E18" s="61">
        <v>366202</v>
      </c>
      <c r="F18" s="127">
        <v>27039.389976754475</v>
      </c>
      <c r="G18" s="127">
        <v>40846.7380499908</v>
      </c>
      <c r="H18" s="127">
        <v>13856.94343269479</v>
      </c>
      <c r="I18" s="127">
        <v>68124.1857521459</v>
      </c>
      <c r="J18" s="127">
        <v>26136.75443461043</v>
      </c>
      <c r="K18" s="127">
        <v>5703.466337723338</v>
      </c>
      <c r="L18" s="127">
        <v>6338.286938791675</v>
      </c>
      <c r="M18" s="127">
        <v>151236.08913263955</v>
      </c>
      <c r="N18" s="127">
        <v>13142.770256492911</v>
      </c>
      <c r="O18" s="127">
        <v>4761.154508012527</v>
      </c>
      <c r="P18" s="127">
        <v>0</v>
      </c>
      <c r="Q18" s="127">
        <v>2043.3288096887093</v>
      </c>
      <c r="R18" s="127">
        <v>0</v>
      </c>
      <c r="S18" s="127">
        <v>1458.1035680788361</v>
      </c>
      <c r="T18" s="127">
        <v>0</v>
      </c>
      <c r="U18" s="127">
        <v>0</v>
      </c>
      <c r="V18" s="127">
        <v>2807.097345349052</v>
      </c>
      <c r="W18" s="127">
        <v>0</v>
      </c>
      <c r="X18" s="127">
        <v>2876.5308485909013</v>
      </c>
      <c r="Y18" s="127">
        <v>0</v>
      </c>
      <c r="Z18" s="127">
        <v>0</v>
      </c>
      <c r="AA18" s="127">
        <v>0</v>
      </c>
      <c r="AB18" s="127">
        <v>0</v>
      </c>
    </row>
    <row r="19" spans="1:28" ht="12">
      <c r="A19" s="74" t="s">
        <v>30</v>
      </c>
      <c r="B19" s="67" t="s">
        <v>114</v>
      </c>
      <c r="C19" s="25" t="s">
        <v>115</v>
      </c>
      <c r="D19" s="40" t="s">
        <v>116</v>
      </c>
      <c r="E19" s="61">
        <v>0</v>
      </c>
      <c r="F19" s="127">
        <v>2442.2553100834375</v>
      </c>
      <c r="G19" s="127">
        <v>602.3787173124638</v>
      </c>
      <c r="H19" s="127">
        <v>416.3010414483588</v>
      </c>
      <c r="I19" s="127">
        <v>2727.102819588763</v>
      </c>
      <c r="J19" s="127">
        <v>583.4834542317321</v>
      </c>
      <c r="K19" s="127">
        <v>180.535821927514</v>
      </c>
      <c r="L19" s="127">
        <v>199.39325665373008</v>
      </c>
      <c r="M19" s="127">
        <v>2561.7739961766747</v>
      </c>
      <c r="N19" s="127">
        <v>212.23598301190532</v>
      </c>
      <c r="O19" s="127">
        <v>584.0319653722136</v>
      </c>
      <c r="P19" s="127">
        <v>3.518036969986131</v>
      </c>
      <c r="Q19" s="127">
        <v>94.3250019855958</v>
      </c>
      <c r="R19" s="127">
        <v>113.6363769660037</v>
      </c>
      <c r="S19" s="127">
        <v>55.49419607494252</v>
      </c>
      <c r="T19" s="127">
        <v>291.97815433159076</v>
      </c>
      <c r="U19" s="127">
        <v>16.947102823158986</v>
      </c>
      <c r="V19" s="127">
        <v>102.13655719314579</v>
      </c>
      <c r="W19" s="127">
        <v>0</v>
      </c>
      <c r="X19" s="127">
        <v>99.8479417449289</v>
      </c>
      <c r="Y19" s="127">
        <v>0</v>
      </c>
      <c r="Z19" s="127">
        <v>0</v>
      </c>
      <c r="AA19" s="127">
        <v>891.3873458145508</v>
      </c>
      <c r="AB19" s="127">
        <v>0</v>
      </c>
    </row>
    <row r="20" spans="1:28" ht="12">
      <c r="A20" s="74" t="s">
        <v>31</v>
      </c>
      <c r="B20" s="67" t="s">
        <v>117</v>
      </c>
      <c r="C20" s="25" t="s">
        <v>106</v>
      </c>
      <c r="D20" s="40" t="s">
        <v>107</v>
      </c>
      <c r="E20" s="61">
        <v>-461.36249999998836</v>
      </c>
      <c r="F20" s="127">
        <v>339.29688444801286</v>
      </c>
      <c r="G20" s="127">
        <v>488.10063018350775</v>
      </c>
      <c r="H20" s="127">
        <v>101.94121640366393</v>
      </c>
      <c r="I20" s="127">
        <v>740.2149519460072</v>
      </c>
      <c r="J20" s="127">
        <v>291.9779019084017</v>
      </c>
      <c r="K20" s="127">
        <v>74.24972179848919</v>
      </c>
      <c r="L20" s="127">
        <v>0</v>
      </c>
      <c r="M20" s="127">
        <v>2000.9387118277373</v>
      </c>
      <c r="N20" s="127">
        <v>174.2129743017831</v>
      </c>
      <c r="O20" s="127">
        <v>0</v>
      </c>
      <c r="P20" s="127">
        <v>0</v>
      </c>
      <c r="Q20" s="127">
        <v>31.34312026739508</v>
      </c>
      <c r="R20" s="127">
        <v>0</v>
      </c>
      <c r="S20" s="127">
        <v>0</v>
      </c>
      <c r="T20" s="127">
        <v>0</v>
      </c>
      <c r="U20" s="127">
        <v>0</v>
      </c>
      <c r="V20" s="127">
        <v>0</v>
      </c>
      <c r="W20" s="127">
        <v>0</v>
      </c>
      <c r="X20" s="127">
        <v>0</v>
      </c>
      <c r="Y20" s="127">
        <v>0</v>
      </c>
      <c r="Z20" s="127">
        <v>0</v>
      </c>
      <c r="AA20" s="127">
        <v>0</v>
      </c>
      <c r="AB20" s="127">
        <v>0</v>
      </c>
    </row>
    <row r="21" spans="1:28" ht="12">
      <c r="A21" s="74" t="s">
        <v>32</v>
      </c>
      <c r="B21" s="67" t="s">
        <v>118</v>
      </c>
      <c r="C21" s="25" t="s">
        <v>106</v>
      </c>
      <c r="D21" s="40" t="s">
        <v>107</v>
      </c>
      <c r="E21" s="61">
        <v>-6125.912499999977</v>
      </c>
      <c r="F21" s="127">
        <v>-206.68062126414588</v>
      </c>
      <c r="G21" s="127">
        <v>-297.32351256295806</v>
      </c>
      <c r="H21" s="127">
        <v>-62.09686827219048</v>
      </c>
      <c r="I21" s="127">
        <v>-450.89740917045856</v>
      </c>
      <c r="J21" s="127">
        <v>-177.8565525587037</v>
      </c>
      <c r="K21" s="127">
        <v>-45.22876375646047</v>
      </c>
      <c r="L21" s="127">
        <v>0</v>
      </c>
      <c r="M21" s="127">
        <v>-1218.8595741008758</v>
      </c>
      <c r="N21" s="127">
        <v>-106.12076742038698</v>
      </c>
      <c r="O21" s="127">
        <v>0</v>
      </c>
      <c r="P21" s="127">
        <v>0</v>
      </c>
      <c r="Q21" s="127">
        <v>-19.092469946373967</v>
      </c>
      <c r="R21" s="127">
        <v>0</v>
      </c>
      <c r="S21" s="127">
        <v>0</v>
      </c>
      <c r="T21" s="127">
        <v>0</v>
      </c>
      <c r="U21" s="127">
        <v>0</v>
      </c>
      <c r="V21" s="127">
        <v>0</v>
      </c>
      <c r="W21" s="127">
        <v>0</v>
      </c>
      <c r="X21" s="127">
        <v>0</v>
      </c>
      <c r="Y21" s="127">
        <v>0</v>
      </c>
      <c r="Z21" s="127">
        <v>0</v>
      </c>
      <c r="AA21" s="127">
        <v>0</v>
      </c>
      <c r="AB21" s="127">
        <v>0</v>
      </c>
    </row>
    <row r="22" spans="1:28" ht="12">
      <c r="A22" s="74" t="s">
        <v>33</v>
      </c>
      <c r="B22" s="67" t="s">
        <v>119</v>
      </c>
      <c r="C22" s="25" t="s">
        <v>120</v>
      </c>
      <c r="D22" s="40" t="s">
        <v>121</v>
      </c>
      <c r="E22" s="61">
        <v>10321.162499999627</v>
      </c>
      <c r="F22" s="127">
        <v>3213.651029628003</v>
      </c>
      <c r="G22" s="127">
        <v>4854.6643213529605</v>
      </c>
      <c r="H22" s="127">
        <v>1646.9077360199299</v>
      </c>
      <c r="I22" s="127">
        <v>8096.608683596831</v>
      </c>
      <c r="J22" s="127">
        <v>3106.372143459157</v>
      </c>
      <c r="K22" s="127">
        <v>677.861093923726</v>
      </c>
      <c r="L22" s="127">
        <v>753.3099808995903</v>
      </c>
      <c r="M22" s="127">
        <v>17974.51843313966</v>
      </c>
      <c r="N22" s="127">
        <v>1562.0277381720662</v>
      </c>
      <c r="O22" s="127">
        <v>565.8666523189459</v>
      </c>
      <c r="P22" s="127">
        <v>0</v>
      </c>
      <c r="Q22" s="127">
        <v>242.85110495354456</v>
      </c>
      <c r="R22" s="127">
        <v>0</v>
      </c>
      <c r="S22" s="127">
        <v>173.29666227267808</v>
      </c>
      <c r="T22" s="127">
        <v>0</v>
      </c>
      <c r="U22" s="127">
        <v>0</v>
      </c>
      <c r="V22" s="127">
        <v>333.6255470963806</v>
      </c>
      <c r="W22" s="127">
        <v>0</v>
      </c>
      <c r="X22" s="127">
        <v>341.87776910935645</v>
      </c>
      <c r="Y22" s="127">
        <v>0</v>
      </c>
      <c r="Z22" s="127">
        <v>0</v>
      </c>
      <c r="AA22" s="127">
        <v>0</v>
      </c>
      <c r="AB22" s="127">
        <v>0</v>
      </c>
    </row>
    <row r="23" spans="1:28" ht="12">
      <c r="A23" s="74" t="s">
        <v>34</v>
      </c>
      <c r="B23" s="67" t="s">
        <v>122</v>
      </c>
      <c r="C23" s="25" t="s">
        <v>108</v>
      </c>
      <c r="D23" s="40" t="s">
        <v>109</v>
      </c>
      <c r="E23" s="61">
        <v>317701.00249999994</v>
      </c>
      <c r="F23" s="127">
        <v>18150.266654838648</v>
      </c>
      <c r="G23" s="127">
        <v>38651.763484508585</v>
      </c>
      <c r="H23" s="127">
        <v>11728.50030788267</v>
      </c>
      <c r="I23" s="127">
        <v>55117.831040805904</v>
      </c>
      <c r="J23" s="127">
        <v>24513.625064047752</v>
      </c>
      <c r="K23" s="127">
        <v>5004.4418150346755</v>
      </c>
      <c r="L23" s="127">
        <v>5987.4349800936325</v>
      </c>
      <c r="M23" s="127">
        <v>156864.7692763668</v>
      </c>
      <c r="N23" s="127">
        <v>11829.160796340046</v>
      </c>
      <c r="O23" s="127">
        <v>5549.3754469921405</v>
      </c>
      <c r="P23" s="127">
        <v>713.0117932396683</v>
      </c>
      <c r="Q23" s="127">
        <v>893.2064947991494</v>
      </c>
      <c r="R23" s="127">
        <v>0</v>
      </c>
      <c r="S23" s="127">
        <v>1234.0230251625117</v>
      </c>
      <c r="T23" s="127">
        <v>0</v>
      </c>
      <c r="U23" s="127">
        <v>0</v>
      </c>
      <c r="V23" s="127">
        <v>3079.775994067466</v>
      </c>
      <c r="W23" s="127">
        <v>0</v>
      </c>
      <c r="X23" s="127">
        <v>2104.23916148683</v>
      </c>
      <c r="Y23" s="127">
        <v>0</v>
      </c>
      <c r="Z23" s="127">
        <v>0</v>
      </c>
      <c r="AA23" s="127">
        <v>0</v>
      </c>
      <c r="AB23" s="127">
        <v>0</v>
      </c>
    </row>
    <row r="24" spans="1:28" ht="12">
      <c r="A24" s="75" t="s">
        <v>35</v>
      </c>
      <c r="B24" s="193" t="s">
        <v>123</v>
      </c>
      <c r="C24" s="24" t="s">
        <v>91</v>
      </c>
      <c r="D24" s="120" t="s">
        <v>92</v>
      </c>
      <c r="E24" s="173">
        <v>6186.337500000023</v>
      </c>
      <c r="F24" s="127">
        <v>1615.0207394450554</v>
      </c>
      <c r="G24" s="127">
        <v>398.34251457792925</v>
      </c>
      <c r="H24" s="127">
        <v>275.29260066127426</v>
      </c>
      <c r="I24" s="127">
        <v>1803.3854175894812</v>
      </c>
      <c r="J24" s="127">
        <v>385.8474074420574</v>
      </c>
      <c r="K24" s="127">
        <v>119.38518279472373</v>
      </c>
      <c r="L24" s="127">
        <v>131.8552747010972</v>
      </c>
      <c r="M24" s="127">
        <v>1694.0563570542581</v>
      </c>
      <c r="N24" s="127">
        <v>140.34794511677228</v>
      </c>
      <c r="O24" s="127">
        <v>386.21012826982405</v>
      </c>
      <c r="P24" s="127">
        <v>2.326416343616401</v>
      </c>
      <c r="Q24" s="127">
        <v>62.3754747613707</v>
      </c>
      <c r="R24" s="127">
        <v>75.14574942176023</v>
      </c>
      <c r="S24" s="127">
        <v>36.697341678336215</v>
      </c>
      <c r="T24" s="127">
        <v>193.08004890541088</v>
      </c>
      <c r="U24" s="127">
        <v>11.20682281656076</v>
      </c>
      <c r="V24" s="127">
        <v>67.54111965337961</v>
      </c>
      <c r="W24" s="127">
        <v>74.74300422678971</v>
      </c>
      <c r="X24" s="127">
        <v>66.02769826855365</v>
      </c>
      <c r="Y24" s="127">
        <v>65.0771195475063</v>
      </c>
      <c r="Z24" s="127">
        <v>346.44842097758556</v>
      </c>
      <c r="AA24" s="127">
        <v>589.4588679674962</v>
      </c>
      <c r="AB24" s="127">
        <v>24.1522040834584</v>
      </c>
    </row>
    <row r="25" spans="1:37" ht="12">
      <c r="A25" s="74" t="s">
        <v>36</v>
      </c>
      <c r="B25" s="65" t="s">
        <v>124</v>
      </c>
      <c r="C25" s="25" t="s">
        <v>91</v>
      </c>
      <c r="D25" s="40" t="s">
        <v>92</v>
      </c>
      <c r="E25" s="122">
        <v>4853999.575</v>
      </c>
      <c r="F25" s="127">
        <v>806982.1695063754</v>
      </c>
      <c r="G25" s="127">
        <v>199040.97747449361</v>
      </c>
      <c r="H25" s="127">
        <v>137556.26457591075</v>
      </c>
      <c r="I25" s="127">
        <v>901102.9030144723</v>
      </c>
      <c r="J25" s="127">
        <v>192797.51049078925</v>
      </c>
      <c r="K25" s="127">
        <v>59653.5459053643</v>
      </c>
      <c r="L25" s="127">
        <v>65884.51345566793</v>
      </c>
      <c r="M25" s="127">
        <v>846474.1293362336</v>
      </c>
      <c r="N25" s="127">
        <v>70128.07109524282</v>
      </c>
      <c r="O25" s="127">
        <v>192978.75227510094</v>
      </c>
      <c r="P25" s="127">
        <v>1162.447306275302</v>
      </c>
      <c r="Q25" s="127">
        <v>31167.337184918983</v>
      </c>
      <c r="R25" s="127">
        <v>37548.29793603234</v>
      </c>
      <c r="S25" s="127">
        <v>18336.66879898783</v>
      </c>
      <c r="T25" s="127">
        <v>96476.87670414968</v>
      </c>
      <c r="U25" s="127">
        <v>5599.746163562745</v>
      </c>
      <c r="V25" s="127">
        <v>33748.470182186196</v>
      </c>
      <c r="W25" s="127">
        <v>37347.0570582793</v>
      </c>
      <c r="X25" s="127">
        <v>32992.2544614372</v>
      </c>
      <c r="Y25" s="127">
        <v>32517.275992206436</v>
      </c>
      <c r="Z25" s="127">
        <v>173110.90288451395</v>
      </c>
      <c r="AA25" s="127">
        <v>294536.6486566798</v>
      </c>
      <c r="AB25" s="127">
        <v>12068.202948481761</v>
      </c>
      <c r="AC25" s="140"/>
      <c r="AD25" s="140"/>
      <c r="AE25" s="140"/>
      <c r="AF25" s="140"/>
      <c r="AG25" s="140"/>
      <c r="AH25" s="140"/>
      <c r="AI25" s="140"/>
      <c r="AJ25" s="140"/>
      <c r="AK25" s="140"/>
    </row>
    <row r="26" spans="1:37" ht="12">
      <c r="A26" s="76" t="s">
        <v>256</v>
      </c>
      <c r="B26" s="22" t="s">
        <v>143</v>
      </c>
      <c r="C26" s="25" t="s">
        <v>139</v>
      </c>
      <c r="D26" s="40" t="s">
        <v>140</v>
      </c>
      <c r="E26" s="122">
        <v>-1491</v>
      </c>
      <c r="F26" s="127">
        <v>-206.13039511267561</v>
      </c>
      <c r="G26" s="127">
        <v>-5.196564582672181</v>
      </c>
      <c r="H26" s="127">
        <v>-58.0001388448145</v>
      </c>
      <c r="I26" s="127">
        <v>-474.8730561726261</v>
      </c>
      <c r="J26" s="127">
        <v>-9.139757219930289</v>
      </c>
      <c r="K26" s="127">
        <v>-13.287150904474402</v>
      </c>
      <c r="L26" s="127">
        <v>-0.19715963186291674</v>
      </c>
      <c r="M26" s="127">
        <v>-255.3358060932951</v>
      </c>
      <c r="N26" s="127">
        <v>-13.435020628372513</v>
      </c>
      <c r="O26" s="127">
        <v>-36.65056728023046</v>
      </c>
      <c r="P26" s="127">
        <v>0</v>
      </c>
      <c r="Q26" s="127">
        <v>-12.195731513805185</v>
      </c>
      <c r="R26" s="127">
        <v>-5.795084893684816</v>
      </c>
      <c r="S26" s="127">
        <v>-0.6971001269438375</v>
      </c>
      <c r="T26" s="127">
        <v>-65.06267851475423</v>
      </c>
      <c r="U26" s="127">
        <v>-1.9504720723580249</v>
      </c>
      <c r="V26" s="127">
        <v>-20.32152491272609</v>
      </c>
      <c r="W26" s="127">
        <v>-0.5999285940971504</v>
      </c>
      <c r="X26" s="127">
        <v>-10.86490399873037</v>
      </c>
      <c r="Y26" s="127">
        <v>-5.069819105046008</v>
      </c>
      <c r="Z26" s="127">
        <v>-3.8516542367501643</v>
      </c>
      <c r="AA26" s="127">
        <v>-254.69503728972632</v>
      </c>
      <c r="AB26" s="127">
        <v>-9.196088543320002</v>
      </c>
      <c r="AC26" s="140"/>
      <c r="AD26" s="140"/>
      <c r="AE26" s="140"/>
      <c r="AF26" s="140"/>
      <c r="AG26" s="140"/>
      <c r="AH26" s="140"/>
      <c r="AI26" s="140"/>
      <c r="AJ26" s="140"/>
      <c r="AK26" s="140"/>
    </row>
    <row r="27" spans="1:28" ht="12">
      <c r="A27" s="76" t="s">
        <v>252</v>
      </c>
      <c r="B27" s="22" t="s">
        <v>147</v>
      </c>
      <c r="C27" s="25" t="s">
        <v>145</v>
      </c>
      <c r="D27" s="40" t="s">
        <v>146</v>
      </c>
      <c r="E27" s="122">
        <v>-931.8125</v>
      </c>
      <c r="F27" s="127">
        <v>662.2760487279593</v>
      </c>
      <c r="G27" s="127">
        <v>314.49691857963626</v>
      </c>
      <c r="H27" s="127">
        <v>231.54828494445246</v>
      </c>
      <c r="I27" s="127">
        <v>978.7139539170748</v>
      </c>
      <c r="J27" s="127">
        <v>493.3245819397198</v>
      </c>
      <c r="K27" s="127">
        <v>79.46627530638034</v>
      </c>
      <c r="L27" s="127">
        <v>91.34054632917287</v>
      </c>
      <c r="M27" s="127">
        <v>1615.1577543863095</v>
      </c>
      <c r="N27" s="127">
        <v>116.34502088678528</v>
      </c>
      <c r="O27" s="127">
        <v>229.86419362150627</v>
      </c>
      <c r="P27" s="127">
        <v>0</v>
      </c>
      <c r="Q27" s="127">
        <v>12.102622388615373</v>
      </c>
      <c r="R27" s="127">
        <v>11.417568291146608</v>
      </c>
      <c r="S27" s="127">
        <v>36.536218531668965</v>
      </c>
      <c r="T27" s="127">
        <v>0</v>
      </c>
      <c r="U27" s="127">
        <v>0</v>
      </c>
      <c r="V27" s="127">
        <v>37.10709694622619</v>
      </c>
      <c r="W27" s="127">
        <v>0</v>
      </c>
      <c r="X27" s="127">
        <v>37.82069496442364</v>
      </c>
      <c r="Y27" s="127">
        <v>0</v>
      </c>
      <c r="Z27" s="127">
        <v>221.92898365916335</v>
      </c>
      <c r="AA27" s="127">
        <v>0</v>
      </c>
      <c r="AB27" s="127">
        <v>0</v>
      </c>
    </row>
    <row r="28" spans="1:28" ht="12">
      <c r="A28" s="74" t="s">
        <v>37</v>
      </c>
      <c r="B28" s="165" t="s">
        <v>273</v>
      </c>
      <c r="C28" s="25" t="s">
        <v>133</v>
      </c>
      <c r="D28" s="40" t="s">
        <v>134</v>
      </c>
      <c r="E28" s="122">
        <v>72969.9</v>
      </c>
      <c r="F28" s="127">
        <v>28182.699555811967</v>
      </c>
      <c r="G28" s="127">
        <v>0</v>
      </c>
      <c r="H28" s="127">
        <v>0</v>
      </c>
      <c r="I28" s="127">
        <v>0</v>
      </c>
      <c r="J28" s="127">
        <v>0</v>
      </c>
      <c r="K28" s="127">
        <v>0</v>
      </c>
      <c r="L28" s="127">
        <v>0</v>
      </c>
      <c r="M28" s="127">
        <v>34910.19509779505</v>
      </c>
      <c r="N28" s="127">
        <v>0</v>
      </c>
      <c r="O28" s="127">
        <v>5010.963694336315</v>
      </c>
      <c r="P28" s="127">
        <v>0</v>
      </c>
      <c r="Q28" s="127">
        <v>0</v>
      </c>
      <c r="R28" s="127">
        <v>0</v>
      </c>
      <c r="S28" s="127">
        <v>0</v>
      </c>
      <c r="T28" s="127">
        <v>8895.543618764183</v>
      </c>
      <c r="U28" s="127">
        <v>0</v>
      </c>
      <c r="V28" s="127">
        <v>0</v>
      </c>
      <c r="W28" s="127">
        <v>0</v>
      </c>
      <c r="X28" s="127">
        <v>0</v>
      </c>
      <c r="Y28" s="127">
        <v>0</v>
      </c>
      <c r="Z28" s="127">
        <v>0</v>
      </c>
      <c r="AA28" s="127">
        <v>0</v>
      </c>
      <c r="AB28" s="127">
        <v>0</v>
      </c>
    </row>
    <row r="29" spans="1:28" ht="12">
      <c r="A29" s="74" t="s">
        <v>38</v>
      </c>
      <c r="B29" s="22" t="s">
        <v>135</v>
      </c>
      <c r="C29" s="25" t="s">
        <v>115</v>
      </c>
      <c r="D29" s="40" t="s">
        <v>116</v>
      </c>
      <c r="E29" s="122">
        <v>-161.8125</v>
      </c>
      <c r="F29" s="127">
        <v>29.190813767969303</v>
      </c>
      <c r="G29" s="127">
        <v>7.199871726045785</v>
      </c>
      <c r="H29" s="127">
        <v>4.975796806401604</v>
      </c>
      <c r="I29" s="127">
        <v>32.59542530383442</v>
      </c>
      <c r="J29" s="127">
        <v>6.9740279727707275</v>
      </c>
      <c r="K29" s="127">
        <v>2.1578364614767906</v>
      </c>
      <c r="L29" s="127">
        <v>2.3832280751059898</v>
      </c>
      <c r="M29" s="127">
        <v>30.619348980128052</v>
      </c>
      <c r="N29" s="127">
        <v>2.5367294849901327</v>
      </c>
      <c r="O29" s="127">
        <v>6.980583997640224</v>
      </c>
      <c r="P29" s="127">
        <v>0.04204898709635074</v>
      </c>
      <c r="Q29" s="127">
        <v>1.127410207793048</v>
      </c>
      <c r="R29" s="127">
        <v>1.358227497176813</v>
      </c>
      <c r="S29" s="127">
        <v>0.6632888609714769</v>
      </c>
      <c r="T29" s="127">
        <v>3.489839859174026</v>
      </c>
      <c r="U29" s="127">
        <v>0.20255856149640294</v>
      </c>
      <c r="V29" s="127">
        <v>1.2207770447327562</v>
      </c>
      <c r="W29" s="127">
        <v>0</v>
      </c>
      <c r="X29" s="127">
        <v>1.1934225961378502</v>
      </c>
      <c r="Y29" s="127">
        <v>0</v>
      </c>
      <c r="Z29" s="127">
        <v>0</v>
      </c>
      <c r="AA29" s="127">
        <v>10.65421862299354</v>
      </c>
      <c r="AB29" s="127">
        <v>0</v>
      </c>
    </row>
    <row r="30" spans="1:28" ht="12">
      <c r="A30" s="74" t="s">
        <v>39</v>
      </c>
      <c r="B30" s="22" t="s">
        <v>136</v>
      </c>
      <c r="C30" s="25" t="s">
        <v>137</v>
      </c>
      <c r="D30" s="40" t="s">
        <v>138</v>
      </c>
      <c r="E30" s="122">
        <v>106211.72499999998</v>
      </c>
      <c r="F30" s="127">
        <v>51070.228326988174</v>
      </c>
      <c r="G30" s="127">
        <v>0</v>
      </c>
      <c r="H30" s="127">
        <v>0</v>
      </c>
      <c r="I30" s="127">
        <v>0</v>
      </c>
      <c r="J30" s="127">
        <v>0</v>
      </c>
      <c r="K30" s="127">
        <v>0</v>
      </c>
      <c r="L30" s="127">
        <v>0</v>
      </c>
      <c r="M30" s="127">
        <v>53569.4947070927</v>
      </c>
      <c r="N30" s="127">
        <v>0</v>
      </c>
      <c r="O30" s="127">
        <v>12212.746840460197</v>
      </c>
      <c r="P30" s="127">
        <v>0</v>
      </c>
      <c r="Q30" s="127">
        <v>0</v>
      </c>
      <c r="R30" s="127">
        <v>0</v>
      </c>
      <c r="S30" s="127">
        <v>0</v>
      </c>
      <c r="T30" s="127">
        <v>6105.582387984454</v>
      </c>
      <c r="U30" s="127">
        <v>0</v>
      </c>
      <c r="V30" s="127">
        <v>0</v>
      </c>
      <c r="W30" s="127">
        <v>0</v>
      </c>
      <c r="X30" s="127">
        <v>0</v>
      </c>
      <c r="Y30" s="127">
        <v>0</v>
      </c>
      <c r="Z30" s="127">
        <v>0</v>
      </c>
      <c r="AA30" s="127">
        <v>0</v>
      </c>
      <c r="AB30" s="127">
        <v>0</v>
      </c>
    </row>
    <row r="31" spans="1:28" ht="12">
      <c r="A31" s="17" t="s">
        <v>40</v>
      </c>
      <c r="B31" s="22" t="s">
        <v>88</v>
      </c>
      <c r="C31" s="25" t="s">
        <v>139</v>
      </c>
      <c r="D31" s="40" t="s">
        <v>140</v>
      </c>
      <c r="E31" s="122">
        <v>249577</v>
      </c>
      <c r="F31" s="127">
        <v>35697.0679408441</v>
      </c>
      <c r="G31" s="127">
        <v>899.9260825422882</v>
      </c>
      <c r="H31" s="127">
        <v>10044.296940245024</v>
      </c>
      <c r="I31" s="127">
        <v>82237.1477054904</v>
      </c>
      <c r="J31" s="127">
        <v>1582.7968226827777</v>
      </c>
      <c r="K31" s="127">
        <v>2301.0305118662573</v>
      </c>
      <c r="L31" s="127">
        <v>34.14353700702448</v>
      </c>
      <c r="M31" s="127">
        <v>44218.319248168635</v>
      </c>
      <c r="N31" s="127">
        <v>2326.638164621525</v>
      </c>
      <c r="O31" s="127">
        <v>6347.039647198658</v>
      </c>
      <c r="P31" s="127">
        <v>0</v>
      </c>
      <c r="Q31" s="127">
        <v>2112.021646291657</v>
      </c>
      <c r="R31" s="127">
        <v>1003.5761055993269</v>
      </c>
      <c r="S31" s="127">
        <v>120.72179156055086</v>
      </c>
      <c r="T31" s="127">
        <v>11267.367212318079</v>
      </c>
      <c r="U31" s="127">
        <v>337.77713396234935</v>
      </c>
      <c r="V31" s="127">
        <v>3519.2231357954515</v>
      </c>
      <c r="W31" s="127">
        <v>103.89390546423164</v>
      </c>
      <c r="X31" s="127">
        <v>1881.552771494242</v>
      </c>
      <c r="Y31" s="127">
        <v>877.9766658949152</v>
      </c>
      <c r="Z31" s="127">
        <v>667.0183836729425</v>
      </c>
      <c r="AA31" s="127">
        <v>44107.35275289581</v>
      </c>
      <c r="AB31" s="127">
        <v>1592.5521189704991</v>
      </c>
    </row>
    <row r="32" spans="1:28" ht="12">
      <c r="A32" s="76" t="s">
        <v>255</v>
      </c>
      <c r="B32" s="22" t="s">
        <v>148</v>
      </c>
      <c r="C32" s="25" t="s">
        <v>115</v>
      </c>
      <c r="D32" s="40" t="s">
        <v>116</v>
      </c>
      <c r="E32" s="122">
        <v>-84.5</v>
      </c>
      <c r="F32" s="127">
        <v>69.63472104885932</v>
      </c>
      <c r="G32" s="127">
        <v>17.175302587177157</v>
      </c>
      <c r="H32" s="127">
        <v>11.869769214511734</v>
      </c>
      <c r="I32" s="127">
        <v>77.75642592712029</v>
      </c>
      <c r="J32" s="127">
        <v>16.63655204445581</v>
      </c>
      <c r="K32" s="127">
        <v>5.14752145172713</v>
      </c>
      <c r="L32" s="127">
        <v>5.6851934147833845</v>
      </c>
      <c r="M32" s="127">
        <v>73.0424935007677</v>
      </c>
      <c r="N32" s="127">
        <v>6.051371211087485</v>
      </c>
      <c r="O32" s="127">
        <v>16.65219144959974</v>
      </c>
      <c r="P32" s="127">
        <v>0.10030790885502938</v>
      </c>
      <c r="Q32" s="127">
        <v>2.6894383949463645</v>
      </c>
      <c r="R32" s="127">
        <v>3.2400533139839354</v>
      </c>
      <c r="S32" s="127">
        <v>1.5822763687131953</v>
      </c>
      <c r="T32" s="127">
        <v>8.32501714513478</v>
      </c>
      <c r="U32" s="127">
        <v>0.4832036899683061</v>
      </c>
      <c r="V32" s="127">
        <v>2.9121650957911527</v>
      </c>
      <c r="W32" s="127">
        <v>0</v>
      </c>
      <c r="X32" s="127">
        <v>2.846911026052112</v>
      </c>
      <c r="Y32" s="127">
        <v>0</v>
      </c>
      <c r="Z32" s="127">
        <v>0</v>
      </c>
      <c r="AA32" s="127">
        <v>25.415651228600836</v>
      </c>
      <c r="AB32" s="127">
        <v>0</v>
      </c>
    </row>
    <row r="33" spans="1:28" ht="12">
      <c r="A33" s="109" t="s">
        <v>253</v>
      </c>
      <c r="B33" s="17" t="s">
        <v>254</v>
      </c>
      <c r="C33" s="25" t="s">
        <v>139</v>
      </c>
      <c r="D33" s="40" t="s">
        <v>140</v>
      </c>
      <c r="E33" s="122">
        <v>0</v>
      </c>
      <c r="F33" s="127">
        <v>0</v>
      </c>
      <c r="G33" s="127">
        <v>0</v>
      </c>
      <c r="H33" s="127">
        <v>0</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row>
    <row r="34" spans="1:28" ht="12">
      <c r="A34" s="73" t="s">
        <v>41</v>
      </c>
      <c r="B34" s="66" t="s">
        <v>215</v>
      </c>
      <c r="C34" s="44" t="s">
        <v>141</v>
      </c>
      <c r="D34" s="144" t="s">
        <v>142</v>
      </c>
      <c r="E34" s="198">
        <v>298310.8125</v>
      </c>
      <c r="F34" s="127">
        <v>38380.40669329764</v>
      </c>
      <c r="G34" s="127">
        <v>22179.965043719276</v>
      </c>
      <c r="H34" s="127">
        <v>17478.84219866152</v>
      </c>
      <c r="I34" s="127">
        <v>56396.31710713575</v>
      </c>
      <c r="J34" s="127">
        <v>21594.757988086916</v>
      </c>
      <c r="K34" s="127">
        <v>4398.290312706036</v>
      </c>
      <c r="L34" s="127">
        <v>12707.913708866094</v>
      </c>
      <c r="M34" s="127">
        <v>71850.06685410702</v>
      </c>
      <c r="N34" s="127">
        <v>5710.778645595616</v>
      </c>
      <c r="O34" s="127">
        <v>15113.744987622827</v>
      </c>
      <c r="P34" s="127">
        <v>0</v>
      </c>
      <c r="Q34" s="127">
        <v>1318.2343028183182</v>
      </c>
      <c r="R34" s="127">
        <v>763.824801246732</v>
      </c>
      <c r="S34" s="127">
        <v>3259.1022293825226</v>
      </c>
      <c r="T34" s="127">
        <v>2542.9000674839126</v>
      </c>
      <c r="U34" s="127">
        <v>203.68661366579522</v>
      </c>
      <c r="V34" s="127">
        <v>6605.580942281642</v>
      </c>
      <c r="W34" s="127">
        <v>873.6564424593348</v>
      </c>
      <c r="X34" s="127">
        <v>6452.185004732673</v>
      </c>
      <c r="Y34" s="127">
        <v>447.155769063191</v>
      </c>
      <c r="Z34" s="127">
        <v>3692.1381330263903</v>
      </c>
      <c r="AA34" s="127">
        <v>5240.792917554139</v>
      </c>
      <c r="AB34" s="127">
        <v>1131.7337471805745</v>
      </c>
    </row>
    <row r="35" spans="1:28" ht="12">
      <c r="A35" s="74" t="s">
        <v>42</v>
      </c>
      <c r="B35" s="22" t="s">
        <v>144</v>
      </c>
      <c r="C35" s="25" t="s">
        <v>145</v>
      </c>
      <c r="D35" s="40" t="s">
        <v>146</v>
      </c>
      <c r="E35" s="61">
        <v>-6103.875</v>
      </c>
      <c r="F35" s="127">
        <v>-725.1033066016389</v>
      </c>
      <c r="G35" s="127">
        <v>-344.3318779474357</v>
      </c>
      <c r="H35" s="127">
        <v>-253.51426700942102</v>
      </c>
      <c r="I35" s="127">
        <v>-1071.560304144281</v>
      </c>
      <c r="J35" s="127">
        <v>-540.1241465389612</v>
      </c>
      <c r="K35" s="127">
        <v>-87.00489637009741</v>
      </c>
      <c r="L35" s="127">
        <v>-100.00562801160413</v>
      </c>
      <c r="M35" s="127">
        <v>-1768.3807690738467</v>
      </c>
      <c r="N35" s="127">
        <v>-127.38216867977462</v>
      </c>
      <c r="O35" s="127">
        <v>-251.67041324294405</v>
      </c>
      <c r="P35" s="127">
        <v>0</v>
      </c>
      <c r="Q35" s="127">
        <v>-13.250745711538002</v>
      </c>
      <c r="R35" s="127">
        <v>-12.500703501450516</v>
      </c>
      <c r="S35" s="127">
        <v>-40.002251204638014</v>
      </c>
      <c r="T35" s="127">
        <v>0</v>
      </c>
      <c r="U35" s="127">
        <v>0</v>
      </c>
      <c r="V35" s="127">
        <v>-40.62728637971304</v>
      </c>
      <c r="W35" s="127">
        <v>0</v>
      </c>
      <c r="X35" s="127">
        <v>-41.408580348554096</v>
      </c>
      <c r="Y35" s="127">
        <v>0</v>
      </c>
      <c r="Z35" s="127">
        <v>-242.9824243094481</v>
      </c>
      <c r="AA35" s="127">
        <v>0</v>
      </c>
      <c r="AB35" s="127">
        <v>0</v>
      </c>
    </row>
    <row r="36" spans="1:28" ht="12">
      <c r="A36" s="74">
        <v>2629</v>
      </c>
      <c r="B36" s="22" t="s">
        <v>213</v>
      </c>
      <c r="C36" s="25" t="s">
        <v>149</v>
      </c>
      <c r="D36" s="40" t="s">
        <v>150</v>
      </c>
      <c r="E36" s="61">
        <v>0</v>
      </c>
      <c r="F36" s="127">
        <v>62.796473046568565</v>
      </c>
      <c r="G36" s="127">
        <v>115.211271113664</v>
      </c>
      <c r="H36" s="127">
        <v>92.04241109849863</v>
      </c>
      <c r="I36" s="127">
        <v>253.5914022424936</v>
      </c>
      <c r="J36" s="127">
        <v>90.6497473817401</v>
      </c>
      <c r="K36" s="127">
        <v>11.014703941636007</v>
      </c>
      <c r="L36" s="127">
        <v>80.90110136443008</v>
      </c>
      <c r="M36" s="127">
        <v>265.36574093872514</v>
      </c>
      <c r="N36" s="127">
        <v>22.789042637867624</v>
      </c>
      <c r="O36" s="127">
        <v>60.77078036764692</v>
      </c>
      <c r="P36" s="127">
        <v>0</v>
      </c>
      <c r="Q36" s="127">
        <v>0</v>
      </c>
      <c r="R36" s="127">
        <v>0</v>
      </c>
      <c r="S36" s="127">
        <v>18.61105148759188</v>
      </c>
      <c r="T36" s="127">
        <v>0</v>
      </c>
      <c r="U36" s="127">
        <v>0</v>
      </c>
      <c r="V36" s="127">
        <v>35.8294392584252</v>
      </c>
      <c r="W36" s="127">
        <v>0</v>
      </c>
      <c r="X36" s="127">
        <v>36.71567980545339</v>
      </c>
      <c r="Y36" s="127">
        <v>0</v>
      </c>
      <c r="Z36" s="127">
        <v>0</v>
      </c>
      <c r="AA36" s="127">
        <v>0</v>
      </c>
      <c r="AB36" s="127">
        <v>0</v>
      </c>
    </row>
    <row r="37" spans="1:28" ht="12">
      <c r="A37" s="74">
        <v>2635</v>
      </c>
      <c r="B37" s="22" t="s">
        <v>214</v>
      </c>
      <c r="C37" s="25" t="s">
        <v>149</v>
      </c>
      <c r="D37" s="40" t="s">
        <v>150</v>
      </c>
      <c r="E37" s="61">
        <v>0</v>
      </c>
      <c r="F37" s="127">
        <v>206.08598815614528</v>
      </c>
      <c r="G37" s="127">
        <v>378.1013089155085</v>
      </c>
      <c r="H37" s="127">
        <v>302.0655511885436</v>
      </c>
      <c r="I37" s="127">
        <v>832.2383755579822</v>
      </c>
      <c r="J37" s="127">
        <v>297.49509580604854</v>
      </c>
      <c r="K37" s="127">
        <v>36.14814711609807</v>
      </c>
      <c r="L37" s="127">
        <v>265.5019081285825</v>
      </c>
      <c r="M37" s="127">
        <v>870.8794983372591</v>
      </c>
      <c r="N37" s="127">
        <v>74.78926989537536</v>
      </c>
      <c r="O37" s="127">
        <v>199.4380530543341</v>
      </c>
      <c r="P37" s="127">
        <v>0</v>
      </c>
      <c r="Q37" s="127">
        <v>0</v>
      </c>
      <c r="R37" s="127">
        <v>0</v>
      </c>
      <c r="S37" s="127">
        <v>61.07790374788988</v>
      </c>
      <c r="T37" s="127">
        <v>0</v>
      </c>
      <c r="U37" s="127">
        <v>0</v>
      </c>
      <c r="V37" s="127">
        <v>117.58535211328444</v>
      </c>
      <c r="W37" s="127">
        <v>0</v>
      </c>
      <c r="X37" s="127">
        <v>120.49382372032699</v>
      </c>
      <c r="Y37" s="127">
        <v>0</v>
      </c>
      <c r="Z37" s="127">
        <v>0</v>
      </c>
      <c r="AA37" s="127">
        <v>0</v>
      </c>
      <c r="AB37" s="127">
        <v>0</v>
      </c>
    </row>
    <row r="38" spans="1:28" ht="12">
      <c r="A38" s="75" t="s">
        <v>43</v>
      </c>
      <c r="B38" s="23" t="s">
        <v>89</v>
      </c>
      <c r="C38" s="24" t="s">
        <v>149</v>
      </c>
      <c r="D38" s="120" t="s">
        <v>150</v>
      </c>
      <c r="E38" s="173">
        <v>596863</v>
      </c>
      <c r="F38" s="127">
        <v>31756.335899976635</v>
      </c>
      <c r="G38" s="127">
        <v>58262.63239713453</v>
      </c>
      <c r="H38" s="127">
        <v>46546.081046941574</v>
      </c>
      <c r="I38" s="127">
        <v>128241.81614446203</v>
      </c>
      <c r="J38" s="127">
        <v>45841.80746851466</v>
      </c>
      <c r="K38" s="127">
        <v>5570.163756649126</v>
      </c>
      <c r="L38" s="127">
        <v>40911.89241952635</v>
      </c>
      <c r="M38" s="127">
        <v>134196.12912570767</v>
      </c>
      <c r="N38" s="127">
        <v>11524.476737894744</v>
      </c>
      <c r="O38" s="127">
        <v>30731.93796771932</v>
      </c>
      <c r="P38" s="127">
        <v>0</v>
      </c>
      <c r="Q38" s="127">
        <v>0</v>
      </c>
      <c r="R38" s="127">
        <v>0</v>
      </c>
      <c r="S38" s="127">
        <v>9411.656002614043</v>
      </c>
      <c r="T38" s="127">
        <v>0</v>
      </c>
      <c r="U38" s="127">
        <v>0</v>
      </c>
      <c r="V38" s="127">
        <v>18119.038426801184</v>
      </c>
      <c r="W38" s="127">
        <v>0</v>
      </c>
      <c r="X38" s="127">
        <v>18567.212522163754</v>
      </c>
      <c r="Y38" s="127">
        <v>0</v>
      </c>
      <c r="Z38" s="127">
        <v>0</v>
      </c>
      <c r="AA38" s="127">
        <v>0</v>
      </c>
      <c r="AB38" s="127">
        <v>0</v>
      </c>
    </row>
    <row r="39" spans="1:28" ht="12">
      <c r="A39" s="73" t="s">
        <v>44</v>
      </c>
      <c r="B39" s="66" t="s">
        <v>151</v>
      </c>
      <c r="C39" s="44" t="s">
        <v>91</v>
      </c>
      <c r="D39" s="144" t="s">
        <v>92</v>
      </c>
      <c r="E39" s="198">
        <v>-18041.072499999776</v>
      </c>
      <c r="F39" s="127">
        <v>322.58029550057836</v>
      </c>
      <c r="G39" s="127">
        <v>79.56396034092177</v>
      </c>
      <c r="H39" s="127">
        <v>54.98627126048086</v>
      </c>
      <c r="I39" s="127">
        <v>360.2037959631998</v>
      </c>
      <c r="J39" s="127">
        <v>77.06821817878517</v>
      </c>
      <c r="K39" s="127">
        <v>23.845704642499186</v>
      </c>
      <c r="L39" s="127">
        <v>26.336450323855388</v>
      </c>
      <c r="M39" s="127">
        <v>338.36667660437524</v>
      </c>
      <c r="N39" s="127">
        <v>28.032755557193013</v>
      </c>
      <c r="O39" s="127">
        <v>77.14066715045192</v>
      </c>
      <c r="P39" s="127">
        <v>0.46467271487733797</v>
      </c>
      <c r="Q39" s="127">
        <v>12.458724887599601</v>
      </c>
      <c r="R39" s="127">
        <v>15.009428338616999</v>
      </c>
      <c r="S39" s="127">
        <v>7.329837341130769</v>
      </c>
      <c r="T39" s="127">
        <v>38.5653370944201</v>
      </c>
      <c r="U39" s="127">
        <v>2.238423400699503</v>
      </c>
      <c r="V39" s="127">
        <v>13.490498173858214</v>
      </c>
      <c r="W39" s="127">
        <v>14.928984997655789</v>
      </c>
      <c r="X39" s="127">
        <v>13.188211085149305</v>
      </c>
      <c r="Y39" s="127">
        <v>12.998344814552183</v>
      </c>
      <c r="Z39" s="127">
        <v>69.19876091068727</v>
      </c>
      <c r="AA39" s="127">
        <v>117.7370736921439</v>
      </c>
      <c r="AB39" s="127">
        <v>4.824102217356085</v>
      </c>
    </row>
    <row r="40" spans="1:28" ht="12">
      <c r="A40" s="74" t="s">
        <v>45</v>
      </c>
      <c r="B40" s="22" t="s">
        <v>152</v>
      </c>
      <c r="C40" s="25" t="s">
        <v>101</v>
      </c>
      <c r="D40" s="40" t="s">
        <v>102</v>
      </c>
      <c r="E40" s="61">
        <v>53559.46249999991</v>
      </c>
      <c r="F40" s="127">
        <v>9386.092693900137</v>
      </c>
      <c r="G40" s="127">
        <v>904.1582707558955</v>
      </c>
      <c r="H40" s="127">
        <v>1091.5705086658236</v>
      </c>
      <c r="I40" s="127">
        <v>12967.408650018799</v>
      </c>
      <c r="J40" s="127">
        <v>6716.563408393908</v>
      </c>
      <c r="K40" s="127">
        <v>646.9828850555896</v>
      </c>
      <c r="L40" s="127">
        <v>636.0816154401127</v>
      </c>
      <c r="M40" s="127">
        <v>19448.229647993576</v>
      </c>
      <c r="N40" s="127">
        <v>1628.3335935110372</v>
      </c>
      <c r="O40" s="127">
        <v>2054.304437047351</v>
      </c>
      <c r="P40" s="127">
        <v>237.11505850835147</v>
      </c>
      <c r="Q40" s="127">
        <v>0.9831053648661587</v>
      </c>
      <c r="R40" s="127">
        <v>492.8220083472115</v>
      </c>
      <c r="S40" s="127">
        <v>131.9850063262088</v>
      </c>
      <c r="T40" s="127">
        <v>2064.2723787847935</v>
      </c>
      <c r="U40" s="127">
        <v>221.36048392707926</v>
      </c>
      <c r="V40" s="127">
        <v>219.87960369392658</v>
      </c>
      <c r="W40" s="127">
        <v>155.11909332983214</v>
      </c>
      <c r="X40" s="127">
        <v>189.15444994893187</v>
      </c>
      <c r="Y40" s="127">
        <v>112.5344533479074</v>
      </c>
      <c r="Z40" s="127">
        <v>9308.950033687404</v>
      </c>
      <c r="AA40" s="127">
        <v>1011.5531985887428</v>
      </c>
      <c r="AB40" s="127">
        <v>491.32868374235113</v>
      </c>
    </row>
    <row r="41" spans="1:28" ht="12">
      <c r="A41" s="74" t="s">
        <v>46</v>
      </c>
      <c r="B41" s="22" t="s">
        <v>153</v>
      </c>
      <c r="C41" s="25" t="s">
        <v>154</v>
      </c>
      <c r="D41" s="40" t="s">
        <v>155</v>
      </c>
      <c r="E41" s="61">
        <v>8676.012499999953</v>
      </c>
      <c r="F41" s="127">
        <v>4530.085657443735</v>
      </c>
      <c r="G41" s="127">
        <v>707.1972832468455</v>
      </c>
      <c r="H41" s="127">
        <v>977.6273044567643</v>
      </c>
      <c r="I41" s="127">
        <v>7257.187409227481</v>
      </c>
      <c r="J41" s="127">
        <v>721.9100472994396</v>
      </c>
      <c r="K41" s="127">
        <v>317.3469964677133</v>
      </c>
      <c r="L41" s="127">
        <v>220.4048300723589</v>
      </c>
      <c r="M41" s="127">
        <v>5103.268836263334</v>
      </c>
      <c r="N41" s="127">
        <v>353.4346672903048</v>
      </c>
      <c r="O41" s="127">
        <v>969.7079587714688</v>
      </c>
      <c r="P41" s="127">
        <v>3.857502130180933</v>
      </c>
      <c r="Q41" s="127">
        <v>213.01058189179457</v>
      </c>
      <c r="R41" s="127">
        <v>176.67279945735027</v>
      </c>
      <c r="S41" s="127">
        <v>67.11272998669119</v>
      </c>
      <c r="T41" s="127">
        <v>904.7681162570225</v>
      </c>
      <c r="U41" s="127">
        <v>36.108207184394814</v>
      </c>
      <c r="V41" s="127">
        <v>294.58964795113206</v>
      </c>
      <c r="W41" s="127">
        <v>129.32427923716932</v>
      </c>
      <c r="X41" s="127">
        <v>207.10838725010217</v>
      </c>
      <c r="Y41" s="127">
        <v>153.46087078325218</v>
      </c>
      <c r="Z41" s="127">
        <v>609.0655001339837</v>
      </c>
      <c r="AA41" s="127">
        <v>3265.9443541647634</v>
      </c>
      <c r="AB41" s="127">
        <v>122.67832354380698</v>
      </c>
    </row>
    <row r="42" spans="1:28" ht="12">
      <c r="A42" s="74" t="s">
        <v>47</v>
      </c>
      <c r="B42" s="22" t="s">
        <v>156</v>
      </c>
      <c r="C42" s="25" t="s">
        <v>91</v>
      </c>
      <c r="D42" s="40" t="s">
        <v>92</v>
      </c>
      <c r="E42" s="61">
        <v>-233.15000000000146</v>
      </c>
      <c r="F42" s="127">
        <v>274.26184417531476</v>
      </c>
      <c r="G42" s="127">
        <v>67.6462846533559</v>
      </c>
      <c r="H42" s="127">
        <v>46.75002277130079</v>
      </c>
      <c r="I42" s="127">
        <v>306.2498197743953</v>
      </c>
      <c r="J42" s="127">
        <v>65.52437312457369</v>
      </c>
      <c r="K42" s="127">
        <v>20.273919461702235</v>
      </c>
      <c r="L42" s="127">
        <v>22.391582919357234</v>
      </c>
      <c r="M42" s="127">
        <v>287.68362490642903</v>
      </c>
      <c r="N42" s="127">
        <v>23.833803067549525</v>
      </c>
      <c r="O42" s="127">
        <v>65.58597015594023</v>
      </c>
      <c r="P42" s="127">
        <v>0.39507061496873774</v>
      </c>
      <c r="Q42" s="127">
        <v>10.592565359403693</v>
      </c>
      <c r="R42" s="127">
        <v>12.76120567060309</v>
      </c>
      <c r="S42" s="127">
        <v>6.231920345797278</v>
      </c>
      <c r="T42" s="127">
        <v>32.788737006841075</v>
      </c>
      <c r="U42" s="127">
        <v>1.9031358656558837</v>
      </c>
      <c r="V42" s="127">
        <v>11.469792047479586</v>
      </c>
      <c r="W42" s="127">
        <v>12.692811725431056</v>
      </c>
      <c r="X42" s="127">
        <v>11.212783744193416</v>
      </c>
      <c r="Y42" s="127">
        <v>11.051357041302936</v>
      </c>
      <c r="Z42" s="127">
        <v>58.83366109687722</v>
      </c>
      <c r="AA42" s="127">
        <v>100.10154807659546</v>
      </c>
      <c r="AB42" s="127">
        <v>4.101512674756066</v>
      </c>
    </row>
    <row r="43" spans="1:28" ht="12">
      <c r="A43" s="74" t="s">
        <v>48</v>
      </c>
      <c r="B43" s="22" t="s">
        <v>157</v>
      </c>
      <c r="C43" s="25" t="s">
        <v>91</v>
      </c>
      <c r="D43" s="40" t="s">
        <v>92</v>
      </c>
      <c r="E43" s="61">
        <v>-2315.742500000051</v>
      </c>
      <c r="F43" s="127">
        <v>4120.107115480583</v>
      </c>
      <c r="G43" s="127">
        <v>1016.2184228512633</v>
      </c>
      <c r="H43" s="127">
        <v>702.3036764304416</v>
      </c>
      <c r="I43" s="127">
        <v>4600.647477454331</v>
      </c>
      <c r="J43" s="127">
        <v>984.3419406725516</v>
      </c>
      <c r="K43" s="127">
        <v>304.56558798403057</v>
      </c>
      <c r="L43" s="127">
        <v>336.3782533816302</v>
      </c>
      <c r="M43" s="127">
        <v>4321.7362354880315</v>
      </c>
      <c r="N43" s="127">
        <v>358.04405057818803</v>
      </c>
      <c r="O43" s="127">
        <v>985.2672839990555</v>
      </c>
      <c r="P43" s="127">
        <v>5.93496064589101</v>
      </c>
      <c r="Q43" s="127">
        <v>159.1271437691321</v>
      </c>
      <c r="R43" s="127">
        <v>191.70561054039354</v>
      </c>
      <c r="S43" s="127">
        <v>93.61921793034617</v>
      </c>
      <c r="T43" s="127">
        <v>492.56982521838654</v>
      </c>
      <c r="U43" s="127">
        <v>28.58991795009888</v>
      </c>
      <c r="V43" s="127">
        <v>172.305309074256</v>
      </c>
      <c r="W43" s="127">
        <v>190.6781603640611</v>
      </c>
      <c r="X43" s="127">
        <v>168.44439381536904</v>
      </c>
      <c r="Y43" s="127">
        <v>166.01935613210298</v>
      </c>
      <c r="Z43" s="127">
        <v>883.83051037923</v>
      </c>
      <c r="AA43" s="127">
        <v>1503.778630750283</v>
      </c>
      <c r="AB43" s="127">
        <v>61.61510218933108</v>
      </c>
    </row>
    <row r="44" spans="1:28" ht="12">
      <c r="A44" s="74" t="s">
        <v>49</v>
      </c>
      <c r="B44" s="22" t="s">
        <v>158</v>
      </c>
      <c r="C44" s="25" t="s">
        <v>91</v>
      </c>
      <c r="D44" s="40" t="s">
        <v>92</v>
      </c>
      <c r="E44" s="61">
        <v>92.5625</v>
      </c>
      <c r="F44" s="127">
        <v>1001.4862216059919</v>
      </c>
      <c r="G44" s="127">
        <v>247.01511880693397</v>
      </c>
      <c r="H44" s="127">
        <v>170.71096348092942</v>
      </c>
      <c r="I44" s="127">
        <v>1118.29254191598</v>
      </c>
      <c r="J44" s="127">
        <v>239.26681110509708</v>
      </c>
      <c r="K44" s="127">
        <v>74.0316286426837</v>
      </c>
      <c r="L44" s="127">
        <v>81.76442421699039</v>
      </c>
      <c r="M44" s="127">
        <v>1050.4967885408478</v>
      </c>
      <c r="N44" s="127">
        <v>87.03079151383508</v>
      </c>
      <c r="O44" s="127">
        <v>239.4917369543</v>
      </c>
      <c r="P44" s="127">
        <v>1.4426278604022116</v>
      </c>
      <c r="Q44" s="127">
        <v>38.67948999906366</v>
      </c>
      <c r="R44" s="127">
        <v>46.598431103744815</v>
      </c>
      <c r="S44" s="127">
        <v>22.75629108828025</v>
      </c>
      <c r="T44" s="127">
        <v>119.73035634961889</v>
      </c>
      <c r="U44" s="127">
        <v>6.9494331339806195</v>
      </c>
      <c r="V44" s="127">
        <v>41.88274433425795</v>
      </c>
      <c r="W44" s="127">
        <v>46.3486858504923</v>
      </c>
      <c r="X44" s="127">
        <v>40.944260618619865</v>
      </c>
      <c r="Y44" s="127">
        <v>40.354799772434035</v>
      </c>
      <c r="Z44" s="127">
        <v>214.83521024344736</v>
      </c>
      <c r="AA44" s="127">
        <v>365.5277731453534</v>
      </c>
      <c r="AB44" s="127">
        <v>14.97695913138</v>
      </c>
    </row>
    <row r="45" spans="1:28" ht="12">
      <c r="A45" s="74" t="s">
        <v>50</v>
      </c>
      <c r="B45" s="22" t="s">
        <v>159</v>
      </c>
      <c r="C45" s="25" t="s">
        <v>91</v>
      </c>
      <c r="D45" s="40" t="s">
        <v>92</v>
      </c>
      <c r="E45" s="61">
        <v>18924.149999999907</v>
      </c>
      <c r="F45" s="127">
        <v>8953.418158521643</v>
      </c>
      <c r="G45" s="127">
        <v>2208.3475563036336</v>
      </c>
      <c r="H45" s="127">
        <v>1526.1784009747353</v>
      </c>
      <c r="I45" s="127">
        <v>9997.681980360649</v>
      </c>
      <c r="J45" s="127">
        <v>2139.076669317117</v>
      </c>
      <c r="K45" s="127">
        <v>661.8524687552854</v>
      </c>
      <c r="L45" s="127">
        <v>730.9846752874</v>
      </c>
      <c r="M45" s="127">
        <v>9391.579054285306</v>
      </c>
      <c r="N45" s="127">
        <v>778.0666895655377</v>
      </c>
      <c r="O45" s="127">
        <v>2141.087535906321</v>
      </c>
      <c r="P45" s="127">
        <v>12.897282261758278</v>
      </c>
      <c r="Q45" s="127">
        <v>345.7997131149932</v>
      </c>
      <c r="R45" s="127">
        <v>416.59608510023463</v>
      </c>
      <c r="S45" s="127">
        <v>203.44422664515514</v>
      </c>
      <c r="T45" s="127">
        <v>1070.4050874987297</v>
      </c>
      <c r="U45" s="127">
        <v>62.12884358352403</v>
      </c>
      <c r="V45" s="127">
        <v>374.4372269542728</v>
      </c>
      <c r="W45" s="127">
        <v>414.3633297839515</v>
      </c>
      <c r="X45" s="127">
        <v>366.0470594614126</v>
      </c>
      <c r="Y45" s="127">
        <v>360.77720219316325</v>
      </c>
      <c r="Z45" s="127">
        <v>1920.6549535937957</v>
      </c>
      <c r="AA45" s="127">
        <v>3267.866228129831</v>
      </c>
      <c r="AB45" s="127">
        <v>133.8959787497588</v>
      </c>
    </row>
    <row r="46" spans="1:28" ht="12">
      <c r="A46" s="74" t="s">
        <v>51</v>
      </c>
      <c r="B46" s="22" t="s">
        <v>160</v>
      </c>
      <c r="C46" s="25" t="s">
        <v>93</v>
      </c>
      <c r="D46" s="40" t="s">
        <v>94</v>
      </c>
      <c r="E46" s="61">
        <v>-542.7625000000116</v>
      </c>
      <c r="F46" s="127">
        <v>55.97484998549044</v>
      </c>
      <c r="G46" s="127">
        <v>10.151730293572655</v>
      </c>
      <c r="H46" s="127">
        <v>8.107279662560359</v>
      </c>
      <c r="I46" s="127">
        <v>34.02265037901452</v>
      </c>
      <c r="J46" s="127">
        <v>15.043096237073769</v>
      </c>
      <c r="K46" s="127">
        <v>4.54908074203604</v>
      </c>
      <c r="L46" s="127">
        <v>3.3843849992817923</v>
      </c>
      <c r="M46" s="127">
        <v>51.95397835247422</v>
      </c>
      <c r="N46" s="127">
        <v>4.289072212308383</v>
      </c>
      <c r="O46" s="127">
        <v>13.53825234926353</v>
      </c>
      <c r="P46" s="127">
        <v>0.19589683746632147</v>
      </c>
      <c r="Q46" s="127">
        <v>2.2225386650723067</v>
      </c>
      <c r="R46" s="127">
        <v>1.4603218792942698</v>
      </c>
      <c r="S46" s="127">
        <v>1.2191906811767694</v>
      </c>
      <c r="T46" s="127">
        <v>4.411952955809284</v>
      </c>
      <c r="U46" s="127">
        <v>0.29918789722128736</v>
      </c>
      <c r="V46" s="127">
        <v>2.367146148729489</v>
      </c>
      <c r="W46" s="127">
        <v>2.4961175029957303</v>
      </c>
      <c r="X46" s="127">
        <v>2.03875181392209</v>
      </c>
      <c r="Y46" s="127">
        <v>0.999073871078167</v>
      </c>
      <c r="Z46" s="127">
        <v>11.795126671880098</v>
      </c>
      <c r="AA46" s="127">
        <v>7.888231380666184</v>
      </c>
      <c r="AB46" s="127">
        <v>1.4446501322970562</v>
      </c>
    </row>
    <row r="47" spans="1:28" ht="12.75">
      <c r="A47" s="74" t="s">
        <v>52</v>
      </c>
      <c r="B47" s="22" t="s">
        <v>161</v>
      </c>
      <c r="C47" s="25" t="s">
        <v>101</v>
      </c>
      <c r="D47" s="40" t="s">
        <v>102</v>
      </c>
      <c r="E47" s="61">
        <v>1526641.575000003</v>
      </c>
      <c r="F47" s="127">
        <v>198833.02228200808</v>
      </c>
      <c r="G47" s="127">
        <v>19153.49948679947</v>
      </c>
      <c r="H47" s="127">
        <v>23123.601092602126</v>
      </c>
      <c r="I47" s="127">
        <v>274698.86960787326</v>
      </c>
      <c r="J47" s="127">
        <v>142282.2728681974</v>
      </c>
      <c r="K47" s="127">
        <v>13705.54996584868</v>
      </c>
      <c r="L47" s="127">
        <v>13474.619752921513</v>
      </c>
      <c r="M47" s="127">
        <v>460964.8628820069</v>
      </c>
      <c r="N47" s="127">
        <v>34494.277889619814</v>
      </c>
      <c r="O47" s="127">
        <v>43517.95504543837</v>
      </c>
      <c r="P47" s="127">
        <v>5022.995750130445</v>
      </c>
      <c r="Q47" s="127">
        <v>20.825898197769675</v>
      </c>
      <c r="R47" s="127">
        <v>10439.838233266782</v>
      </c>
      <c r="S47" s="127">
        <v>2795.9427377917164</v>
      </c>
      <c r="T47" s="127">
        <v>43729.113836025586</v>
      </c>
      <c r="U47" s="127">
        <v>4689.254141037061</v>
      </c>
      <c r="V47" s="127">
        <v>4657.883484258142</v>
      </c>
      <c r="W47" s="127">
        <v>3286.0103928506433</v>
      </c>
      <c r="X47" s="127">
        <v>4007.0082608366793</v>
      </c>
      <c r="Y47" s="127">
        <v>2383.9062962332973</v>
      </c>
      <c r="Z47" s="127">
        <v>197198.84832089394</v>
      </c>
      <c r="AA47" s="127">
        <v>21428.531150682364</v>
      </c>
      <c r="AB47" s="127">
        <v>10408.203957523336</v>
      </c>
    </row>
    <row r="48" spans="1:28" ht="12.75">
      <c r="A48" s="148" t="s">
        <v>204</v>
      </c>
      <c r="B48" s="23" t="s">
        <v>162</v>
      </c>
      <c r="C48" s="24" t="s">
        <v>163</v>
      </c>
      <c r="D48" s="120" t="s">
        <v>164</v>
      </c>
      <c r="E48" s="173">
        <v>6269</v>
      </c>
      <c r="F48" s="127">
        <v>0</v>
      </c>
      <c r="G48" s="127">
        <v>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127">
        <v>0</v>
      </c>
      <c r="X48" s="127">
        <v>0</v>
      </c>
      <c r="Y48" s="127">
        <v>0</v>
      </c>
      <c r="Z48" s="127">
        <v>0</v>
      </c>
      <c r="AA48" s="127">
        <v>0</v>
      </c>
      <c r="AB48" s="127">
        <v>0</v>
      </c>
    </row>
    <row r="49" spans="1:28" ht="12.75">
      <c r="A49" s="74" t="s">
        <v>53</v>
      </c>
      <c r="B49" s="65" t="s">
        <v>165</v>
      </c>
      <c r="C49" s="25" t="s">
        <v>120</v>
      </c>
      <c r="D49" s="40" t="s">
        <v>121</v>
      </c>
      <c r="E49" s="122">
        <v>49760.4375</v>
      </c>
      <c r="F49" s="127">
        <v>4507.565004564727</v>
      </c>
      <c r="G49" s="127">
        <v>6809.300326044584</v>
      </c>
      <c r="H49" s="127">
        <v>2310.0030489277015</v>
      </c>
      <c r="I49" s="127">
        <v>11356.550422358967</v>
      </c>
      <c r="J49" s="127">
        <v>4357.092365013952</v>
      </c>
      <c r="K49" s="127">
        <v>950.7886565020963</v>
      </c>
      <c r="L49" s="127">
        <v>1056.615567834504</v>
      </c>
      <c r="M49" s="127">
        <v>25211.608079456433</v>
      </c>
      <c r="N49" s="127">
        <v>2190.947773678745</v>
      </c>
      <c r="O49" s="127">
        <v>793.701834993055</v>
      </c>
      <c r="P49" s="127">
        <v>0</v>
      </c>
      <c r="Q49" s="127">
        <v>340.63037085118594</v>
      </c>
      <c r="R49" s="127">
        <v>0</v>
      </c>
      <c r="S49" s="127">
        <v>243.07118696662292</v>
      </c>
      <c r="T49" s="127">
        <v>0</v>
      </c>
      <c r="U49" s="127">
        <v>0</v>
      </c>
      <c r="V49" s="127">
        <v>467.9533735479881</v>
      </c>
      <c r="W49" s="127">
        <v>0</v>
      </c>
      <c r="X49" s="127">
        <v>479.52819197497047</v>
      </c>
      <c r="Y49" s="127">
        <v>0</v>
      </c>
      <c r="Z49" s="127">
        <v>0</v>
      </c>
      <c r="AA49" s="127">
        <v>0</v>
      </c>
      <c r="AB49" s="127">
        <v>0</v>
      </c>
    </row>
    <row r="50" spans="1:28" ht="12.75">
      <c r="A50" s="74" t="s">
        <v>54</v>
      </c>
      <c r="B50" s="22" t="s">
        <v>166</v>
      </c>
      <c r="C50" s="25" t="s">
        <v>120</v>
      </c>
      <c r="D50" s="40" t="s">
        <v>121</v>
      </c>
      <c r="E50" s="122">
        <v>6307.472499999916</v>
      </c>
      <c r="F50" s="127">
        <v>1243.6314689294813</v>
      </c>
      <c r="G50" s="127">
        <v>1878.6773254041327</v>
      </c>
      <c r="H50" s="127">
        <v>637.3269119935721</v>
      </c>
      <c r="I50" s="127">
        <v>3133.257860824553</v>
      </c>
      <c r="J50" s="127">
        <v>1202.1162584846606</v>
      </c>
      <c r="K50" s="127">
        <v>262.3213846788167</v>
      </c>
      <c r="L50" s="127">
        <v>291.5188953213292</v>
      </c>
      <c r="M50" s="127">
        <v>6955.850699474569</v>
      </c>
      <c r="N50" s="127">
        <v>604.4797125207479</v>
      </c>
      <c r="O50" s="127">
        <v>218.98132981883464</v>
      </c>
      <c r="P50" s="127">
        <v>0</v>
      </c>
      <c r="Q50" s="127">
        <v>93.97948738058494</v>
      </c>
      <c r="R50" s="127">
        <v>0</v>
      </c>
      <c r="S50" s="127">
        <v>67.06303225701959</v>
      </c>
      <c r="T50" s="127">
        <v>0</v>
      </c>
      <c r="U50" s="127">
        <v>0</v>
      </c>
      <c r="V50" s="127">
        <v>129.10774237235637</v>
      </c>
      <c r="W50" s="127">
        <v>0</v>
      </c>
      <c r="X50" s="127">
        <v>132.30122009887964</v>
      </c>
      <c r="Y50" s="127">
        <v>0</v>
      </c>
      <c r="Z50" s="127">
        <v>0</v>
      </c>
      <c r="AA50" s="127">
        <v>0</v>
      </c>
      <c r="AB50" s="127">
        <v>0</v>
      </c>
    </row>
    <row r="51" spans="1:28" ht="12.75">
      <c r="A51" s="74" t="s">
        <v>55</v>
      </c>
      <c r="B51" s="22" t="s">
        <v>167</v>
      </c>
      <c r="C51" s="25" t="s">
        <v>120</v>
      </c>
      <c r="D51" s="40" t="s">
        <v>121</v>
      </c>
      <c r="E51" s="122">
        <v>263801.245</v>
      </c>
      <c r="F51" s="127">
        <v>20506.786883855602</v>
      </c>
      <c r="G51" s="127">
        <v>30978.337633058472</v>
      </c>
      <c r="H51" s="127">
        <v>10509.164078043388</v>
      </c>
      <c r="I51" s="127">
        <v>51665.6684953486</v>
      </c>
      <c r="J51" s="127">
        <v>19822.224298957997</v>
      </c>
      <c r="K51" s="127">
        <v>4325.532816660663</v>
      </c>
      <c r="L51" s="127">
        <v>4806.983425819417</v>
      </c>
      <c r="M51" s="127">
        <v>114698.08496630465</v>
      </c>
      <c r="N51" s="127">
        <v>9967.532142739794</v>
      </c>
      <c r="O51" s="127">
        <v>3610.8795686906396</v>
      </c>
      <c r="P51" s="127">
        <v>0</v>
      </c>
      <c r="Q51" s="127">
        <v>1549.6691482297338</v>
      </c>
      <c r="R51" s="127">
        <v>0</v>
      </c>
      <c r="S51" s="127">
        <v>1105.8318679115087</v>
      </c>
      <c r="T51" s="127">
        <v>0</v>
      </c>
      <c r="U51" s="127">
        <v>0</v>
      </c>
      <c r="V51" s="127">
        <v>2128.914412373858</v>
      </c>
      <c r="W51" s="127">
        <v>0</v>
      </c>
      <c r="X51" s="127">
        <v>2181.573072750595</v>
      </c>
      <c r="Y51" s="127">
        <v>0</v>
      </c>
      <c r="Z51" s="127">
        <v>0</v>
      </c>
      <c r="AA51" s="127">
        <v>0</v>
      </c>
      <c r="AB51" s="127">
        <v>0</v>
      </c>
    </row>
    <row r="52" spans="1:28" ht="12.75">
      <c r="A52" s="74" t="s">
        <v>56</v>
      </c>
      <c r="B52" s="22" t="s">
        <v>168</v>
      </c>
      <c r="C52" s="25" t="s">
        <v>120</v>
      </c>
      <c r="D52" s="40" t="s">
        <v>121</v>
      </c>
      <c r="E52" s="122">
        <v>0</v>
      </c>
      <c r="F52" s="127">
        <v>0.0024840018597904745</v>
      </c>
      <c r="G52" s="127">
        <v>0.0037524283413841175</v>
      </c>
      <c r="H52" s="127">
        <v>0.0012729826111983478</v>
      </c>
      <c r="I52" s="127">
        <v>0.006258299623270958</v>
      </c>
      <c r="J52" s="127">
        <v>0.0024010803010074966</v>
      </c>
      <c r="K52" s="127">
        <v>0.0005239549043942748</v>
      </c>
      <c r="L52" s="127">
        <v>0.0005822733633182864</v>
      </c>
      <c r="M52" s="127">
        <v>0.013893461612696001</v>
      </c>
      <c r="N52" s="127">
        <v>0.001207374344908807</v>
      </c>
      <c r="O52" s="127">
        <v>0.00043738844192919846</v>
      </c>
      <c r="P52" s="127">
        <v>0</v>
      </c>
      <c r="Q52" s="127">
        <v>0.00018771253966126666</v>
      </c>
      <c r="R52" s="127">
        <v>0</v>
      </c>
      <c r="S52" s="127">
        <v>0.00013395021034084964</v>
      </c>
      <c r="T52" s="127">
        <v>0</v>
      </c>
      <c r="U52" s="127">
        <v>0</v>
      </c>
      <c r="V52" s="127">
        <v>0.0002578769355541244</v>
      </c>
      <c r="W52" s="127">
        <v>0</v>
      </c>
      <c r="X52" s="127">
        <v>0.0002642555169989347</v>
      </c>
      <c r="Y52" s="127">
        <v>0</v>
      </c>
      <c r="Z52" s="127">
        <v>0</v>
      </c>
      <c r="AA52" s="127">
        <v>0</v>
      </c>
      <c r="AB52" s="127">
        <v>0</v>
      </c>
    </row>
    <row r="53" spans="1:28" ht="12.75">
      <c r="A53" s="74" t="s">
        <v>57</v>
      </c>
      <c r="B53" s="22" t="s">
        <v>169</v>
      </c>
      <c r="C53" s="25" t="s">
        <v>120</v>
      </c>
      <c r="D53" s="40" t="s">
        <v>121</v>
      </c>
      <c r="E53" s="122">
        <v>6247.574999999997</v>
      </c>
      <c r="F53" s="127">
        <v>527.5224029518367</v>
      </c>
      <c r="G53" s="127">
        <v>796.89554488469</v>
      </c>
      <c r="H53" s="127">
        <v>270.34071787370294</v>
      </c>
      <c r="I53" s="127">
        <v>1329.0623123526057</v>
      </c>
      <c r="J53" s="127">
        <v>509.91252082835217</v>
      </c>
      <c r="K53" s="127">
        <v>111.27123319783777</v>
      </c>
      <c r="L53" s="127">
        <v>123.65620524072756</v>
      </c>
      <c r="M53" s="127">
        <v>2950.526074030313</v>
      </c>
      <c r="N53" s="127">
        <v>256.40762432545216</v>
      </c>
      <c r="O53" s="127">
        <v>92.88729032167316</v>
      </c>
      <c r="P53" s="127">
        <v>0</v>
      </c>
      <c r="Q53" s="127">
        <v>39.86412876305155</v>
      </c>
      <c r="R53" s="127">
        <v>0</v>
      </c>
      <c r="S53" s="127">
        <v>28.446732661012447</v>
      </c>
      <c r="T53" s="127">
        <v>0</v>
      </c>
      <c r="U53" s="127">
        <v>0</v>
      </c>
      <c r="V53" s="127">
        <v>54.76479825215324</v>
      </c>
      <c r="W53" s="127">
        <v>0</v>
      </c>
      <c r="X53" s="127">
        <v>56.11940456934428</v>
      </c>
      <c r="Y53" s="127">
        <v>0</v>
      </c>
      <c r="Z53" s="127">
        <v>0</v>
      </c>
      <c r="AA53" s="127">
        <v>0</v>
      </c>
      <c r="AB53" s="127">
        <v>0</v>
      </c>
    </row>
    <row r="54" spans="1:28" ht="12.75">
      <c r="A54" s="74" t="s">
        <v>58</v>
      </c>
      <c r="B54" s="22" t="s">
        <v>170</v>
      </c>
      <c r="C54" s="25" t="s">
        <v>120</v>
      </c>
      <c r="D54" s="40" t="s">
        <v>121</v>
      </c>
      <c r="E54" s="122">
        <v>136612.4750000001</v>
      </c>
      <c r="F54" s="127">
        <v>11471.339590730204</v>
      </c>
      <c r="G54" s="127">
        <v>17329.044913656224</v>
      </c>
      <c r="H54" s="127">
        <v>5878.745931126221</v>
      </c>
      <c r="I54" s="127">
        <v>28901.379423747247</v>
      </c>
      <c r="J54" s="127">
        <v>11088.400521487172</v>
      </c>
      <c r="K54" s="127">
        <v>2419.66994301902</v>
      </c>
      <c r="L54" s="127">
        <v>2688.9897279811375</v>
      </c>
      <c r="M54" s="127">
        <v>64161.23064558441</v>
      </c>
      <c r="N54" s="127">
        <v>5575.761173043837</v>
      </c>
      <c r="O54" s="127">
        <v>2019.8983872158788</v>
      </c>
      <c r="P54" s="127">
        <v>0</v>
      </c>
      <c r="Q54" s="127">
        <v>866.8730578468148</v>
      </c>
      <c r="R54" s="127">
        <v>0</v>
      </c>
      <c r="S54" s="127">
        <v>618.5938810848629</v>
      </c>
      <c r="T54" s="127">
        <v>0</v>
      </c>
      <c r="U54" s="127">
        <v>0</v>
      </c>
      <c r="V54" s="127">
        <v>1190.898424129362</v>
      </c>
      <c r="W54" s="127">
        <v>0</v>
      </c>
      <c r="X54" s="127">
        <v>1220.3552756095942</v>
      </c>
      <c r="Y54" s="127">
        <v>0</v>
      </c>
      <c r="Z54" s="127">
        <v>0</v>
      </c>
      <c r="AA54" s="127">
        <v>0</v>
      </c>
      <c r="AB54" s="127">
        <v>0</v>
      </c>
    </row>
    <row r="55" spans="1:28" ht="12.75">
      <c r="A55" s="74" t="s">
        <v>59</v>
      </c>
      <c r="B55" s="22" t="s">
        <v>171</v>
      </c>
      <c r="C55" s="25" t="s">
        <v>120</v>
      </c>
      <c r="D55" s="40" t="s">
        <v>121</v>
      </c>
      <c r="E55" s="122">
        <v>-1923.6124999999884</v>
      </c>
      <c r="F55" s="127">
        <v>30.755068799826404</v>
      </c>
      <c r="G55" s="127">
        <v>46.45978478271718</v>
      </c>
      <c r="H55" s="127">
        <v>15.761126600644275</v>
      </c>
      <c r="I55" s="127">
        <v>77.4856245477713</v>
      </c>
      <c r="J55" s="127">
        <v>29.728395556692703</v>
      </c>
      <c r="K55" s="127">
        <v>6.487221041783414</v>
      </c>
      <c r="L55" s="127">
        <v>7.20927694904276</v>
      </c>
      <c r="M55" s="127">
        <v>172.01853778099758</v>
      </c>
      <c r="N55" s="127">
        <v>14.94881370497933</v>
      </c>
      <c r="O55" s="127">
        <v>5.415419304445095</v>
      </c>
      <c r="P55" s="127">
        <v>0</v>
      </c>
      <c r="Q55" s="127">
        <v>2.32411745149102</v>
      </c>
      <c r="R55" s="127">
        <v>0</v>
      </c>
      <c r="S55" s="127">
        <v>1.6584721619863103</v>
      </c>
      <c r="T55" s="127">
        <v>0</v>
      </c>
      <c r="U55" s="127">
        <v>0</v>
      </c>
      <c r="V55" s="127">
        <v>3.192840964912648</v>
      </c>
      <c r="W55" s="127">
        <v>0</v>
      </c>
      <c r="X55" s="127">
        <v>3.2718158297689115</v>
      </c>
      <c r="Y55" s="127">
        <v>0</v>
      </c>
      <c r="Z55" s="127">
        <v>0</v>
      </c>
      <c r="AA55" s="127">
        <v>0</v>
      </c>
      <c r="AB55" s="127">
        <v>0</v>
      </c>
    </row>
    <row r="56" spans="1:28" ht="12.75">
      <c r="A56" s="74" t="s">
        <v>60</v>
      </c>
      <c r="B56" s="22" t="s">
        <v>172</v>
      </c>
      <c r="C56" s="25" t="s">
        <v>93</v>
      </c>
      <c r="D56" s="40" t="s">
        <v>94</v>
      </c>
      <c r="E56" s="122">
        <v>57.9375</v>
      </c>
      <c r="F56" s="127">
        <v>-184.89873805867683</v>
      </c>
      <c r="G56" s="127">
        <v>-33.53366951193766</v>
      </c>
      <c r="H56" s="127">
        <v>-26.780344727763804</v>
      </c>
      <c r="I56" s="127">
        <v>-112.38520732297184</v>
      </c>
      <c r="J56" s="127">
        <v>-49.6910578849438</v>
      </c>
      <c r="K56" s="127">
        <v>-15.026735913496395</v>
      </c>
      <c r="L56" s="127">
        <v>-11.179458553870973</v>
      </c>
      <c r="M56" s="127">
        <v>-171.6168071373395</v>
      </c>
      <c r="N56" s="127">
        <v>-14.167863597738688</v>
      </c>
      <c r="O56" s="127">
        <v>-44.72018729032061</v>
      </c>
      <c r="P56" s="127">
        <v>-0.6470955803650895</v>
      </c>
      <c r="Q56" s="127">
        <v>-7.34159349359652</v>
      </c>
      <c r="R56" s="127">
        <v>-4.823803417267072</v>
      </c>
      <c r="S56" s="127">
        <v>-4.027287584708461</v>
      </c>
      <c r="T56" s="127">
        <v>-14.573769007240116</v>
      </c>
      <c r="U56" s="127">
        <v>-0.9882914318303051</v>
      </c>
      <c r="V56" s="127">
        <v>-7.819267685647901</v>
      </c>
      <c r="W56" s="127">
        <v>-8.245291885011966</v>
      </c>
      <c r="X56" s="127">
        <v>-6.7345001854723705</v>
      </c>
      <c r="Y56" s="127">
        <v>-3.300187459861945</v>
      </c>
      <c r="Z56" s="127">
        <v>-38.962213162491025</v>
      </c>
      <c r="AA56" s="127">
        <v>-26.0567742151743</v>
      </c>
      <c r="AB56" s="127">
        <v>-4.772035770837874</v>
      </c>
    </row>
    <row r="57" spans="1:28" ht="12.75">
      <c r="A57" s="77" t="s">
        <v>205</v>
      </c>
      <c r="B57" s="22" t="s">
        <v>173</v>
      </c>
      <c r="C57" s="25" t="s">
        <v>120</v>
      </c>
      <c r="D57" s="40" t="s">
        <v>121</v>
      </c>
      <c r="E57" s="122">
        <v>-1080.3875000000116</v>
      </c>
      <c r="F57" s="127">
        <v>583.2066243926529</v>
      </c>
      <c r="G57" s="127">
        <v>881.014262380384</v>
      </c>
      <c r="H57" s="127">
        <v>298.8773493310837</v>
      </c>
      <c r="I57" s="127">
        <v>1469.3555012211145</v>
      </c>
      <c r="J57" s="127">
        <v>563.7378779437422</v>
      </c>
      <c r="K57" s="127">
        <v>123.01680448487787</v>
      </c>
      <c r="L57" s="127">
        <v>136.70910967971577</v>
      </c>
      <c r="M57" s="127">
        <v>3261.9777704016014</v>
      </c>
      <c r="N57" s="127">
        <v>283.4735059868908</v>
      </c>
      <c r="O57" s="127">
        <v>102.6922889612888</v>
      </c>
      <c r="P57" s="127">
        <v>0</v>
      </c>
      <c r="Q57" s="127">
        <v>44.07210734588625</v>
      </c>
      <c r="R57" s="127">
        <v>0</v>
      </c>
      <c r="S57" s="127">
        <v>31.449513494394523</v>
      </c>
      <c r="T57" s="127">
        <v>0</v>
      </c>
      <c r="U57" s="127">
        <v>0</v>
      </c>
      <c r="V57" s="127">
        <v>60.5456620334262</v>
      </c>
      <c r="W57" s="127">
        <v>0</v>
      </c>
      <c r="X57" s="127">
        <v>62.04325791411202</v>
      </c>
      <c r="Y57" s="127">
        <v>0</v>
      </c>
      <c r="Z57" s="127">
        <v>0</v>
      </c>
      <c r="AA57" s="127">
        <v>0</v>
      </c>
      <c r="AB57" s="127">
        <v>0</v>
      </c>
    </row>
    <row r="58" spans="1:28" ht="12.75">
      <c r="A58" s="147" t="s">
        <v>257</v>
      </c>
      <c r="B58" s="43" t="s">
        <v>260</v>
      </c>
      <c r="C58" s="44" t="s">
        <v>104</v>
      </c>
      <c r="D58" s="144" t="s">
        <v>105</v>
      </c>
      <c r="E58" s="198">
        <v>-5000</v>
      </c>
      <c r="F58" s="127">
        <v>56.58655854118115</v>
      </c>
      <c r="G58" s="127">
        <v>56.08653004154621</v>
      </c>
      <c r="H58" s="127">
        <v>14.250812239381048</v>
      </c>
      <c r="I58" s="127">
        <v>84.58815452031558</v>
      </c>
      <c r="J58" s="127">
        <v>38.50219447130803</v>
      </c>
      <c r="K58" s="127">
        <v>0</v>
      </c>
      <c r="L58" s="127">
        <v>0</v>
      </c>
      <c r="M58" s="127">
        <v>317.43475918017793</v>
      </c>
      <c r="N58" s="127">
        <v>19.334435318927717</v>
      </c>
      <c r="O58" s="127">
        <v>0</v>
      </c>
      <c r="P58" s="127">
        <v>0</v>
      </c>
      <c r="Q58" s="127">
        <v>8.417146410394707</v>
      </c>
      <c r="R58" s="127">
        <v>0</v>
      </c>
      <c r="S58" s="127">
        <v>0</v>
      </c>
      <c r="T58" s="127">
        <v>0</v>
      </c>
      <c r="U58" s="127">
        <v>0</v>
      </c>
      <c r="V58" s="127">
        <v>0</v>
      </c>
      <c r="W58" s="127">
        <v>0</v>
      </c>
      <c r="X58" s="127">
        <v>0</v>
      </c>
      <c r="Y58" s="127">
        <v>0</v>
      </c>
      <c r="Z58" s="127">
        <v>0</v>
      </c>
      <c r="AA58" s="127">
        <v>0</v>
      </c>
      <c r="AB58" s="127">
        <v>0</v>
      </c>
    </row>
    <row r="59" spans="1:28" ht="12.75">
      <c r="A59" s="76" t="s">
        <v>258</v>
      </c>
      <c r="B59" s="22" t="s">
        <v>261</v>
      </c>
      <c r="C59" s="25" t="s">
        <v>106</v>
      </c>
      <c r="D59" s="40" t="s">
        <v>107</v>
      </c>
      <c r="E59" s="61">
        <v>-765500</v>
      </c>
      <c r="F59" s="127">
        <v>-60675.55694716909</v>
      </c>
      <c r="G59" s="127">
        <v>-87285.73394014279</v>
      </c>
      <c r="H59" s="127">
        <v>-18229.875854082195</v>
      </c>
      <c r="I59" s="127">
        <v>-132370.6657165819</v>
      </c>
      <c r="J59" s="127">
        <v>-52213.62949848318</v>
      </c>
      <c r="K59" s="127">
        <v>-13277.87972655539</v>
      </c>
      <c r="L59" s="127">
        <v>0</v>
      </c>
      <c r="M59" s="127">
        <v>-357822.5333687088</v>
      </c>
      <c r="N59" s="127">
        <v>-31154.04157152852</v>
      </c>
      <c r="O59" s="127">
        <v>0</v>
      </c>
      <c r="P59" s="127">
        <v>0</v>
      </c>
      <c r="Q59" s="127">
        <v>-5605.006605881988</v>
      </c>
      <c r="R59" s="127">
        <v>0</v>
      </c>
      <c r="S59" s="127">
        <v>0</v>
      </c>
      <c r="T59" s="127">
        <v>0</v>
      </c>
      <c r="U59" s="127">
        <v>0</v>
      </c>
      <c r="V59" s="127">
        <v>0</v>
      </c>
      <c r="W59" s="127">
        <v>0</v>
      </c>
      <c r="X59" s="127">
        <v>0</v>
      </c>
      <c r="Y59" s="127">
        <v>0</v>
      </c>
      <c r="Z59" s="127">
        <v>0</v>
      </c>
      <c r="AA59" s="127">
        <v>0</v>
      </c>
      <c r="AB59" s="127">
        <v>0</v>
      </c>
    </row>
    <row r="60" spans="1:28" ht="12.75">
      <c r="A60" s="76" t="s">
        <v>259</v>
      </c>
      <c r="B60" s="22" t="s">
        <v>262</v>
      </c>
      <c r="C60" s="25" t="s">
        <v>108</v>
      </c>
      <c r="D60" s="40" t="s">
        <v>109</v>
      </c>
      <c r="E60" s="173">
        <v>-269500</v>
      </c>
      <c r="F60" s="127">
        <v>-14242.920807437173</v>
      </c>
      <c r="G60" s="127">
        <v>-30330.904600285146</v>
      </c>
      <c r="H60" s="127">
        <v>-9203.616908330236</v>
      </c>
      <c r="I60" s="127">
        <v>-43252.19664927729</v>
      </c>
      <c r="J60" s="127">
        <v>-19236.390689464664</v>
      </c>
      <c r="K60" s="127">
        <v>-3927.0975910408583</v>
      </c>
      <c r="L60" s="127">
        <v>-4698.474346569371</v>
      </c>
      <c r="M60" s="127">
        <v>-123095.29819963165</v>
      </c>
      <c r="N60" s="127">
        <v>-9282.607448403322</v>
      </c>
      <c r="O60" s="127">
        <v>-4354.719218473542</v>
      </c>
      <c r="P60" s="127">
        <v>-559.5163255176788</v>
      </c>
      <c r="Q60" s="127">
        <v>-700.9191441670267</v>
      </c>
      <c r="R60" s="127">
        <v>0</v>
      </c>
      <c r="S60" s="127">
        <v>-968.3655097848454</v>
      </c>
      <c r="T60" s="127">
        <v>0</v>
      </c>
      <c r="U60" s="127">
        <v>0</v>
      </c>
      <c r="V60" s="127">
        <v>-2416.7692090879086</v>
      </c>
      <c r="W60" s="127">
        <v>0</v>
      </c>
      <c r="X60" s="127">
        <v>-1651.2436046759208</v>
      </c>
      <c r="Y60" s="127">
        <v>0</v>
      </c>
      <c r="Z60" s="127">
        <v>0</v>
      </c>
      <c r="AA60" s="127">
        <v>0</v>
      </c>
      <c r="AB60" s="127">
        <v>0</v>
      </c>
    </row>
    <row r="61" spans="1:28" ht="12.75">
      <c r="A61" s="73" t="s">
        <v>61</v>
      </c>
      <c r="B61" s="43" t="s">
        <v>174</v>
      </c>
      <c r="C61" s="44" t="s">
        <v>91</v>
      </c>
      <c r="D61" s="144" t="s">
        <v>92</v>
      </c>
      <c r="E61" s="122">
        <v>0</v>
      </c>
      <c r="F61" s="127">
        <v>1499.578811781801</v>
      </c>
      <c r="G61" s="127">
        <v>369.86893115577186</v>
      </c>
      <c r="H61" s="127">
        <v>255.61464376847925</v>
      </c>
      <c r="I61" s="127">
        <v>1674.4791541331542</v>
      </c>
      <c r="J61" s="127">
        <v>358.2669761750949</v>
      </c>
      <c r="K61" s="127">
        <v>110.85151180236903</v>
      </c>
      <c r="L61" s="127">
        <v>122.43023964594795</v>
      </c>
      <c r="M61" s="127">
        <v>1572.9649514443663</v>
      </c>
      <c r="N61" s="127">
        <v>130.31585269087282</v>
      </c>
      <c r="O61" s="127">
        <v>358.60376966302283</v>
      </c>
      <c r="P61" s="127">
        <v>2.160123750156167</v>
      </c>
      <c r="Q61" s="127">
        <v>57.916866354993545</v>
      </c>
      <c r="R61" s="127">
        <v>69.77431984375403</v>
      </c>
      <c r="S61" s="127">
        <v>34.07421012343127</v>
      </c>
      <c r="T61" s="127">
        <v>179.27865769441314</v>
      </c>
      <c r="U61" s="127">
        <v>10.405757420107136</v>
      </c>
      <c r="V61" s="127">
        <v>62.71327016582427</v>
      </c>
      <c r="W61" s="127">
        <v>69.40036293646904</v>
      </c>
      <c r="X61" s="127">
        <v>61.30802837136798</v>
      </c>
      <c r="Y61" s="127">
        <v>60.42539716162662</v>
      </c>
      <c r="Z61" s="127">
        <v>321.68423524503123</v>
      </c>
      <c r="AA61" s="127">
        <v>547.3242585879561</v>
      </c>
      <c r="AB61" s="198">
        <v>22.425800868556735</v>
      </c>
    </row>
    <row r="62" spans="1:28" ht="12.75">
      <c r="A62" s="74" t="s">
        <v>62</v>
      </c>
      <c r="B62" s="22" t="s">
        <v>175</v>
      </c>
      <c r="C62" s="25" t="s">
        <v>96</v>
      </c>
      <c r="D62" s="40" t="s">
        <v>97</v>
      </c>
      <c r="E62" s="122">
        <v>0</v>
      </c>
      <c r="F62" s="127">
        <v>1316.5289830073598</v>
      </c>
      <c r="G62" s="127">
        <v>259.1430073374431</v>
      </c>
      <c r="H62" s="127">
        <v>42.84672733473781</v>
      </c>
      <c r="I62" s="127">
        <v>954.2538092187024</v>
      </c>
      <c r="J62" s="127">
        <v>199.13883776582225</v>
      </c>
      <c r="K62" s="127">
        <v>246.95466039321036</v>
      </c>
      <c r="L62" s="127">
        <v>125.53997352562874</v>
      </c>
      <c r="M62" s="127">
        <v>486.8775821647432</v>
      </c>
      <c r="N62" s="127">
        <v>47.065770507742855</v>
      </c>
      <c r="O62" s="127">
        <v>50.3472485311886</v>
      </c>
      <c r="P62" s="127">
        <v>0.9375651495566046</v>
      </c>
      <c r="Q62" s="127">
        <v>2.437669388847212</v>
      </c>
      <c r="R62" s="127">
        <v>0.18751302991132235</v>
      </c>
      <c r="S62" s="127">
        <v>32.81478023448108</v>
      </c>
      <c r="T62" s="127">
        <v>116.91437414970642</v>
      </c>
      <c r="U62" s="127">
        <v>0.09375651495566117</v>
      </c>
      <c r="V62" s="127">
        <v>4.125286658049049</v>
      </c>
      <c r="W62" s="127">
        <v>43.59677945438125</v>
      </c>
      <c r="X62" s="127">
        <v>50.628518076055116</v>
      </c>
      <c r="Y62" s="127">
        <v>9.188138465654447</v>
      </c>
      <c r="Z62" s="127">
        <v>107.81999219900536</v>
      </c>
      <c r="AA62" s="127">
        <v>171.57442236885618</v>
      </c>
      <c r="AB62" s="198">
        <v>39.65900582624363</v>
      </c>
    </row>
    <row r="63" spans="1:28" ht="12.75">
      <c r="A63" s="75" t="s">
        <v>63</v>
      </c>
      <c r="B63" s="23" t="s">
        <v>176</v>
      </c>
      <c r="C63" s="24" t="s">
        <v>177</v>
      </c>
      <c r="D63" s="120" t="s">
        <v>178</v>
      </c>
      <c r="E63" s="122">
        <v>131300</v>
      </c>
      <c r="F63" s="199">
        <v>20330.1107463527</v>
      </c>
      <c r="G63" s="199">
        <v>10311.058462688758</v>
      </c>
      <c r="H63" s="199">
        <v>5269.679159310268</v>
      </c>
      <c r="I63" s="199">
        <v>25948.45287146757</v>
      </c>
      <c r="J63" s="199">
        <v>10282.602587494417</v>
      </c>
      <c r="K63" s="199">
        <v>2192.1406866174366</v>
      </c>
      <c r="L63" s="199">
        <v>2948.4959958416293</v>
      </c>
      <c r="M63" s="199">
        <v>38557.60207932629</v>
      </c>
      <c r="N63" s="199">
        <v>3502.4978000541887</v>
      </c>
      <c r="O63" s="199">
        <v>7009.5042603835755</v>
      </c>
      <c r="P63" s="199">
        <v>65.83317142623127</v>
      </c>
      <c r="Q63" s="199">
        <v>855.9455702679988</v>
      </c>
      <c r="R63" s="199">
        <v>894.3035312309403</v>
      </c>
      <c r="S63" s="199">
        <v>992.3238988053636</v>
      </c>
      <c r="T63" s="199">
        <v>1118.1362218690556</v>
      </c>
      <c r="U63" s="199">
        <v>230.45897813943157</v>
      </c>
      <c r="V63" s="199">
        <v>904.2070001655557</v>
      </c>
      <c r="W63" s="199">
        <v>1181.2778904740771</v>
      </c>
      <c r="X63" s="199">
        <v>1122.8071736277416</v>
      </c>
      <c r="Y63" s="199">
        <v>381.5970716211068</v>
      </c>
      <c r="Z63" s="199">
        <v>6990.363086440862</v>
      </c>
      <c r="AA63" s="199">
        <v>3338.6244356734387</v>
      </c>
      <c r="AB63" s="200">
        <v>40.55027915587061</v>
      </c>
    </row>
    <row r="64" spans="1:28" ht="12.75">
      <c r="A64" s="39"/>
      <c r="B64" s="25"/>
      <c r="C64" s="25"/>
      <c r="D64" s="25"/>
      <c r="E64" s="198"/>
      <c r="F64" s="47"/>
      <c r="G64" s="47"/>
      <c r="H64" s="47"/>
      <c r="I64" s="47"/>
      <c r="J64" s="47"/>
      <c r="K64" s="47"/>
      <c r="L64" s="47"/>
      <c r="M64" s="47"/>
      <c r="N64" s="47"/>
      <c r="O64" s="47"/>
      <c r="P64" s="47"/>
      <c r="Q64" s="47"/>
      <c r="R64" s="47"/>
      <c r="S64" s="47"/>
      <c r="T64" s="47"/>
      <c r="U64" s="47"/>
      <c r="V64" s="47"/>
      <c r="W64" s="47"/>
      <c r="X64" s="47"/>
      <c r="Y64" s="47"/>
      <c r="Z64" s="47"/>
      <c r="AA64" s="47"/>
      <c r="AB64" s="47"/>
    </row>
    <row r="65" spans="1:28" ht="12.75">
      <c r="A65" s="168" t="s">
        <v>276</v>
      </c>
      <c r="B65" s="25"/>
      <c r="C65" s="68"/>
      <c r="D65" s="194"/>
      <c r="E65" s="49">
        <v>0</v>
      </c>
      <c r="F65" s="47">
        <f>F70-F69</f>
        <v>-47125.834727803245</v>
      </c>
      <c r="G65" s="47">
        <f aca="true" t="shared" si="0" ref="G65:AB65">G70-G69</f>
        <v>-1332.7013666518033</v>
      </c>
      <c r="H65" s="47">
        <f t="shared" si="0"/>
        <v>70742.80950369406</v>
      </c>
      <c r="I65" s="47">
        <f t="shared" si="0"/>
        <v>81763.6490668729</v>
      </c>
      <c r="J65" s="47">
        <f t="shared" si="0"/>
        <v>-56802.333344426006</v>
      </c>
      <c r="K65" s="47">
        <f t="shared" si="0"/>
        <v>-20540.231969300192</v>
      </c>
      <c r="L65" s="47">
        <f t="shared" si="0"/>
        <v>11618.240421001334</v>
      </c>
      <c r="M65" s="47">
        <f t="shared" si="0"/>
        <v>-5488.373017851263</v>
      </c>
      <c r="N65" s="47">
        <f t="shared" si="0"/>
        <v>53672.58890248975</v>
      </c>
      <c r="O65" s="47">
        <f t="shared" si="0"/>
        <v>68298.10408766661</v>
      </c>
      <c r="P65" s="47">
        <f t="shared" si="0"/>
        <v>2041.1941367654363</v>
      </c>
      <c r="Q65" s="47">
        <f t="shared" si="0"/>
        <v>-71543.43237712391</v>
      </c>
      <c r="R65" s="47">
        <f t="shared" si="0"/>
        <v>-4883.6713077380555</v>
      </c>
      <c r="S65" s="47">
        <f t="shared" si="0"/>
        <v>19583.379216711503</v>
      </c>
      <c r="T65" s="47">
        <f t="shared" si="0"/>
        <v>-56072.60810289951</v>
      </c>
      <c r="U65" s="47">
        <f t="shared" si="0"/>
        <v>-984.3506181139091</v>
      </c>
      <c r="V65" s="47">
        <f t="shared" si="0"/>
        <v>982.238104941207</v>
      </c>
      <c r="W65" s="47">
        <f t="shared" si="0"/>
        <v>-9930.720955819532</v>
      </c>
      <c r="X65" s="47">
        <f t="shared" si="0"/>
        <v>49806.170442729606</v>
      </c>
      <c r="Y65" s="47">
        <f t="shared" si="0"/>
        <v>9487.83576922011</v>
      </c>
      <c r="Z65" s="47">
        <f t="shared" si="0"/>
        <v>19716.834634797648</v>
      </c>
      <c r="AA65" s="47">
        <f t="shared" si="0"/>
        <v>-111116.96254812274</v>
      </c>
      <c r="AB65" s="145">
        <f t="shared" si="0"/>
        <v>-1891.8239510658896</v>
      </c>
    </row>
    <row r="66" spans="1:28" ht="12.75">
      <c r="A66" s="108" t="s">
        <v>275</v>
      </c>
      <c r="B66" s="107"/>
      <c r="C66" s="107"/>
      <c r="D66" s="195"/>
      <c r="E66" s="61">
        <v>254938</v>
      </c>
      <c r="F66" s="47">
        <v>44791.137192954746</v>
      </c>
      <c r="G66" s="47">
        <v>12872.015808064603</v>
      </c>
      <c r="H66" s="47">
        <v>8548.660709186039</v>
      </c>
      <c r="I66" s="47">
        <v>50291.42565084802</v>
      </c>
      <c r="J66" s="47">
        <v>13750.761225370201</v>
      </c>
      <c r="K66" s="47">
        <v>3868.4104306042645</v>
      </c>
      <c r="L66" s="47">
        <v>3536.925748840071</v>
      </c>
      <c r="M66" s="145">
        <v>60722.281849403094</v>
      </c>
      <c r="N66" s="122">
        <v>4975.892163406876</v>
      </c>
      <c r="O66" s="47">
        <v>10336.331997095658</v>
      </c>
      <c r="P66" s="47">
        <v>111.20283090885769</v>
      </c>
      <c r="Q66" s="47">
        <v>1846.056531810932</v>
      </c>
      <c r="R66" s="47">
        <v>1568.708635553458</v>
      </c>
      <c r="S66" s="47">
        <v>1050.1922997962042</v>
      </c>
      <c r="T66" s="47">
        <v>5141.284796691894</v>
      </c>
      <c r="U66" s="47">
        <v>308.8876984418177</v>
      </c>
      <c r="V66" s="47">
        <v>2291.0599199698827</v>
      </c>
      <c r="W66" s="145">
        <v>1633.5489083090395</v>
      </c>
      <c r="X66" s="122">
        <v>2035.7548249024733</v>
      </c>
      <c r="Y66" s="47">
        <v>1205.6770054229987</v>
      </c>
      <c r="Z66" s="47">
        <v>9172.768649889706</v>
      </c>
      <c r="AA66" s="47">
        <v>13864.10721480074</v>
      </c>
      <c r="AB66" s="145">
        <v>1014.9079077284023</v>
      </c>
    </row>
    <row r="67" spans="1:28" ht="12.75">
      <c r="A67" s="62" t="s">
        <v>285</v>
      </c>
      <c r="B67" s="63"/>
      <c r="C67" s="63"/>
      <c r="D67" s="196"/>
      <c r="E67" s="173">
        <f>SUM(E6:E63)</f>
        <v>7556328.247500002</v>
      </c>
      <c r="F67" s="55">
        <f>SUM(F6:F63)</f>
        <v>1192837.8963407883</v>
      </c>
      <c r="G67" s="55">
        <f aca="true" t="shared" si="1" ref="G67:AB67">SUM(G6:G63)</f>
        <v>345616.30557504226</v>
      </c>
      <c r="H67" s="55">
        <f t="shared" si="1"/>
        <v>272684.4107943516</v>
      </c>
      <c r="I67" s="55">
        <f t="shared" si="1"/>
        <v>1534510.1701479154</v>
      </c>
      <c r="J67" s="55">
        <f t="shared" si="1"/>
        <v>447193.76492006984</v>
      </c>
      <c r="K67" s="55">
        <f t="shared" si="1"/>
        <v>90773.17167665073</v>
      </c>
      <c r="L67" s="55">
        <f t="shared" si="1"/>
        <v>167145.71244837405</v>
      </c>
      <c r="M67" s="55">
        <f t="shared" si="1"/>
        <v>1761977.5405403017</v>
      </c>
      <c r="N67" s="55">
        <f t="shared" si="1"/>
        <v>132182.0259674591</v>
      </c>
      <c r="O67" s="55">
        <f t="shared" si="1"/>
        <v>328988.34984060156</v>
      </c>
      <c r="P67" s="55">
        <f t="shared" si="1"/>
        <v>6134.47204495482</v>
      </c>
      <c r="Q67" s="55">
        <f t="shared" si="1"/>
        <v>32444.980523172264</v>
      </c>
      <c r="R67" s="55">
        <f t="shared" si="1"/>
        <v>48077.73859861924</v>
      </c>
      <c r="S67" s="55">
        <f t="shared" si="1"/>
        <v>42408.54841410654</v>
      </c>
      <c r="T67" s="55">
        <f t="shared" si="1"/>
        <v>163219.08415035074</v>
      </c>
      <c r="U67" s="55">
        <f t="shared" si="1"/>
        <v>10532.015326975576</v>
      </c>
      <c r="V67" s="55">
        <f t="shared" si="1"/>
        <v>80460.55369339869</v>
      </c>
      <c r="W67" s="55">
        <f t="shared" si="1"/>
        <v>39498.76997336495</v>
      </c>
      <c r="X67" s="55">
        <f t="shared" si="1"/>
        <v>78639.01163409167</v>
      </c>
      <c r="Y67" s="55">
        <f t="shared" si="1"/>
        <v>34159.02684780582</v>
      </c>
      <c r="Z67" s="55">
        <f t="shared" si="1"/>
        <v>371713.06714016874</v>
      </c>
      <c r="AA67" s="55">
        <f t="shared" si="1"/>
        <v>350966.4011706073</v>
      </c>
      <c r="AB67" s="146">
        <f t="shared" si="1"/>
        <v>24165.229730834053</v>
      </c>
    </row>
    <row r="68" spans="1:28" ht="12.75">
      <c r="A68" s="108"/>
      <c r="B68" s="107"/>
      <c r="C68" s="107"/>
      <c r="D68" s="107"/>
      <c r="E68" s="61"/>
      <c r="F68" s="47"/>
      <c r="G68" s="47"/>
      <c r="H68" s="47"/>
      <c r="I68" s="47"/>
      <c r="J68" s="47"/>
      <c r="K68" s="47"/>
      <c r="L68" s="47"/>
      <c r="M68" s="47"/>
      <c r="N68" s="47"/>
      <c r="O68" s="47"/>
      <c r="P68" s="47"/>
      <c r="Q68" s="47"/>
      <c r="R68" s="47"/>
      <c r="S68" s="47"/>
      <c r="T68" s="47"/>
      <c r="U68" s="47"/>
      <c r="V68" s="47"/>
      <c r="W68" s="47"/>
      <c r="X68" s="47"/>
      <c r="Y68" s="47"/>
      <c r="Z68" s="47"/>
      <c r="AA68" s="47"/>
      <c r="AB68" s="145"/>
    </row>
    <row r="69" spans="1:31" ht="12.75">
      <c r="A69" s="52" t="s">
        <v>247</v>
      </c>
      <c r="B69" s="53"/>
      <c r="C69" s="53"/>
      <c r="D69" s="53"/>
      <c r="E69" s="49">
        <v>111389767.75250001</v>
      </c>
      <c r="F69" s="48">
        <v>15997782.768180512</v>
      </c>
      <c r="G69" s="48">
        <v>5037209.074832439</v>
      </c>
      <c r="H69" s="48">
        <v>2914304.01838885</v>
      </c>
      <c r="I69" s="48">
        <v>21802709.523847613</v>
      </c>
      <c r="J69" s="48">
        <v>9068751.467598308</v>
      </c>
      <c r="K69" s="48">
        <v>1462555.986753612</v>
      </c>
      <c r="L69" s="48">
        <v>1567146.0412037093</v>
      </c>
      <c r="M69" s="48">
        <v>29020142.58766875</v>
      </c>
      <c r="N69" s="48">
        <v>2681326.506933881</v>
      </c>
      <c r="O69" s="48">
        <v>3536962.314871513</v>
      </c>
      <c r="P69" s="48">
        <v>205395.36584645262</v>
      </c>
      <c r="Q69" s="48">
        <v>399477.69890488</v>
      </c>
      <c r="R69" s="90">
        <v>619578.7644890314</v>
      </c>
      <c r="S69" s="48">
        <v>373323.38718579244</v>
      </c>
      <c r="T69" s="48">
        <v>2479700.3336387407</v>
      </c>
      <c r="U69" s="48">
        <v>217704.27845982314</v>
      </c>
      <c r="V69" s="48">
        <v>667165.7888266252</v>
      </c>
      <c r="W69" s="48">
        <v>367252.54751957237</v>
      </c>
      <c r="X69" s="48">
        <v>603043.2139465684</v>
      </c>
      <c r="Y69" s="48">
        <v>246347.05699298828</v>
      </c>
      <c r="Z69" s="48">
        <v>8853349.294093698</v>
      </c>
      <c r="AA69" s="48">
        <v>2765615.6946064057</v>
      </c>
      <c r="AB69" s="167">
        <v>502924.03771021526</v>
      </c>
      <c r="AC69" s="48"/>
      <c r="AD69" s="48"/>
      <c r="AE69" s="71"/>
    </row>
    <row r="70" spans="1:28" ht="12.75">
      <c r="A70" s="52" t="s">
        <v>271</v>
      </c>
      <c r="B70" s="53"/>
      <c r="C70" s="53"/>
      <c r="D70" s="53"/>
      <c r="E70" s="49">
        <v>111389767.7525</v>
      </c>
      <c r="F70" s="48">
        <v>15950656.933452709</v>
      </c>
      <c r="G70" s="48">
        <v>5035876.373465788</v>
      </c>
      <c r="H70" s="48">
        <v>2985046.827892544</v>
      </c>
      <c r="I70" s="48">
        <v>21884473.172914486</v>
      </c>
      <c r="J70" s="48">
        <v>9011949.134253882</v>
      </c>
      <c r="K70" s="48">
        <v>1442015.7547843119</v>
      </c>
      <c r="L70" s="48">
        <v>1578764.2816247107</v>
      </c>
      <c r="M70" s="48">
        <v>29014654.2146509</v>
      </c>
      <c r="N70" s="48">
        <v>2734999.0958363707</v>
      </c>
      <c r="O70" s="48">
        <v>3605260.4189591794</v>
      </c>
      <c r="P70" s="48">
        <v>207436.55998321806</v>
      </c>
      <c r="Q70" s="48">
        <v>327934.26652775606</v>
      </c>
      <c r="R70" s="48">
        <v>614695.0931812933</v>
      </c>
      <c r="S70" s="48">
        <v>392906.76640250394</v>
      </c>
      <c r="T70" s="48">
        <v>2423627.725535841</v>
      </c>
      <c r="U70" s="48">
        <v>216719.92784170923</v>
      </c>
      <c r="V70" s="48">
        <v>668148.0269315664</v>
      </c>
      <c r="W70" s="48">
        <v>357321.82656375284</v>
      </c>
      <c r="X70" s="48">
        <v>652849.384389298</v>
      </c>
      <c r="Y70" s="48">
        <v>255834.8927622084</v>
      </c>
      <c r="Z70" s="48">
        <v>8873066.128728496</v>
      </c>
      <c r="AA70" s="48">
        <v>2654498.732058283</v>
      </c>
      <c r="AB70" s="167">
        <v>501032.21375914937</v>
      </c>
    </row>
    <row r="71" spans="1:28" ht="12.75">
      <c r="A71" s="52" t="s">
        <v>274</v>
      </c>
      <c r="B71" s="53"/>
      <c r="C71" s="53"/>
      <c r="D71" s="53"/>
      <c r="E71" s="49">
        <v>111644705.7525</v>
      </c>
      <c r="F71" s="48">
        <v>15995448.070645662</v>
      </c>
      <c r="G71" s="48">
        <v>5048748.389273855</v>
      </c>
      <c r="H71" s="48">
        <v>2993595.488601731</v>
      </c>
      <c r="I71" s="48">
        <v>21934764.59856536</v>
      </c>
      <c r="J71" s="48">
        <v>9025699.895479254</v>
      </c>
      <c r="K71" s="48">
        <v>1445884.1652149167</v>
      </c>
      <c r="L71" s="48">
        <v>1582301.20737355</v>
      </c>
      <c r="M71" s="48">
        <v>29075376.496500313</v>
      </c>
      <c r="N71" s="48">
        <v>2739974.9879997782</v>
      </c>
      <c r="O71" s="48">
        <v>3615596.750956274</v>
      </c>
      <c r="P71" s="48">
        <v>207547.76281412688</v>
      </c>
      <c r="Q71" s="48">
        <v>329780.323059567</v>
      </c>
      <c r="R71" s="48">
        <v>616263.8018168468</v>
      </c>
      <c r="S71" s="48">
        <v>393956.9587023</v>
      </c>
      <c r="T71" s="48">
        <v>2428769.0103325336</v>
      </c>
      <c r="U71" s="48">
        <v>217028.8155401511</v>
      </c>
      <c r="V71" s="48">
        <v>670439.0868515365</v>
      </c>
      <c r="W71" s="48">
        <v>358955.37547206186</v>
      </c>
      <c r="X71" s="48">
        <v>654885.1392142003</v>
      </c>
      <c r="Y71" s="48">
        <v>257040.56976763144</v>
      </c>
      <c r="Z71" s="48">
        <v>8882238.897378387</v>
      </c>
      <c r="AA71" s="48">
        <v>2668362.8392730835</v>
      </c>
      <c r="AB71" s="167">
        <v>502047.1216668777</v>
      </c>
    </row>
    <row r="72" spans="1:28" ht="12.75">
      <c r="A72" s="52" t="s">
        <v>286</v>
      </c>
      <c r="B72" s="53"/>
      <c r="C72" s="53"/>
      <c r="D72" s="53"/>
      <c r="E72" s="202">
        <f>'step 3 results'!E65</f>
        <v>119201034</v>
      </c>
      <c r="F72" s="169">
        <f>'step 3 results'!G65</f>
        <v>17188285.96698645</v>
      </c>
      <c r="G72" s="169">
        <f>'step 3 results'!H65</f>
        <v>5394364.694848897</v>
      </c>
      <c r="H72" s="169">
        <f>'step 3 results'!I65</f>
        <v>3266279.899396083</v>
      </c>
      <c r="I72" s="169">
        <f>'step 3 results'!J65</f>
        <v>23469274.768713266</v>
      </c>
      <c r="J72" s="169">
        <f>'step 3 results'!K65</f>
        <v>9472893.660399321</v>
      </c>
      <c r="K72" s="169">
        <f>'step 3 results'!L65</f>
        <v>1536657.336891567</v>
      </c>
      <c r="L72" s="169">
        <f>'step 3 results'!M65</f>
        <v>1749446.919821925</v>
      </c>
      <c r="M72" s="169">
        <f>'step 3 results'!N65</f>
        <v>30837354.037040602</v>
      </c>
      <c r="N72" s="169">
        <f>'step 3 results'!O65</f>
        <v>2872157.0139672374</v>
      </c>
      <c r="O72" s="169">
        <f>'step 3 results'!P65</f>
        <v>3944585.1007968783</v>
      </c>
      <c r="P72" s="169">
        <f>'step 3 results'!Q65</f>
        <v>213682.2348590817</v>
      </c>
      <c r="Q72" s="169">
        <f>'step 3 results'!R65</f>
        <v>362225.3035827393</v>
      </c>
      <c r="R72" s="169">
        <f>'step 3 results'!S65</f>
        <v>664341.5404154661</v>
      </c>
      <c r="S72" s="169">
        <f>'step 3 results'!T65</f>
        <v>436365.5071164066</v>
      </c>
      <c r="T72" s="169">
        <f>'step 3 results'!U65</f>
        <v>2591988.0944828843</v>
      </c>
      <c r="U72" s="169">
        <f>'step 3 results'!V65</f>
        <v>227560.8308671267</v>
      </c>
      <c r="V72" s="169">
        <f>'step 3 results'!W65</f>
        <v>750899.640544935</v>
      </c>
      <c r="W72" s="169">
        <f>'step 3 results'!X65</f>
        <v>398454.1454454268</v>
      </c>
      <c r="X72" s="169">
        <f>'step 3 results'!Y65</f>
        <v>733524.1508482922</v>
      </c>
      <c r="Y72" s="169">
        <f>'step 3 results'!Z65</f>
        <v>291199.59661543724</v>
      </c>
      <c r="Z72" s="169">
        <f>'step 3 results'!AA65</f>
        <v>9253951.964518558</v>
      </c>
      <c r="AA72" s="169">
        <f>'step 3 results'!AB65</f>
        <v>3019329.2404436916</v>
      </c>
      <c r="AB72" s="170">
        <f>'step 3 results'!AC65</f>
        <v>526212.3513977118</v>
      </c>
    </row>
    <row r="73" spans="1:28" ht="12.75">
      <c r="A73" s="171" t="s">
        <v>246</v>
      </c>
      <c r="B73" s="172"/>
      <c r="C73" s="172"/>
      <c r="D73" s="172"/>
      <c r="E73" s="197">
        <f>E71-E69</f>
        <v>254937.9999999851</v>
      </c>
      <c r="F73" s="201">
        <f>F71-F69</f>
        <v>-2334.697534849867</v>
      </c>
      <c r="G73" s="197">
        <f aca="true" t="shared" si="2" ref="G73:AB73">G71-G69</f>
        <v>11539.314441415481</v>
      </c>
      <c r="H73" s="197">
        <f t="shared" si="2"/>
        <v>79291.47021288099</v>
      </c>
      <c r="I73" s="197">
        <f t="shared" si="2"/>
        <v>132055.07471774518</v>
      </c>
      <c r="J73" s="197">
        <f t="shared" si="2"/>
        <v>-43051.57211905345</v>
      </c>
      <c r="K73" s="197">
        <f t="shared" si="2"/>
        <v>-16671.821538695367</v>
      </c>
      <c r="L73" s="197">
        <f t="shared" si="2"/>
        <v>15155.16616984061</v>
      </c>
      <c r="M73" s="197">
        <f t="shared" si="2"/>
        <v>55233.90883156285</v>
      </c>
      <c r="N73" s="197">
        <f t="shared" si="2"/>
        <v>58648.48106589727</v>
      </c>
      <c r="O73" s="197">
        <f t="shared" si="2"/>
        <v>78634.43608476128</v>
      </c>
      <c r="P73" s="197">
        <f t="shared" si="2"/>
        <v>2152.3969676742563</v>
      </c>
      <c r="Q73" s="197">
        <f t="shared" si="2"/>
        <v>-69697.37584531296</v>
      </c>
      <c r="R73" s="197">
        <f t="shared" si="2"/>
        <v>-3314.9626721845707</v>
      </c>
      <c r="S73" s="197">
        <f t="shared" si="2"/>
        <v>20633.571516507538</v>
      </c>
      <c r="T73" s="197">
        <f t="shared" si="2"/>
        <v>-50931.32330620708</v>
      </c>
      <c r="U73" s="197">
        <f t="shared" si="2"/>
        <v>-675.4629196720489</v>
      </c>
      <c r="V73" s="197">
        <f t="shared" si="2"/>
        <v>3273.298024911317</v>
      </c>
      <c r="W73" s="197">
        <f t="shared" si="2"/>
        <v>-8297.17204751051</v>
      </c>
      <c r="X73" s="197">
        <f t="shared" si="2"/>
        <v>51841.92526763189</v>
      </c>
      <c r="Y73" s="197">
        <f t="shared" si="2"/>
        <v>10693.512774643168</v>
      </c>
      <c r="Z73" s="197">
        <f t="shared" si="2"/>
        <v>28889.603284688666</v>
      </c>
      <c r="AA73" s="197">
        <f t="shared" si="2"/>
        <v>-97252.8553333222</v>
      </c>
      <c r="AB73" s="197">
        <f t="shared" si="2"/>
        <v>-876.916043337551</v>
      </c>
    </row>
    <row r="74" ht="12.75">
      <c r="B74" s="64"/>
    </row>
  </sheetData>
  <mergeCells count="2">
    <mergeCell ref="A3:B3"/>
    <mergeCell ref="E4:E5"/>
  </mergeCells>
  <printOptions/>
  <pageMargins left="0.36" right="0.25" top="0.25" bottom="0.16" header="0.25" footer="0.16"/>
  <pageSetup fitToWidth="3" horizontalDpi="600" verticalDpi="600" orientation="portrait" scale="76" r:id="rId3"/>
  <colBreaks count="2" manualBreakCount="2">
    <brk id="13" max="73" man="1"/>
    <brk id="23" max="73"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CE351"/>
  <sheetViews>
    <sheetView workbookViewId="0" topLeftCell="A1">
      <selection activeCell="A10" sqref="A10"/>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9" ht="11.25">
      <c r="A1" s="38" t="s">
        <v>185</v>
      </c>
      <c r="B1" s="14"/>
      <c r="C1" s="14"/>
      <c r="D1" s="14"/>
      <c r="I1" s="14"/>
    </row>
    <row r="2" spans="1:9" ht="11.25">
      <c r="A2" s="38" t="s">
        <v>186</v>
      </c>
      <c r="B2" s="14"/>
      <c r="C2" s="38" t="s">
        <v>187</v>
      </c>
      <c r="D2" s="14"/>
      <c r="I2" s="14"/>
    </row>
    <row r="3" spans="1:41" ht="11.25">
      <c r="A3" s="38" t="s">
        <v>188</v>
      </c>
      <c r="B3" s="14"/>
      <c r="C3" s="14"/>
      <c r="D3" s="46"/>
      <c r="E3" s="9"/>
      <c r="F3" s="9"/>
      <c r="G3" s="9"/>
      <c r="H3" s="9"/>
      <c r="I3" s="46"/>
      <c r="J3" s="9"/>
      <c r="K3" s="9"/>
      <c r="L3" s="9"/>
      <c r="M3" s="9"/>
      <c r="N3" s="9"/>
      <c r="O3" s="83"/>
      <c r="P3" s="9"/>
      <c r="Q3" s="9"/>
      <c r="R3" s="9"/>
      <c r="T3" s="18" t="s">
        <v>189</v>
      </c>
      <c r="U3" s="18"/>
      <c r="V3" s="18"/>
      <c r="W3" s="18"/>
      <c r="X3" s="18"/>
      <c r="Y3" s="18"/>
      <c r="Z3" s="18"/>
      <c r="AA3" s="18"/>
      <c r="AB3" s="18"/>
      <c r="AC3" s="18"/>
      <c r="AD3" s="18"/>
      <c r="AE3" s="18"/>
      <c r="AF3" s="18"/>
      <c r="AG3" s="18"/>
      <c r="AH3" s="18"/>
      <c r="AI3" s="18"/>
      <c r="AJ3" s="18"/>
      <c r="AK3" s="18"/>
      <c r="AL3" s="18"/>
      <c r="AM3" s="18"/>
      <c r="AN3" s="18"/>
      <c r="AO3" s="18"/>
    </row>
    <row r="4" spans="1:27" ht="12">
      <c r="A4" s="106" t="s">
        <v>289</v>
      </c>
      <c r="B4" s="14"/>
      <c r="C4" s="14"/>
      <c r="D4" s="37"/>
      <c r="E4" s="37"/>
      <c r="F4" s="37"/>
      <c r="G4" s="37"/>
      <c r="H4" s="37"/>
      <c r="I4" s="37"/>
      <c r="J4" s="37"/>
      <c r="K4" s="37"/>
      <c r="L4" s="37"/>
      <c r="M4" s="37"/>
      <c r="N4" s="37"/>
      <c r="O4" s="84"/>
      <c r="P4" s="37"/>
      <c r="Q4" s="37"/>
      <c r="R4" s="37"/>
      <c r="Y4" s="4"/>
      <c r="Z4" s="4"/>
      <c r="AA4" s="4"/>
    </row>
    <row r="5" spans="1:42" ht="14.25" customHeight="1">
      <c r="A5" s="226" t="s">
        <v>219</v>
      </c>
      <c r="B5" s="224" t="s">
        <v>220</v>
      </c>
      <c r="C5" s="224" t="s">
        <v>193</v>
      </c>
      <c r="D5" s="224" t="s">
        <v>264</v>
      </c>
      <c r="E5" s="224" t="s">
        <v>265</v>
      </c>
      <c r="F5" s="224"/>
      <c r="G5" s="224"/>
      <c r="H5" s="224"/>
      <c r="I5" s="224" t="s">
        <v>266</v>
      </c>
      <c r="J5" s="224"/>
      <c r="K5" s="224"/>
      <c r="L5" s="224"/>
      <c r="M5" s="224" t="s">
        <v>267</v>
      </c>
      <c r="N5" s="224"/>
      <c r="O5" s="224"/>
      <c r="P5" s="178" t="s">
        <v>184</v>
      </c>
      <c r="Q5" s="224" t="s">
        <v>217</v>
      </c>
      <c r="R5" s="226" t="s">
        <v>268</v>
      </c>
      <c r="T5" s="223" t="s">
        <v>109</v>
      </c>
      <c r="U5" s="223" t="s">
        <v>228</v>
      </c>
      <c r="V5" s="223" t="s">
        <v>105</v>
      </c>
      <c r="W5" s="223" t="s">
        <v>244</v>
      </c>
      <c r="X5" s="223" t="s">
        <v>229</v>
      </c>
      <c r="Y5" s="223" t="s">
        <v>230</v>
      </c>
      <c r="Z5" s="223" t="s">
        <v>231</v>
      </c>
      <c r="AA5" s="223" t="s">
        <v>232</v>
      </c>
      <c r="AB5" s="223" t="s">
        <v>233</v>
      </c>
      <c r="AC5" s="223" t="s">
        <v>224</v>
      </c>
      <c r="AD5" s="223" t="s">
        <v>225</v>
      </c>
      <c r="AE5" s="223" t="s">
        <v>234</v>
      </c>
      <c r="AF5" s="223" t="s">
        <v>102</v>
      </c>
      <c r="AG5" s="223" t="s">
        <v>217</v>
      </c>
      <c r="AH5" s="223" t="s">
        <v>235</v>
      </c>
      <c r="AI5" s="223" t="s">
        <v>236</v>
      </c>
      <c r="AJ5" s="223" t="s">
        <v>237</v>
      </c>
      <c r="AK5" s="223" t="s">
        <v>238</v>
      </c>
      <c r="AL5" s="223" t="s">
        <v>239</v>
      </c>
      <c r="AM5" s="223" t="s">
        <v>240</v>
      </c>
      <c r="AN5" s="223" t="s">
        <v>241</v>
      </c>
      <c r="AO5" s="225" t="s">
        <v>242</v>
      </c>
      <c r="AP5" s="225" t="s">
        <v>243</v>
      </c>
    </row>
    <row r="6" spans="1:42" ht="12.75" customHeight="1">
      <c r="A6" s="226"/>
      <c r="B6" s="224"/>
      <c r="C6" s="224"/>
      <c r="D6" s="224"/>
      <c r="E6" s="224" t="s">
        <v>181</v>
      </c>
      <c r="F6" s="224" t="s">
        <v>194</v>
      </c>
      <c r="G6" s="224" t="s">
        <v>195</v>
      </c>
      <c r="H6" s="224" t="s">
        <v>196</v>
      </c>
      <c r="I6" s="224" t="s">
        <v>226</v>
      </c>
      <c r="J6" s="224" t="s">
        <v>221</v>
      </c>
      <c r="K6" s="224" t="s">
        <v>222</v>
      </c>
      <c r="L6" s="224" t="s">
        <v>223</v>
      </c>
      <c r="M6" s="224" t="s">
        <v>224</v>
      </c>
      <c r="N6" s="224" t="s">
        <v>225</v>
      </c>
      <c r="O6" s="224" t="s">
        <v>227</v>
      </c>
      <c r="P6" s="224" t="s">
        <v>277</v>
      </c>
      <c r="Q6" s="224"/>
      <c r="R6" s="226"/>
      <c r="T6" s="223"/>
      <c r="U6" s="223"/>
      <c r="V6" s="223"/>
      <c r="W6" s="223"/>
      <c r="X6" s="223"/>
      <c r="Y6" s="223"/>
      <c r="Z6" s="223"/>
      <c r="AA6" s="223"/>
      <c r="AB6" s="223"/>
      <c r="AC6" s="223"/>
      <c r="AD6" s="223"/>
      <c r="AE6" s="223"/>
      <c r="AF6" s="223"/>
      <c r="AG6" s="223"/>
      <c r="AH6" s="223"/>
      <c r="AI6" s="223"/>
      <c r="AJ6" s="223"/>
      <c r="AK6" s="223"/>
      <c r="AL6" s="223"/>
      <c r="AM6" s="223"/>
      <c r="AN6" s="223"/>
      <c r="AO6" s="225"/>
      <c r="AP6" s="225"/>
    </row>
    <row r="7" spans="1:42" ht="15.75" customHeight="1">
      <c r="A7" s="226"/>
      <c r="B7" s="224"/>
      <c r="C7" s="224"/>
      <c r="D7" s="224"/>
      <c r="E7" s="224"/>
      <c r="F7" s="224"/>
      <c r="G7" s="224"/>
      <c r="H7" s="224"/>
      <c r="I7" s="224"/>
      <c r="J7" s="224"/>
      <c r="K7" s="224"/>
      <c r="L7" s="224"/>
      <c r="M7" s="224"/>
      <c r="N7" s="224"/>
      <c r="O7" s="224"/>
      <c r="P7" s="224"/>
      <c r="Q7" s="224"/>
      <c r="R7" s="226"/>
      <c r="T7" s="223"/>
      <c r="U7" s="223"/>
      <c r="V7" s="223"/>
      <c r="W7" s="223"/>
      <c r="X7" s="223"/>
      <c r="Y7" s="223"/>
      <c r="Z7" s="223"/>
      <c r="AA7" s="223"/>
      <c r="AB7" s="223"/>
      <c r="AC7" s="223"/>
      <c r="AD7" s="223"/>
      <c r="AE7" s="223"/>
      <c r="AF7" s="223"/>
      <c r="AG7" s="223"/>
      <c r="AH7" s="223"/>
      <c r="AI7" s="223"/>
      <c r="AJ7" s="223"/>
      <c r="AK7" s="223"/>
      <c r="AL7" s="223"/>
      <c r="AM7" s="223"/>
      <c r="AN7" s="223"/>
      <c r="AO7" s="225"/>
      <c r="AP7" s="225"/>
    </row>
    <row r="8" spans="1:42" ht="11.25">
      <c r="A8" s="226"/>
      <c r="B8" s="224"/>
      <c r="C8" s="224"/>
      <c r="D8" s="224"/>
      <c r="E8" s="224"/>
      <c r="F8" s="224"/>
      <c r="G8" s="224"/>
      <c r="H8" s="224"/>
      <c r="I8" s="224"/>
      <c r="J8" s="224"/>
      <c r="K8" s="224"/>
      <c r="L8" s="224"/>
      <c r="M8" s="224"/>
      <c r="N8" s="224"/>
      <c r="O8" s="224"/>
      <c r="P8" s="224"/>
      <c r="Q8" s="224"/>
      <c r="R8" s="226"/>
      <c r="T8" s="223"/>
      <c r="U8" s="223"/>
      <c r="V8" s="223"/>
      <c r="W8" s="223"/>
      <c r="X8" s="223"/>
      <c r="Y8" s="223"/>
      <c r="Z8" s="223"/>
      <c r="AA8" s="223"/>
      <c r="AB8" s="223"/>
      <c r="AC8" s="223"/>
      <c r="AD8" s="223"/>
      <c r="AE8" s="223"/>
      <c r="AF8" s="223"/>
      <c r="AG8" s="223"/>
      <c r="AH8" s="223"/>
      <c r="AI8" s="223"/>
      <c r="AJ8" s="223"/>
      <c r="AK8" s="223"/>
      <c r="AL8" s="223"/>
      <c r="AM8" s="223"/>
      <c r="AN8" s="223"/>
      <c r="AO8" s="225"/>
      <c r="AP8" s="225"/>
    </row>
    <row r="9" spans="1:42" ht="11.25">
      <c r="A9" s="227" t="s">
        <v>218</v>
      </c>
      <c r="B9" s="227"/>
      <c r="C9" s="227"/>
      <c r="D9" s="176">
        <v>600</v>
      </c>
      <c r="E9" s="176">
        <v>360</v>
      </c>
      <c r="F9" s="176">
        <v>370</v>
      </c>
      <c r="G9" s="176" t="s">
        <v>197</v>
      </c>
      <c r="H9" s="176">
        <v>380</v>
      </c>
      <c r="I9" s="177" t="s">
        <v>198</v>
      </c>
      <c r="J9" s="176">
        <v>132</v>
      </c>
      <c r="K9" s="176">
        <v>131</v>
      </c>
      <c r="L9" s="176">
        <v>154</v>
      </c>
      <c r="M9" s="176">
        <v>250</v>
      </c>
      <c r="N9" s="176">
        <v>257</v>
      </c>
      <c r="O9" s="176">
        <v>259</v>
      </c>
      <c r="P9" s="176">
        <v>342</v>
      </c>
      <c r="Q9" s="94"/>
      <c r="R9" s="94" t="s">
        <v>199</v>
      </c>
      <c r="T9" s="4" t="s">
        <v>108</v>
      </c>
      <c r="U9" s="4" t="s">
        <v>120</v>
      </c>
      <c r="V9" s="4" t="s">
        <v>104</v>
      </c>
      <c r="W9" s="4" t="s">
        <v>106</v>
      </c>
      <c r="X9" s="4" t="s">
        <v>149</v>
      </c>
      <c r="Y9" s="4" t="s">
        <v>93</v>
      </c>
      <c r="Z9" s="4" t="s">
        <v>145</v>
      </c>
      <c r="AA9" s="4" t="s">
        <v>111</v>
      </c>
      <c r="AB9" s="4" t="s">
        <v>200</v>
      </c>
      <c r="AC9" s="4" t="s">
        <v>91</v>
      </c>
      <c r="AD9" s="4" t="s">
        <v>139</v>
      </c>
      <c r="AE9" s="4" t="s">
        <v>96</v>
      </c>
      <c r="AF9" s="4" t="s">
        <v>101</v>
      </c>
      <c r="AG9" s="4" t="s">
        <v>163</v>
      </c>
      <c r="AH9" s="4" t="s">
        <v>115</v>
      </c>
      <c r="AI9" s="4" t="s">
        <v>137</v>
      </c>
      <c r="AJ9" s="4" t="s">
        <v>133</v>
      </c>
      <c r="AK9" s="4" t="s">
        <v>154</v>
      </c>
      <c r="AL9" s="4" t="s">
        <v>192</v>
      </c>
      <c r="AM9" s="4" t="s">
        <v>130</v>
      </c>
      <c r="AN9" s="4" t="s">
        <v>141</v>
      </c>
      <c r="AO9" s="9" t="s">
        <v>177</v>
      </c>
      <c r="AP9" s="9" t="s">
        <v>127</v>
      </c>
    </row>
    <row r="10" spans="1:42" ht="11.25">
      <c r="A10" s="39" t="s">
        <v>201</v>
      </c>
      <c r="B10" s="74" t="s">
        <v>0</v>
      </c>
      <c r="C10" s="74" t="s">
        <v>66</v>
      </c>
      <c r="D10" s="2">
        <v>58421</v>
      </c>
      <c r="E10" s="2">
        <v>2726</v>
      </c>
      <c r="F10" s="2">
        <v>679</v>
      </c>
      <c r="G10" s="2">
        <v>2230</v>
      </c>
      <c r="H10" s="2">
        <v>496</v>
      </c>
      <c r="I10" s="2">
        <f>K10+L10</f>
        <v>1571.55</v>
      </c>
      <c r="J10" s="2">
        <v>232.02</v>
      </c>
      <c r="K10" s="2">
        <v>943.76</v>
      </c>
      <c r="L10" s="2">
        <v>627.79</v>
      </c>
      <c r="M10" s="2">
        <v>129123</v>
      </c>
      <c r="N10" s="2">
        <v>29274</v>
      </c>
      <c r="O10" s="2">
        <v>14042</v>
      </c>
      <c r="P10" s="2">
        <v>754244</v>
      </c>
      <c r="Q10" s="17"/>
      <c r="R10" s="17">
        <v>44094729</v>
      </c>
      <c r="T10" s="6">
        <f aca="true" t="shared" si="0" ref="T10:T41">D10/D$92</f>
        <v>0.05316088946964685</v>
      </c>
      <c r="U10" s="6">
        <f aca="true" t="shared" si="1" ref="U10:U41">E10/E$92</f>
        <v>0.07380333549924194</v>
      </c>
      <c r="V10" s="6">
        <f aca="true" t="shared" si="2" ref="V10:V41">F10/F$92</f>
        <v>0.09507140856902828</v>
      </c>
      <c r="W10" s="6">
        <f aca="true" t="shared" si="3" ref="W10:W41">G10/G$92</f>
        <v>0.07997991535757837</v>
      </c>
      <c r="X10" s="6">
        <f aca="true" t="shared" si="4" ref="X10:X41">H10/H$92</f>
        <v>0.05478241661144246</v>
      </c>
      <c r="Y10" s="6">
        <f aca="true" t="shared" si="5" ref="Y10:Y41">I10/I$92</f>
        <v>0.18136399154731053</v>
      </c>
      <c r="Z10" s="6">
        <f aca="true" t="shared" si="6" ref="Z10:Z41">J10/J$92</f>
        <v>0.12807321623740078</v>
      </c>
      <c r="AA10" s="6">
        <f aca="true" t="shared" si="7" ref="AA10:AA41">K10/K$92</f>
        <v>0.1971954764725044</v>
      </c>
      <c r="AB10" s="6">
        <f aca="true" t="shared" si="8" ref="AB10:AB41">L10/L$92</f>
        <v>0.16183241133618262</v>
      </c>
      <c r="AC10" s="6">
        <f aca="true" t="shared" si="9" ref="AC10:AC41">M10/M$92</f>
        <v>0.16537144506720555</v>
      </c>
      <c r="AD10" s="6">
        <f aca="true" t="shared" si="10" ref="AD10:AD41">N10/N$92</f>
        <v>0.1382497619803237</v>
      </c>
      <c r="AE10" s="6">
        <f aca="true" t="shared" si="11" ref="AE10:AE41">O10/O$92</f>
        <v>0.2958203421252212</v>
      </c>
      <c r="AF10" s="6">
        <f aca="true" t="shared" si="12" ref="AF10:AF41">P10/P$92</f>
        <v>0.1302999347830034</v>
      </c>
      <c r="AG10" s="6">
        <f aca="true" t="shared" si="13" ref="AG10:AG41">+Q10/Q$92</f>
        <v>0</v>
      </c>
      <c r="AH10" s="6">
        <f aca="true" t="shared" si="14" ref="AH10:AH26">M10/(SUM(M$10:M$28)-M$27+M$31)</f>
        <v>0.20053393715755338</v>
      </c>
      <c r="AI10" s="6">
        <f>M10/(M$10+M$17+M$24+M$19)</f>
        <v>0.4153467575913536</v>
      </c>
      <c r="AJ10" s="6">
        <f>N10/(N$10+N$17+N$24+N$19)</f>
        <v>0.3660119278328603</v>
      </c>
      <c r="AK10" s="6">
        <f>+(AD10+AC10)/2</f>
        <v>0.15181060352376463</v>
      </c>
      <c r="AL10" s="6">
        <f>(U10+AA10)/2</f>
        <v>0.13549940598587318</v>
      </c>
      <c r="AM10" s="6">
        <f>(U10+Y10)/2</f>
        <v>0.12758366352327624</v>
      </c>
      <c r="AN10" s="6">
        <f>(X10+AA10)/2</f>
        <v>0.12598894654197343</v>
      </c>
      <c r="AO10" s="11">
        <f aca="true" t="shared" si="15" ref="AO10:AO41">R10/R$92</f>
        <v>0.12277837530364999</v>
      </c>
      <c r="AP10" s="11">
        <f>(Z10+X10)/2</f>
        <v>0.09142781642442162</v>
      </c>
    </row>
    <row r="11" spans="1:42" ht="11.25">
      <c r="A11" s="39" t="s">
        <v>201</v>
      </c>
      <c r="B11" s="74" t="s">
        <v>1</v>
      </c>
      <c r="C11" s="74" t="s">
        <v>212</v>
      </c>
      <c r="D11" s="2">
        <v>124410</v>
      </c>
      <c r="E11" s="2">
        <v>4118</v>
      </c>
      <c r="F11" s="2">
        <v>673</v>
      </c>
      <c r="G11" s="2">
        <v>3208</v>
      </c>
      <c r="H11" s="2">
        <v>910</v>
      </c>
      <c r="I11" s="2">
        <v>285.02</v>
      </c>
      <c r="J11" s="2">
        <v>110.18</v>
      </c>
      <c r="K11" s="2">
        <v>215.89</v>
      </c>
      <c r="L11" s="2">
        <v>69.13</v>
      </c>
      <c r="M11" s="2">
        <v>31848</v>
      </c>
      <c r="N11" s="2">
        <v>738</v>
      </c>
      <c r="O11" s="2">
        <v>2764</v>
      </c>
      <c r="P11" s="2">
        <v>72656</v>
      </c>
      <c r="Q11" s="17"/>
      <c r="R11" s="17">
        <f>22364036</f>
        <v>22364036</v>
      </c>
      <c r="T11" s="6">
        <f t="shared" si="0"/>
        <v>0.11320837128633136</v>
      </c>
      <c r="U11" s="6">
        <f t="shared" si="1"/>
        <v>0.11149014511587611</v>
      </c>
      <c r="V11" s="6">
        <f t="shared" si="2"/>
        <v>0.09423130775693084</v>
      </c>
      <c r="W11" s="6">
        <f t="shared" si="3"/>
        <v>0.11505630872964637</v>
      </c>
      <c r="X11" s="6">
        <f t="shared" si="4"/>
        <v>0.10050806273470289</v>
      </c>
      <c r="Y11" s="6">
        <f t="shared" si="5"/>
        <v>0.03289259958055069</v>
      </c>
      <c r="Z11" s="6">
        <f t="shared" si="6"/>
        <v>0.06081849394464623</v>
      </c>
      <c r="AA11" s="6">
        <f t="shared" si="7"/>
        <v>0.04510948908159804</v>
      </c>
      <c r="AB11" s="6">
        <f t="shared" si="8"/>
        <v>0.017820409047086292</v>
      </c>
      <c r="AC11" s="6">
        <f t="shared" si="9"/>
        <v>0.04078862621299352</v>
      </c>
      <c r="AD11" s="6">
        <f t="shared" si="10"/>
        <v>0.0034852881171510176</v>
      </c>
      <c r="AE11" s="6">
        <f t="shared" si="11"/>
        <v>0.05822870144097076</v>
      </c>
      <c r="AF11" s="6">
        <f t="shared" si="12"/>
        <v>0.012551736654973581</v>
      </c>
      <c r="AG11" s="6">
        <f t="shared" si="13"/>
        <v>0</v>
      </c>
      <c r="AH11" s="6">
        <f t="shared" si="14"/>
        <v>0.04946140370494614</v>
      </c>
      <c r="AI11" s="6"/>
      <c r="AJ11" s="6"/>
      <c r="AK11" s="6">
        <f aca="true" t="shared" si="16" ref="AK11:AK74">+(AD11+AC11)/2</f>
        <v>0.022136957165072267</v>
      </c>
      <c r="AL11" s="6">
        <f aca="true" t="shared" si="17" ref="AL11:AL74">(U11+AA11)/2</f>
        <v>0.07829981709873708</v>
      </c>
      <c r="AM11" s="6">
        <f aca="true" t="shared" si="18" ref="AM11:AM74">(U11+Y11)/2</f>
        <v>0.0721913723482134</v>
      </c>
      <c r="AN11" s="6">
        <f aca="true" t="shared" si="19" ref="AN11:AN74">(X11+AA11)/2</f>
        <v>0.07280877590815046</v>
      </c>
      <c r="AO11" s="11">
        <f t="shared" si="15"/>
        <v>0.06227093504333226</v>
      </c>
      <c r="AP11" s="11">
        <f aca="true" t="shared" si="20" ref="AP11:AP74">(Z11+X11)/2</f>
        <v>0.08066327833967456</v>
      </c>
    </row>
    <row r="12" spans="1:42" ht="11.25">
      <c r="A12" s="39" t="s">
        <v>201</v>
      </c>
      <c r="B12" s="74" t="s">
        <v>2</v>
      </c>
      <c r="C12" s="74" t="s">
        <v>68</v>
      </c>
      <c r="D12" s="2">
        <v>37751</v>
      </c>
      <c r="E12" s="2">
        <v>1397</v>
      </c>
      <c r="F12" s="2">
        <v>171</v>
      </c>
      <c r="G12" s="2">
        <v>670</v>
      </c>
      <c r="H12" s="2">
        <v>727</v>
      </c>
      <c r="I12" s="2">
        <v>227.62</v>
      </c>
      <c r="J12" s="2">
        <v>81.12</v>
      </c>
      <c r="K12" s="2">
        <v>164.91</v>
      </c>
      <c r="L12" s="2">
        <v>62.71</v>
      </c>
      <c r="M12" s="2">
        <v>22010</v>
      </c>
      <c r="N12" s="2">
        <v>8237</v>
      </c>
      <c r="O12" s="2">
        <v>457</v>
      </c>
      <c r="P12" s="2">
        <v>87716</v>
      </c>
      <c r="Q12" s="17"/>
      <c r="R12" s="17">
        <v>11429602</v>
      </c>
      <c r="T12" s="6">
        <f t="shared" si="0"/>
        <v>0.03435197511799932</v>
      </c>
      <c r="U12" s="6">
        <f t="shared" si="1"/>
        <v>0.03782217890405025</v>
      </c>
      <c r="V12" s="6">
        <f t="shared" si="2"/>
        <v>0.023942873144777374</v>
      </c>
      <c r="W12" s="6">
        <f t="shared" si="3"/>
        <v>0.024029840040169285</v>
      </c>
      <c r="X12" s="6">
        <f t="shared" si="4"/>
        <v>0.08029600176717473</v>
      </c>
      <c r="Y12" s="6">
        <f t="shared" si="5"/>
        <v>0.0262683794699493</v>
      </c>
      <c r="Z12" s="6">
        <f t="shared" si="6"/>
        <v>0.044777602366942296</v>
      </c>
      <c r="AA12" s="6">
        <f t="shared" si="7"/>
        <v>0.03445738961714917</v>
      </c>
      <c r="AB12" s="6">
        <f t="shared" si="8"/>
        <v>0.016165454236117194</v>
      </c>
      <c r="AC12" s="6">
        <f t="shared" si="9"/>
        <v>0.028188823880557254</v>
      </c>
      <c r="AD12" s="6">
        <f t="shared" si="10"/>
        <v>0.03890016019102023</v>
      </c>
      <c r="AE12" s="6">
        <f t="shared" si="11"/>
        <v>0.009627538552287858</v>
      </c>
      <c r="AF12" s="6">
        <f t="shared" si="12"/>
        <v>0.015153437189325901</v>
      </c>
      <c r="AG12" s="6">
        <f t="shared" si="13"/>
        <v>0</v>
      </c>
      <c r="AH12" s="6">
        <f t="shared" si="14"/>
        <v>0.03418253879508492</v>
      </c>
      <c r="AI12" s="6"/>
      <c r="AJ12" s="6"/>
      <c r="AK12" s="6">
        <f t="shared" si="16"/>
        <v>0.03354449203578874</v>
      </c>
      <c r="AL12" s="6">
        <f t="shared" si="17"/>
        <v>0.03613978426059971</v>
      </c>
      <c r="AM12" s="6">
        <f t="shared" si="18"/>
        <v>0.03204527918699977</v>
      </c>
      <c r="AN12" s="6">
        <f t="shared" si="19"/>
        <v>0.05737669569216195</v>
      </c>
      <c r="AO12" s="11">
        <f t="shared" si="15"/>
        <v>0.03182484609276878</v>
      </c>
      <c r="AP12" s="11">
        <f t="shared" si="20"/>
        <v>0.06253680206705851</v>
      </c>
    </row>
    <row r="13" spans="1:42" ht="11.25">
      <c r="A13" s="39" t="s">
        <v>201</v>
      </c>
      <c r="B13" s="74" t="s">
        <v>3</v>
      </c>
      <c r="C13" s="74" t="s">
        <v>69</v>
      </c>
      <c r="D13" s="2">
        <v>177410</v>
      </c>
      <c r="E13" s="2">
        <v>6868</v>
      </c>
      <c r="F13" s="2">
        <v>1015</v>
      </c>
      <c r="G13" s="2">
        <v>4865</v>
      </c>
      <c r="H13" s="2">
        <v>2003</v>
      </c>
      <c r="I13" s="2">
        <v>955.22</v>
      </c>
      <c r="J13" s="2">
        <v>342.88</v>
      </c>
      <c r="K13" s="2">
        <v>713.24</v>
      </c>
      <c r="L13" s="2">
        <v>241.98</v>
      </c>
      <c r="M13" s="2">
        <v>144183</v>
      </c>
      <c r="N13" s="2">
        <v>67440</v>
      </c>
      <c r="O13" s="2">
        <v>10178</v>
      </c>
      <c r="P13" s="2">
        <f>1076830-30800-4000</f>
        <v>1042030</v>
      </c>
      <c r="Q13" s="17"/>
      <c r="R13" s="17">
        <v>56280559</v>
      </c>
      <c r="T13" s="6">
        <f t="shared" si="0"/>
        <v>0.1614363568033763</v>
      </c>
      <c r="U13" s="6">
        <f t="shared" si="1"/>
        <v>0.1859432531947152</v>
      </c>
      <c r="V13" s="6">
        <f t="shared" si="2"/>
        <v>0.14211705404648559</v>
      </c>
      <c r="W13" s="6">
        <f t="shared" si="3"/>
        <v>0.17448533103794564</v>
      </c>
      <c r="X13" s="6">
        <f t="shared" si="4"/>
        <v>0.22122818643693395</v>
      </c>
      <c r="Y13" s="6">
        <f t="shared" si="5"/>
        <v>0.1102367166210569</v>
      </c>
      <c r="Z13" s="6">
        <f t="shared" si="6"/>
        <v>0.1892670648369967</v>
      </c>
      <c r="AA13" s="6">
        <f t="shared" si="7"/>
        <v>0.14902909811736992</v>
      </c>
      <c r="AB13" s="6">
        <f t="shared" si="8"/>
        <v>0.062377876192882126</v>
      </c>
      <c r="AC13" s="6">
        <f t="shared" si="9"/>
        <v>0.1846592091581275</v>
      </c>
      <c r="AD13" s="6">
        <f t="shared" si="10"/>
        <v>0.31849299542095477</v>
      </c>
      <c r="AE13" s="6">
        <f t="shared" si="11"/>
        <v>0.2144181343220696</v>
      </c>
      <c r="AF13" s="6">
        <f t="shared" si="12"/>
        <v>0.18001660078427276</v>
      </c>
      <c r="AG13" s="6">
        <f t="shared" si="13"/>
        <v>0</v>
      </c>
      <c r="AH13" s="6">
        <f t="shared" si="14"/>
        <v>0.2239228074098923</v>
      </c>
      <c r="AI13" s="6"/>
      <c r="AJ13" s="6"/>
      <c r="AK13" s="6">
        <f t="shared" si="16"/>
        <v>0.25157610228954114</v>
      </c>
      <c r="AL13" s="6">
        <f t="shared" si="17"/>
        <v>0.16748617565604257</v>
      </c>
      <c r="AM13" s="6">
        <f t="shared" si="18"/>
        <v>0.14808998490788605</v>
      </c>
      <c r="AN13" s="6">
        <f t="shared" si="19"/>
        <v>0.18512864227715192</v>
      </c>
      <c r="AO13" s="11">
        <f t="shared" si="15"/>
        <v>0.156708879993371</v>
      </c>
      <c r="AP13" s="11">
        <f t="shared" si="20"/>
        <v>0.20524762563696533</v>
      </c>
    </row>
    <row r="14" spans="1:42" ht="11.25">
      <c r="A14" s="39" t="s">
        <v>201</v>
      </c>
      <c r="B14" s="39" t="s">
        <v>4</v>
      </c>
      <c r="C14" s="74" t="s">
        <v>70</v>
      </c>
      <c r="D14" s="2">
        <v>78903</v>
      </c>
      <c r="E14" s="2">
        <v>2635</v>
      </c>
      <c r="F14" s="2">
        <v>462</v>
      </c>
      <c r="G14" s="2">
        <v>1919</v>
      </c>
      <c r="H14" s="2">
        <v>716</v>
      </c>
      <c r="I14" s="2">
        <v>422.35</v>
      </c>
      <c r="J14" s="2">
        <v>172.83</v>
      </c>
      <c r="K14" s="2">
        <v>300.05</v>
      </c>
      <c r="L14" s="2">
        <v>122.3</v>
      </c>
      <c r="M14" s="2">
        <v>30849</v>
      </c>
      <c r="N14" s="2">
        <v>1298</v>
      </c>
      <c r="O14" s="2">
        <v>2124</v>
      </c>
      <c r="P14" s="2">
        <v>539727</v>
      </c>
      <c r="Q14" s="17"/>
      <c r="R14" s="17">
        <v>22302317</v>
      </c>
      <c r="T14" s="6">
        <f t="shared" si="0"/>
        <v>0.0717987309670075</v>
      </c>
      <c r="U14" s="6">
        <f t="shared" si="1"/>
        <v>0.07133961446826943</v>
      </c>
      <c r="V14" s="6">
        <f t="shared" si="2"/>
        <v>0.06468776253150378</v>
      </c>
      <c r="W14" s="6">
        <f t="shared" si="3"/>
        <v>0.06882576572699232</v>
      </c>
      <c r="X14" s="6">
        <f t="shared" si="4"/>
        <v>0.0790810691407113</v>
      </c>
      <c r="Y14" s="6">
        <f t="shared" si="5"/>
        <v>0.04874110389743031</v>
      </c>
      <c r="Z14" s="6">
        <f t="shared" si="6"/>
        <v>0.09540080149258674</v>
      </c>
      <c r="AA14" s="6">
        <f t="shared" si="7"/>
        <v>0.06269443790325395</v>
      </c>
      <c r="AB14" s="6">
        <f t="shared" si="8"/>
        <v>0.03152663136783818</v>
      </c>
      <c r="AC14" s="6">
        <f t="shared" si="9"/>
        <v>0.039509178913735156</v>
      </c>
      <c r="AD14" s="6">
        <f t="shared" si="10"/>
        <v>0.006129951187075909</v>
      </c>
      <c r="AE14" s="6">
        <f t="shared" si="11"/>
        <v>0.04474593410297464</v>
      </c>
      <c r="AF14" s="6">
        <f t="shared" si="12"/>
        <v>0.09324090466828515</v>
      </c>
      <c r="AG14" s="6">
        <f t="shared" si="13"/>
        <v>0</v>
      </c>
      <c r="AH14" s="6">
        <f t="shared" si="14"/>
        <v>0.04790991091729099</v>
      </c>
      <c r="AI14" s="6"/>
      <c r="AJ14" s="6"/>
      <c r="AK14" s="6">
        <f t="shared" si="16"/>
        <v>0.022819565050405534</v>
      </c>
      <c r="AL14" s="6">
        <f t="shared" si="17"/>
        <v>0.06701702618576169</v>
      </c>
      <c r="AM14" s="6">
        <f t="shared" si="18"/>
        <v>0.060040359182849876</v>
      </c>
      <c r="AN14" s="6">
        <f t="shared" si="19"/>
        <v>0.07088775352198262</v>
      </c>
      <c r="AO14" s="11">
        <f t="shared" si="15"/>
        <v>0.062099083243418354</v>
      </c>
      <c r="AP14" s="11">
        <f t="shared" si="20"/>
        <v>0.08724093531664902</v>
      </c>
    </row>
    <row r="15" spans="1:42" ht="11.25">
      <c r="A15" s="39" t="s">
        <v>201</v>
      </c>
      <c r="B15" s="74" t="s">
        <v>5</v>
      </c>
      <c r="C15" s="74" t="s">
        <v>71</v>
      </c>
      <c r="D15" s="2">
        <v>16108</v>
      </c>
      <c r="E15" s="2">
        <v>575</v>
      </c>
      <c r="F15" s="2">
        <v>0</v>
      </c>
      <c r="G15" s="2">
        <v>488</v>
      </c>
      <c r="H15" s="2">
        <v>87</v>
      </c>
      <c r="I15" s="2">
        <v>127.72</v>
      </c>
      <c r="J15" s="2">
        <v>27.84</v>
      </c>
      <c r="K15" s="2">
        <v>92.21</v>
      </c>
      <c r="L15" s="2">
        <v>35.51</v>
      </c>
      <c r="M15" s="2">
        <v>9545</v>
      </c>
      <c r="N15" s="2">
        <v>1887</v>
      </c>
      <c r="O15" s="2">
        <v>2634</v>
      </c>
      <c r="P15" s="2">
        <v>51990</v>
      </c>
      <c r="Q15" s="17"/>
      <c r="R15" s="17">
        <v>4754615</v>
      </c>
      <c r="T15" s="6">
        <f t="shared" si="0"/>
        <v>0.014657667749218116</v>
      </c>
      <c r="U15" s="6">
        <f t="shared" si="1"/>
        <v>0.01556746805284817</v>
      </c>
      <c r="V15" s="6">
        <f t="shared" si="2"/>
        <v>0</v>
      </c>
      <c r="W15" s="6">
        <f t="shared" si="3"/>
        <v>0.017502331253138225</v>
      </c>
      <c r="X15" s="6">
        <f t="shared" si="4"/>
        <v>0.009609012591119947</v>
      </c>
      <c r="Y15" s="6">
        <f t="shared" si="5"/>
        <v>0.014739466768745824</v>
      </c>
      <c r="Z15" s="6">
        <f t="shared" si="6"/>
        <v>0.015367461167352976</v>
      </c>
      <c r="AA15" s="6">
        <f t="shared" si="7"/>
        <v>0.019266969235324265</v>
      </c>
      <c r="AB15" s="6">
        <f t="shared" si="8"/>
        <v>0.009153807684970842</v>
      </c>
      <c r="AC15" s="6">
        <f t="shared" si="9"/>
        <v>0.012224549020441572</v>
      </c>
      <c r="AD15" s="6">
        <f t="shared" si="10"/>
        <v>0.008911570023121911</v>
      </c>
      <c r="AE15" s="6">
        <f t="shared" si="11"/>
        <v>0.0554900143254403</v>
      </c>
      <c r="AF15" s="6">
        <f t="shared" si="12"/>
        <v>0.008981567780941373</v>
      </c>
      <c r="AG15" s="6">
        <f t="shared" si="13"/>
        <v>0</v>
      </c>
      <c r="AH15" s="6">
        <f t="shared" si="14"/>
        <v>0.014823822480649049</v>
      </c>
      <c r="AI15" s="6"/>
      <c r="AJ15" s="6"/>
      <c r="AK15" s="6">
        <f t="shared" si="16"/>
        <v>0.01056805952178174</v>
      </c>
      <c r="AL15" s="6">
        <f t="shared" si="17"/>
        <v>0.017417218644086217</v>
      </c>
      <c r="AM15" s="6">
        <f t="shared" si="18"/>
        <v>0.015153467410796997</v>
      </c>
      <c r="AN15" s="6">
        <f t="shared" si="19"/>
        <v>0.014437990913222107</v>
      </c>
      <c r="AO15" s="11">
        <f t="shared" si="15"/>
        <v>0.01323885911384927</v>
      </c>
      <c r="AP15" s="11">
        <f t="shared" si="20"/>
        <v>0.012488236879236461</v>
      </c>
    </row>
    <row r="16" spans="1:42" ht="11.25">
      <c r="A16" s="39" t="s">
        <v>201</v>
      </c>
      <c r="B16" s="74" t="s">
        <v>6</v>
      </c>
      <c r="C16" s="74" t="s">
        <v>72</v>
      </c>
      <c r="D16" s="2">
        <v>19272</v>
      </c>
      <c r="E16" s="2">
        <v>639</v>
      </c>
      <c r="F16" s="2">
        <v>0</v>
      </c>
      <c r="G16" s="2">
        <v>0</v>
      </c>
      <c r="H16" s="2">
        <v>639</v>
      </c>
      <c r="I16" s="2">
        <v>95.02</v>
      </c>
      <c r="J16" s="2">
        <v>32</v>
      </c>
      <c r="K16" s="2">
        <v>61.52</v>
      </c>
      <c r="L16" s="2">
        <v>33.5</v>
      </c>
      <c r="M16" s="2">
        <v>10542</v>
      </c>
      <c r="N16" s="2">
        <v>28</v>
      </c>
      <c r="O16" s="2">
        <v>1339</v>
      </c>
      <c r="P16" s="2">
        <v>51114</v>
      </c>
      <c r="Q16" s="17"/>
      <c r="R16" s="17">
        <v>6395102</v>
      </c>
      <c r="T16" s="6">
        <f t="shared" si="0"/>
        <v>0.01753678748838661</v>
      </c>
      <c r="U16" s="6">
        <f t="shared" si="1"/>
        <v>0.017300194931773878</v>
      </c>
      <c r="V16" s="6">
        <f t="shared" si="2"/>
        <v>0</v>
      </c>
      <c r="W16" s="6">
        <f t="shared" si="3"/>
        <v>0</v>
      </c>
      <c r="X16" s="6">
        <f t="shared" si="4"/>
        <v>0.0705765407554672</v>
      </c>
      <c r="Y16" s="6">
        <f t="shared" si="5"/>
        <v>0.010965738587270813</v>
      </c>
      <c r="Z16" s="6">
        <f t="shared" si="6"/>
        <v>0.017663748468221812</v>
      </c>
      <c r="AA16" s="6">
        <f t="shared" si="7"/>
        <v>0.012854396999860632</v>
      </c>
      <c r="AB16" s="6">
        <f t="shared" si="8"/>
        <v>0.008635667627330984</v>
      </c>
      <c r="AC16" s="6">
        <f t="shared" si="9"/>
        <v>0.013501434863645368</v>
      </c>
      <c r="AD16" s="6">
        <f t="shared" si="10"/>
        <v>0.00013223315349624457</v>
      </c>
      <c r="AE16" s="6">
        <f t="shared" si="11"/>
        <v>0.028208477289963764</v>
      </c>
      <c r="AF16" s="6">
        <f t="shared" si="12"/>
        <v>0.008830233805636419</v>
      </c>
      <c r="AG16" s="6">
        <f t="shared" si="13"/>
        <v>0</v>
      </c>
      <c r="AH16" s="6">
        <f t="shared" si="14"/>
        <v>0.01637220917663722</v>
      </c>
      <c r="AI16" s="6"/>
      <c r="AJ16" s="6"/>
      <c r="AK16" s="6">
        <f t="shared" si="16"/>
        <v>0.006816834008570806</v>
      </c>
      <c r="AL16" s="6">
        <f t="shared" si="17"/>
        <v>0.015077295965817255</v>
      </c>
      <c r="AM16" s="6">
        <f t="shared" si="18"/>
        <v>0.014132966759522345</v>
      </c>
      <c r="AN16" s="6">
        <f t="shared" si="19"/>
        <v>0.04171546887766391</v>
      </c>
      <c r="AO16" s="11">
        <f t="shared" si="15"/>
        <v>0.01780666876218068</v>
      </c>
      <c r="AP16" s="11">
        <f t="shared" si="20"/>
        <v>0.044120144611844506</v>
      </c>
    </row>
    <row r="17" spans="1:42" ht="11.25">
      <c r="A17" s="39" t="s">
        <v>201</v>
      </c>
      <c r="B17" s="74" t="s">
        <v>7</v>
      </c>
      <c r="C17" s="74" t="s">
        <v>73</v>
      </c>
      <c r="D17" s="2">
        <v>504907</v>
      </c>
      <c r="E17" s="2">
        <v>15247</v>
      </c>
      <c r="F17" s="2">
        <v>3809</v>
      </c>
      <c r="G17" s="2">
        <v>13151</v>
      </c>
      <c r="H17" s="2">
        <v>2096</v>
      </c>
      <c r="I17" s="2">
        <v>1458.66</v>
      </c>
      <c r="J17" s="2">
        <v>565.85</v>
      </c>
      <c r="K17" s="2">
        <v>1149.65</v>
      </c>
      <c r="L17" s="2">
        <v>309.01</v>
      </c>
      <c r="M17" s="2">
        <v>135442</v>
      </c>
      <c r="N17" s="2">
        <v>36262</v>
      </c>
      <c r="O17" s="2">
        <v>5193</v>
      </c>
      <c r="P17" s="2">
        <f>1159349-37813+16576</f>
        <v>1138112</v>
      </c>
      <c r="Q17" s="17"/>
      <c r="R17" s="17">
        <v>83629009</v>
      </c>
      <c r="T17" s="6">
        <f t="shared" si="0"/>
        <v>0.45944617893310596</v>
      </c>
      <c r="U17" s="6">
        <f t="shared" si="1"/>
        <v>0.412795105046567</v>
      </c>
      <c r="V17" s="6">
        <f t="shared" si="2"/>
        <v>0.5333239988798656</v>
      </c>
      <c r="W17" s="6">
        <f t="shared" si="3"/>
        <v>0.4716663080123377</v>
      </c>
      <c r="X17" s="6">
        <f t="shared" si="4"/>
        <v>0.2314998895515794</v>
      </c>
      <c r="Y17" s="6">
        <f t="shared" si="5"/>
        <v>0.16833597398135597</v>
      </c>
      <c r="Z17" s="6">
        <f t="shared" si="6"/>
        <v>0.3123447522107285</v>
      </c>
      <c r="AA17" s="6">
        <f t="shared" si="7"/>
        <v>0.2402154992017194</v>
      </c>
      <c r="AB17" s="6">
        <f t="shared" si="8"/>
        <v>0.07965694488124021</v>
      </c>
      <c r="AC17" s="6">
        <f t="shared" si="9"/>
        <v>0.1734643654716236</v>
      </c>
      <c r="AD17" s="6">
        <f t="shared" si="10"/>
        <v>0.17125137900288645</v>
      </c>
      <c r="AE17" s="6">
        <f t="shared" si="11"/>
        <v>0.10940001685345917</v>
      </c>
      <c r="AF17" s="6">
        <f t="shared" si="12"/>
        <v>0.1966153119888969</v>
      </c>
      <c r="AG17" s="6">
        <f t="shared" si="13"/>
        <v>0</v>
      </c>
      <c r="AH17" s="6">
        <f t="shared" si="14"/>
        <v>0.2103476337793681</v>
      </c>
      <c r="AI17" s="6">
        <f>M17/(M$10+M$17+M$24+M$19)</f>
        <v>0.4356729284611426</v>
      </c>
      <c r="AJ17" s="6">
        <f>N17/(N$10+N$17+N$24+N$19)</f>
        <v>0.4533826783861167</v>
      </c>
      <c r="AK17" s="6">
        <f t="shared" si="16"/>
        <v>0.17235787223725502</v>
      </c>
      <c r="AL17" s="6">
        <f t="shared" si="17"/>
        <v>0.3265053021241432</v>
      </c>
      <c r="AM17" s="6">
        <f t="shared" si="18"/>
        <v>0.29056553951396147</v>
      </c>
      <c r="AN17" s="6">
        <f t="shared" si="19"/>
        <v>0.23585769437664938</v>
      </c>
      <c r="AO17" s="11">
        <f t="shared" si="15"/>
        <v>0.23285853175952895</v>
      </c>
      <c r="AP17" s="11">
        <f t="shared" si="20"/>
        <v>0.271922320881154</v>
      </c>
    </row>
    <row r="18" spans="1:42" ht="11.25">
      <c r="A18" s="39" t="s">
        <v>201</v>
      </c>
      <c r="B18" s="74" t="s">
        <v>8</v>
      </c>
      <c r="C18" s="74" t="s">
        <v>74</v>
      </c>
      <c r="D18" s="2">
        <v>38075</v>
      </c>
      <c r="E18" s="2">
        <v>1325</v>
      </c>
      <c r="F18" s="2">
        <v>232</v>
      </c>
      <c r="G18" s="2">
        <v>1145</v>
      </c>
      <c r="H18" s="2">
        <v>180</v>
      </c>
      <c r="I18" s="2">
        <v>120.42</v>
      </c>
      <c r="J18" s="2">
        <v>40.76</v>
      </c>
      <c r="K18" s="2">
        <v>84.29</v>
      </c>
      <c r="L18" s="2">
        <v>36.13</v>
      </c>
      <c r="M18" s="2">
        <v>11221</v>
      </c>
      <c r="N18" s="2">
        <v>1908</v>
      </c>
      <c r="O18" s="2">
        <v>502</v>
      </c>
      <c r="P18" s="2">
        <v>130849</v>
      </c>
      <c r="Q18" s="17"/>
      <c r="R18" s="17">
        <v>7596697</v>
      </c>
      <c r="T18" s="6">
        <f t="shared" si="0"/>
        <v>0.03464680280304692</v>
      </c>
      <c r="U18" s="6">
        <f t="shared" si="1"/>
        <v>0.035872861165258826</v>
      </c>
      <c r="V18" s="6">
        <f t="shared" si="2"/>
        <v>0.032483898067768135</v>
      </c>
      <c r="W18" s="6">
        <f t="shared" si="3"/>
        <v>0.041065920665662434</v>
      </c>
      <c r="X18" s="6">
        <f t="shared" si="4"/>
        <v>0.019880715705765408</v>
      </c>
      <c r="Y18" s="6">
        <f t="shared" si="5"/>
        <v>0.013897013688477703</v>
      </c>
      <c r="Z18" s="6">
        <f t="shared" si="6"/>
        <v>0.02249919961139753</v>
      </c>
      <c r="AA18" s="6">
        <f t="shared" si="7"/>
        <v>0.017612111884236878</v>
      </c>
      <c r="AB18" s="6">
        <f t="shared" si="8"/>
        <v>0.009313631981357267</v>
      </c>
      <c r="AC18" s="6">
        <f t="shared" si="9"/>
        <v>0.014371049194172328</v>
      </c>
      <c r="AD18" s="6">
        <f t="shared" si="10"/>
        <v>0.009010744888244094</v>
      </c>
      <c r="AE18" s="6">
        <f t="shared" si="11"/>
        <v>0.01057554563074071</v>
      </c>
      <c r="AF18" s="6">
        <f t="shared" si="12"/>
        <v>0.022604907916299245</v>
      </c>
      <c r="AG18" s="6">
        <f t="shared" si="13"/>
        <v>0</v>
      </c>
      <c r="AH18" s="6">
        <f t="shared" si="14"/>
        <v>0.017426727297576005</v>
      </c>
      <c r="AI18" s="6"/>
      <c r="AJ18" s="6"/>
      <c r="AK18" s="6">
        <f t="shared" si="16"/>
        <v>0.011690897041208211</v>
      </c>
      <c r="AL18" s="6">
        <f t="shared" si="17"/>
        <v>0.026742486524747852</v>
      </c>
      <c r="AM18" s="6">
        <f t="shared" si="18"/>
        <v>0.024884937426868266</v>
      </c>
      <c r="AN18" s="6">
        <f t="shared" si="19"/>
        <v>0.018746413795001145</v>
      </c>
      <c r="AO18" s="11">
        <f t="shared" si="15"/>
        <v>0.021152417454115932</v>
      </c>
      <c r="AP18" s="11">
        <f t="shared" si="20"/>
        <v>0.02118995765858147</v>
      </c>
    </row>
    <row r="19" spans="1:42" ht="11.25">
      <c r="A19" s="39" t="s">
        <v>201</v>
      </c>
      <c r="B19" s="74" t="s">
        <v>9</v>
      </c>
      <c r="C19" s="74" t="s">
        <v>75</v>
      </c>
      <c r="D19" s="2">
        <v>17862</v>
      </c>
      <c r="E19" s="2">
        <v>480</v>
      </c>
      <c r="F19" s="2">
        <v>0</v>
      </c>
      <c r="G19" s="2">
        <v>0</v>
      </c>
      <c r="H19" s="2">
        <v>480</v>
      </c>
      <c r="I19" s="2">
        <v>380.1</v>
      </c>
      <c r="J19" s="2">
        <v>80.53</v>
      </c>
      <c r="K19" s="2">
        <v>221.16</v>
      </c>
      <c r="L19" s="2">
        <v>158.94</v>
      </c>
      <c r="M19" s="2">
        <v>30878</v>
      </c>
      <c r="N19" s="2">
        <v>5205</v>
      </c>
      <c r="O19" s="2">
        <v>537</v>
      </c>
      <c r="P19" s="2">
        <v>165079</v>
      </c>
      <c r="Q19" s="17"/>
      <c r="R19" s="17">
        <v>15203173</v>
      </c>
      <c r="T19" s="6">
        <f t="shared" si="0"/>
        <v>0.016253741081235038</v>
      </c>
      <c r="U19" s="6">
        <f t="shared" si="1"/>
        <v>0.01299545159194282</v>
      </c>
      <c r="V19" s="6">
        <f t="shared" si="2"/>
        <v>0</v>
      </c>
      <c r="W19" s="6">
        <f t="shared" si="3"/>
        <v>0</v>
      </c>
      <c r="X19" s="6">
        <f t="shared" si="4"/>
        <v>0.053015241882041084</v>
      </c>
      <c r="Y19" s="6">
        <f t="shared" si="5"/>
        <v>0.04386526243971413</v>
      </c>
      <c r="Z19" s="6">
        <f t="shared" si="6"/>
        <v>0.04445192700455945</v>
      </c>
      <c r="AA19" s="6">
        <f t="shared" si="7"/>
        <v>0.046210637849303925</v>
      </c>
      <c r="AB19" s="6">
        <f t="shared" si="8"/>
        <v>0.04097173172202945</v>
      </c>
      <c r="AC19" s="6">
        <f t="shared" si="9"/>
        <v>0.03954632002652644</v>
      </c>
      <c r="AD19" s="6">
        <f t="shared" si="10"/>
        <v>0.024581198712426894</v>
      </c>
      <c r="AE19" s="6">
        <f t="shared" si="11"/>
        <v>0.011312884469537373</v>
      </c>
      <c r="AF19" s="6">
        <f t="shared" si="12"/>
        <v>0.02851833482804426</v>
      </c>
      <c r="AG19" s="6">
        <f t="shared" si="13"/>
        <v>0</v>
      </c>
      <c r="AH19" s="6">
        <f t="shared" si="14"/>
        <v>0.04795494924646216</v>
      </c>
      <c r="AI19" s="6">
        <f>M19/(M$10+M$17+M$24+M$19)</f>
        <v>0.09932449819866186</v>
      </c>
      <c r="AJ19" s="6">
        <f>N19/(N$10+N$17+N$24+N$19)</f>
        <v>0.06507795601455346</v>
      </c>
      <c r="AK19" s="6">
        <f t="shared" si="16"/>
        <v>0.03206375936947667</v>
      </c>
      <c r="AL19" s="6">
        <f t="shared" si="17"/>
        <v>0.029603044720623372</v>
      </c>
      <c r="AM19" s="6">
        <f t="shared" si="18"/>
        <v>0.028430357015828474</v>
      </c>
      <c r="AN19" s="6">
        <f t="shared" si="19"/>
        <v>0.0496129398656725</v>
      </c>
      <c r="AO19" s="11">
        <f t="shared" si="15"/>
        <v>0.04233206378023818</v>
      </c>
      <c r="AP19" s="11">
        <f t="shared" si="20"/>
        <v>0.04873358444330027</v>
      </c>
    </row>
    <row r="20" spans="1:42" ht="11.25">
      <c r="A20" s="39" t="s">
        <v>201</v>
      </c>
      <c r="B20" s="74" t="s">
        <v>10</v>
      </c>
      <c r="C20" s="74" t="s">
        <v>76</v>
      </c>
      <c r="D20" s="2">
        <v>2295</v>
      </c>
      <c r="G20" s="2">
        <v>0</v>
      </c>
      <c r="I20" s="2">
        <v>5.5</v>
      </c>
      <c r="J20" s="2">
        <v>0</v>
      </c>
      <c r="K20" s="2">
        <v>0</v>
      </c>
      <c r="L20" s="2">
        <v>5.5</v>
      </c>
      <c r="M20" s="2">
        <v>186</v>
      </c>
      <c r="N20" s="2">
        <v>0</v>
      </c>
      <c r="O20" s="2">
        <v>10</v>
      </c>
      <c r="P20" s="2">
        <v>19054</v>
      </c>
      <c r="Q20" s="17"/>
      <c r="R20" s="17">
        <v>142788</v>
      </c>
      <c r="T20" s="6">
        <f t="shared" si="0"/>
        <v>0.0020883627690871354</v>
      </c>
      <c r="U20" s="6">
        <f t="shared" si="1"/>
        <v>0</v>
      </c>
      <c r="V20" s="6">
        <f t="shared" si="2"/>
        <v>0</v>
      </c>
      <c r="W20" s="6">
        <f t="shared" si="3"/>
        <v>0</v>
      </c>
      <c r="X20" s="6">
        <f t="shared" si="4"/>
        <v>0</v>
      </c>
      <c r="Y20" s="6">
        <f t="shared" si="5"/>
        <v>0.0006347249234896808</v>
      </c>
      <c r="Z20" s="6">
        <f t="shared" si="6"/>
        <v>0</v>
      </c>
      <c r="AA20" s="6">
        <f t="shared" si="7"/>
        <v>0</v>
      </c>
      <c r="AB20" s="6">
        <f t="shared" si="8"/>
        <v>0.0014177961776215048</v>
      </c>
      <c r="AC20" s="6">
        <f t="shared" si="9"/>
        <v>0.00023821541307513173</v>
      </c>
      <c r="AD20" s="6">
        <f t="shared" si="10"/>
        <v>0</v>
      </c>
      <c r="AE20" s="6">
        <f t="shared" si="11"/>
        <v>0.00021066823965618943</v>
      </c>
      <c r="AF20" s="6">
        <f t="shared" si="12"/>
        <v>0.003291686718562357</v>
      </c>
      <c r="AG20" s="6">
        <f t="shared" si="13"/>
        <v>0</v>
      </c>
      <c r="AH20" s="6">
        <f t="shared" si="14"/>
        <v>0.00028886652502888667</v>
      </c>
      <c r="AI20" s="6"/>
      <c r="AJ20" s="6"/>
      <c r="AK20" s="6">
        <f t="shared" si="16"/>
        <v>0.00011910770653756586</v>
      </c>
      <c r="AL20" s="6">
        <f t="shared" si="17"/>
        <v>0</v>
      </c>
      <c r="AM20" s="6">
        <f t="shared" si="18"/>
        <v>0.0003173624617448404</v>
      </c>
      <c r="AN20" s="6">
        <f t="shared" si="19"/>
        <v>0</v>
      </c>
      <c r="AO20" s="11">
        <f t="shared" si="15"/>
        <v>0.00039758218386731835</v>
      </c>
      <c r="AP20" s="11">
        <f t="shared" si="20"/>
        <v>0</v>
      </c>
    </row>
    <row r="21" spans="1:42" ht="11.25">
      <c r="A21" s="39" t="s">
        <v>201</v>
      </c>
      <c r="B21" s="74" t="s">
        <v>11</v>
      </c>
      <c r="C21" s="74" t="s">
        <v>77</v>
      </c>
      <c r="D21" s="2">
        <v>2875</v>
      </c>
      <c r="E21" s="2">
        <v>206</v>
      </c>
      <c r="F21" s="2">
        <v>101</v>
      </c>
      <c r="G21" s="2">
        <v>206</v>
      </c>
      <c r="H21" s="2">
        <v>0</v>
      </c>
      <c r="I21" s="2">
        <v>62.4</v>
      </c>
      <c r="J21" s="2">
        <v>4.24</v>
      </c>
      <c r="K21" s="2">
        <v>41.42</v>
      </c>
      <c r="L21" s="2">
        <v>20.98</v>
      </c>
      <c r="M21" s="2">
        <v>4987</v>
      </c>
      <c r="N21" s="2">
        <v>1732</v>
      </c>
      <c r="O21" s="2">
        <v>26</v>
      </c>
      <c r="P21" s="2">
        <v>79</v>
      </c>
      <c r="Q21" s="17"/>
      <c r="R21" s="17">
        <v>1856492</v>
      </c>
      <c r="T21" s="6">
        <f t="shared" si="0"/>
        <v>0.0026161407238019666</v>
      </c>
      <c r="U21" s="6">
        <f t="shared" si="1"/>
        <v>0.005577214641542127</v>
      </c>
      <c r="V21" s="6">
        <f t="shared" si="2"/>
        <v>0.014141697003640437</v>
      </c>
      <c r="W21" s="6">
        <f t="shared" si="3"/>
        <v>0.007388279176529661</v>
      </c>
      <c r="X21" s="6">
        <f t="shared" si="4"/>
        <v>0</v>
      </c>
      <c r="Y21" s="6">
        <f t="shared" si="5"/>
        <v>0.007201242768319288</v>
      </c>
      <c r="Z21" s="6">
        <f t="shared" si="6"/>
        <v>0.00234044667203939</v>
      </c>
      <c r="AA21" s="6">
        <f t="shared" si="7"/>
        <v>0.008654569631570666</v>
      </c>
      <c r="AB21" s="6">
        <f t="shared" si="8"/>
        <v>0.005408247964818031</v>
      </c>
      <c r="AC21" s="6">
        <f t="shared" si="9"/>
        <v>0.006386990672073559</v>
      </c>
      <c r="AD21" s="6">
        <f t="shared" si="10"/>
        <v>0.0081795650662677</v>
      </c>
      <c r="AE21" s="6">
        <f t="shared" si="11"/>
        <v>0.0005477374231060926</v>
      </c>
      <c r="AF21" s="6">
        <f t="shared" si="12"/>
        <v>1.3647698686177505E-05</v>
      </c>
      <c r="AG21" s="6">
        <f t="shared" si="13"/>
        <v>0</v>
      </c>
      <c r="AH21" s="6">
        <f t="shared" si="14"/>
        <v>0.007745039571607837</v>
      </c>
      <c r="AI21" s="6"/>
      <c r="AJ21" s="6"/>
      <c r="AK21" s="6">
        <f t="shared" si="16"/>
        <v>0.007283277869170629</v>
      </c>
      <c r="AL21" s="6">
        <f t="shared" si="17"/>
        <v>0.007115892136556397</v>
      </c>
      <c r="AM21" s="6">
        <f t="shared" si="18"/>
        <v>0.006389228704930708</v>
      </c>
      <c r="AN21" s="6">
        <f t="shared" si="19"/>
        <v>0.004327284815785333</v>
      </c>
      <c r="AO21" s="11">
        <f t="shared" si="15"/>
        <v>0.005169258927166187</v>
      </c>
      <c r="AP21" s="11">
        <f t="shared" si="20"/>
        <v>0.001170223336019695</v>
      </c>
    </row>
    <row r="22" spans="1:42" ht="11.25">
      <c r="A22" s="39" t="s">
        <v>201</v>
      </c>
      <c r="B22" s="74">
        <v>54</v>
      </c>
      <c r="C22" s="74" t="s">
        <v>263</v>
      </c>
      <c r="G22" s="2">
        <v>0</v>
      </c>
      <c r="I22" s="2">
        <v>41</v>
      </c>
      <c r="J22" s="2">
        <v>4</v>
      </c>
      <c r="K22" s="2">
        <v>24</v>
      </c>
      <c r="L22" s="2">
        <v>17</v>
      </c>
      <c r="M22" s="2">
        <v>6008</v>
      </c>
      <c r="N22" s="2">
        <v>823</v>
      </c>
      <c r="O22" s="2">
        <v>2</v>
      </c>
      <c r="P22" s="2">
        <f>65602-26000</f>
        <v>39602</v>
      </c>
      <c r="Q22" s="17"/>
      <c r="R22" s="17">
        <v>1939688</v>
      </c>
      <c r="T22" s="6">
        <f t="shared" si="0"/>
        <v>0</v>
      </c>
      <c r="U22" s="6">
        <f t="shared" si="1"/>
        <v>0</v>
      </c>
      <c r="V22" s="6">
        <f t="shared" si="2"/>
        <v>0</v>
      </c>
      <c r="W22" s="6">
        <f t="shared" si="3"/>
        <v>0</v>
      </c>
      <c r="X22" s="6">
        <f t="shared" si="4"/>
        <v>0</v>
      </c>
      <c r="Y22" s="6">
        <f t="shared" si="5"/>
        <v>0.0047315857932867115</v>
      </c>
      <c r="Z22" s="6">
        <f t="shared" si="6"/>
        <v>0.0022079685585277265</v>
      </c>
      <c r="AA22" s="6">
        <f t="shared" si="7"/>
        <v>0.005014719245719362</v>
      </c>
      <c r="AB22" s="6">
        <f t="shared" si="8"/>
        <v>0.004382279094466469</v>
      </c>
      <c r="AC22" s="6">
        <f t="shared" si="9"/>
        <v>0.007694613987932212</v>
      </c>
      <c r="AD22" s="6">
        <f t="shared" si="10"/>
        <v>0.0038867101902646172</v>
      </c>
      <c r="AE22" s="6">
        <f t="shared" si="11"/>
        <v>4.213364793123789E-05</v>
      </c>
      <c r="AF22" s="6">
        <f t="shared" si="12"/>
        <v>0.006841470422405084</v>
      </c>
      <c r="AG22" s="6">
        <f t="shared" si="13"/>
        <v>0</v>
      </c>
      <c r="AH22" s="6">
        <f t="shared" si="14"/>
        <v>0.009330699367599737</v>
      </c>
      <c r="AI22" s="6"/>
      <c r="AJ22" s="6"/>
      <c r="AK22" s="6">
        <f t="shared" si="16"/>
        <v>0.005790662089098415</v>
      </c>
      <c r="AL22" s="6">
        <f t="shared" si="17"/>
        <v>0.002507359622859681</v>
      </c>
      <c r="AM22" s="6">
        <f t="shared" si="18"/>
        <v>0.0023657928966433557</v>
      </c>
      <c r="AN22" s="6">
        <f t="shared" si="19"/>
        <v>0.002507359622859681</v>
      </c>
      <c r="AO22" s="11">
        <f t="shared" si="15"/>
        <v>0.005400911778729522</v>
      </c>
      <c r="AP22" s="11">
        <f t="shared" si="20"/>
        <v>0.0011039842792638632</v>
      </c>
    </row>
    <row r="23" spans="1:42" ht="11.25">
      <c r="A23" s="39" t="s">
        <v>201</v>
      </c>
      <c r="B23" s="74" t="s">
        <v>12</v>
      </c>
      <c r="C23" s="74" t="s">
        <v>78</v>
      </c>
      <c r="D23" s="2">
        <v>3972</v>
      </c>
      <c r="E23" s="2">
        <v>147</v>
      </c>
      <c r="F23" s="2">
        <v>0</v>
      </c>
      <c r="G23" s="2">
        <v>0</v>
      </c>
      <c r="H23" s="2">
        <v>147</v>
      </c>
      <c r="I23" s="2">
        <v>34.23</v>
      </c>
      <c r="J23" s="2">
        <v>12.8</v>
      </c>
      <c r="K23" s="2">
        <v>24.7</v>
      </c>
      <c r="L23" s="2">
        <v>9.53</v>
      </c>
      <c r="M23" s="2">
        <v>2934</v>
      </c>
      <c r="N23" s="2">
        <v>99</v>
      </c>
      <c r="O23" s="2">
        <v>350</v>
      </c>
      <c r="P23" s="2">
        <v>10606</v>
      </c>
      <c r="Q23" s="17"/>
      <c r="R23" s="17">
        <v>2152288</v>
      </c>
      <c r="T23" s="6">
        <f t="shared" si="0"/>
        <v>0.0036143690278057083</v>
      </c>
      <c r="U23" s="6">
        <f t="shared" si="1"/>
        <v>0.003979857050032488</v>
      </c>
      <c r="V23" s="6">
        <f t="shared" si="2"/>
        <v>0</v>
      </c>
      <c r="W23" s="6">
        <f t="shared" si="3"/>
        <v>0</v>
      </c>
      <c r="X23" s="6">
        <f t="shared" si="4"/>
        <v>0.016235917826375082</v>
      </c>
      <c r="Y23" s="6">
        <f t="shared" si="5"/>
        <v>0.003950297114736686</v>
      </c>
      <c r="Z23" s="6">
        <f t="shared" si="6"/>
        <v>0.007065499387288725</v>
      </c>
      <c r="AA23" s="6">
        <f t="shared" si="7"/>
        <v>0.005160981890386177</v>
      </c>
      <c r="AB23" s="6">
        <f t="shared" si="8"/>
        <v>0.002456654104133262</v>
      </c>
      <c r="AC23" s="6">
        <f t="shared" si="9"/>
        <v>0.00375765603205611</v>
      </c>
      <c r="AD23" s="6">
        <f t="shared" si="10"/>
        <v>0.00046753864986172187</v>
      </c>
      <c r="AE23" s="6">
        <f t="shared" si="11"/>
        <v>0.00737338838796663</v>
      </c>
      <c r="AF23" s="6">
        <f t="shared" si="12"/>
        <v>0.001832246737539223</v>
      </c>
      <c r="AG23" s="6">
        <f t="shared" si="13"/>
        <v>0</v>
      </c>
      <c r="AH23" s="6">
        <f t="shared" si="14"/>
        <v>0.004556636475455664</v>
      </c>
      <c r="AI23" s="6"/>
      <c r="AJ23" s="6"/>
      <c r="AK23" s="6">
        <f t="shared" si="16"/>
        <v>0.002112597340958916</v>
      </c>
      <c r="AL23" s="6">
        <f t="shared" si="17"/>
        <v>0.0045704194702093325</v>
      </c>
      <c r="AM23" s="6">
        <f t="shared" si="18"/>
        <v>0.003965077082384587</v>
      </c>
      <c r="AN23" s="6">
        <f t="shared" si="19"/>
        <v>0.01069844985838063</v>
      </c>
      <c r="AO23" s="11">
        <f t="shared" si="15"/>
        <v>0.005992880097427115</v>
      </c>
      <c r="AP23" s="11">
        <f t="shared" si="20"/>
        <v>0.011650708606831903</v>
      </c>
    </row>
    <row r="24" spans="1:42" ht="11.25">
      <c r="A24" s="39" t="s">
        <v>201</v>
      </c>
      <c r="B24" s="74" t="s">
        <v>13</v>
      </c>
      <c r="C24" s="74" t="s">
        <v>79</v>
      </c>
      <c r="G24" s="2">
        <v>0</v>
      </c>
      <c r="I24" s="2">
        <v>123.87</v>
      </c>
      <c r="J24" s="2">
        <v>0</v>
      </c>
      <c r="K24" s="2">
        <v>79.9</v>
      </c>
      <c r="L24" s="2">
        <v>43.97</v>
      </c>
      <c r="M24" s="2">
        <v>15437</v>
      </c>
      <c r="N24" s="2">
        <v>9240</v>
      </c>
      <c r="O24" s="2">
        <v>1247</v>
      </c>
      <c r="P24" s="2">
        <v>165880</v>
      </c>
      <c r="Q24" s="17"/>
      <c r="R24" s="17">
        <v>2425167</v>
      </c>
      <c r="T24" s="6">
        <f t="shared" si="0"/>
        <v>0</v>
      </c>
      <c r="U24" s="6">
        <f t="shared" si="1"/>
        <v>0</v>
      </c>
      <c r="V24" s="6">
        <f t="shared" si="2"/>
        <v>0</v>
      </c>
      <c r="W24" s="6">
        <f t="shared" si="3"/>
        <v>0</v>
      </c>
      <c r="X24" s="6">
        <f t="shared" si="4"/>
        <v>0</v>
      </c>
      <c r="Y24" s="6">
        <f t="shared" si="5"/>
        <v>0.014295159322303049</v>
      </c>
      <c r="Z24" s="6">
        <f t="shared" si="6"/>
        <v>0</v>
      </c>
      <c r="AA24" s="6">
        <f t="shared" si="7"/>
        <v>0.016694836155540713</v>
      </c>
      <c r="AB24" s="6">
        <f t="shared" si="8"/>
        <v>0.01133463598727592</v>
      </c>
      <c r="AC24" s="6">
        <f t="shared" si="9"/>
        <v>0.019770598557208648</v>
      </c>
      <c r="AD24" s="6">
        <f t="shared" si="10"/>
        <v>0.04363694065376071</v>
      </c>
      <c r="AE24" s="6">
        <f t="shared" si="11"/>
        <v>0.026270329485126823</v>
      </c>
      <c r="AF24" s="6">
        <f t="shared" si="12"/>
        <v>0.028656712127381325</v>
      </c>
      <c r="AG24" s="6">
        <f t="shared" si="13"/>
        <v>0</v>
      </c>
      <c r="AH24" s="6">
        <f t="shared" si="14"/>
        <v>0.023974368531564105</v>
      </c>
      <c r="AI24" s="6">
        <f>M24/(M$10+M$17+M$24+M$19)</f>
        <v>0.049655815748841994</v>
      </c>
      <c r="AJ24" s="6">
        <f>N24/(N$10+N$17+N$24+N$19)</f>
        <v>0.11552743776646954</v>
      </c>
      <c r="AK24" s="6">
        <f t="shared" si="16"/>
        <v>0.03170376960548468</v>
      </c>
      <c r="AL24" s="6">
        <f t="shared" si="17"/>
        <v>0.008347418077770357</v>
      </c>
      <c r="AM24" s="6">
        <f t="shared" si="18"/>
        <v>0.007147579661151524</v>
      </c>
      <c r="AN24" s="6">
        <f t="shared" si="19"/>
        <v>0.008347418077770357</v>
      </c>
      <c r="AO24" s="11">
        <f t="shared" si="15"/>
        <v>0.006752690646993815</v>
      </c>
      <c r="AP24" s="11">
        <f t="shared" si="20"/>
        <v>0</v>
      </c>
    </row>
    <row r="25" spans="1:42" ht="11.25">
      <c r="A25" s="39" t="s">
        <v>201</v>
      </c>
      <c r="B25" s="74">
        <v>66</v>
      </c>
      <c r="C25" s="74" t="s">
        <v>80</v>
      </c>
      <c r="G25" s="2">
        <v>0</v>
      </c>
      <c r="I25" s="2">
        <v>8.4</v>
      </c>
      <c r="J25" s="2">
        <v>0</v>
      </c>
      <c r="K25" s="2">
        <v>6.4</v>
      </c>
      <c r="L25" s="2">
        <v>2</v>
      </c>
      <c r="M25" s="2">
        <v>896</v>
      </c>
      <c r="N25" s="2">
        <v>277</v>
      </c>
      <c r="O25" s="2">
        <v>1</v>
      </c>
      <c r="P25" s="2">
        <v>17788</v>
      </c>
      <c r="Q25" s="17"/>
      <c r="R25" s="17">
        <v>499851</v>
      </c>
      <c r="T25" s="6">
        <f t="shared" si="0"/>
        <v>0</v>
      </c>
      <c r="U25" s="6">
        <f t="shared" si="1"/>
        <v>0</v>
      </c>
      <c r="V25" s="6">
        <f t="shared" si="2"/>
        <v>0</v>
      </c>
      <c r="W25" s="6">
        <f t="shared" si="3"/>
        <v>0</v>
      </c>
      <c r="X25" s="6">
        <f t="shared" si="4"/>
        <v>0</v>
      </c>
      <c r="Y25" s="6">
        <f t="shared" si="5"/>
        <v>0.000969398064966058</v>
      </c>
      <c r="Z25" s="6">
        <f t="shared" si="6"/>
        <v>0</v>
      </c>
      <c r="AA25" s="6">
        <f t="shared" si="7"/>
        <v>0.0013372584655251634</v>
      </c>
      <c r="AB25" s="6">
        <f t="shared" si="8"/>
        <v>0.0005155622464078199</v>
      </c>
      <c r="AC25" s="6">
        <f t="shared" si="9"/>
        <v>0.0011475323124479464</v>
      </c>
      <c r="AD25" s="6">
        <f t="shared" si="10"/>
        <v>0.0013081636970878482</v>
      </c>
      <c r="AE25" s="6">
        <f t="shared" si="11"/>
        <v>2.1066823965618945E-05</v>
      </c>
      <c r="AF25" s="6">
        <f t="shared" si="12"/>
        <v>0.003072978028224373</v>
      </c>
      <c r="AG25" s="6">
        <f t="shared" si="13"/>
        <v>0</v>
      </c>
      <c r="AH25" s="6">
        <f t="shared" si="14"/>
        <v>0.0013915290668058196</v>
      </c>
      <c r="AI25" s="6"/>
      <c r="AJ25" s="6"/>
      <c r="AK25" s="6">
        <f t="shared" si="16"/>
        <v>0.0012278480047678971</v>
      </c>
      <c r="AL25" s="6">
        <f t="shared" si="17"/>
        <v>0.0006686292327625817</v>
      </c>
      <c r="AM25" s="6">
        <f t="shared" si="18"/>
        <v>0.000484699032483029</v>
      </c>
      <c r="AN25" s="6">
        <f t="shared" si="19"/>
        <v>0.0006686292327625817</v>
      </c>
      <c r="AO25" s="11">
        <f t="shared" si="15"/>
        <v>0.0013917965948697575</v>
      </c>
      <c r="AP25" s="11">
        <f t="shared" si="20"/>
        <v>0</v>
      </c>
    </row>
    <row r="26" spans="1:42" ht="11.25">
      <c r="A26" s="39" t="s">
        <v>201</v>
      </c>
      <c r="B26" s="74" t="s">
        <v>14</v>
      </c>
      <c r="C26" s="74" t="s">
        <v>81</v>
      </c>
      <c r="D26" s="2">
        <v>9913</v>
      </c>
      <c r="E26" s="2">
        <v>283</v>
      </c>
      <c r="F26" s="2">
        <v>0</v>
      </c>
      <c r="G26" s="2">
        <v>0</v>
      </c>
      <c r="H26" s="2">
        <v>283</v>
      </c>
      <c r="I26" s="2">
        <v>66.46</v>
      </c>
      <c r="J26" s="2">
        <v>13</v>
      </c>
      <c r="K26" s="2">
        <v>57.96</v>
      </c>
      <c r="L26" s="2">
        <v>8.5</v>
      </c>
      <c r="M26" s="2">
        <v>5400</v>
      </c>
      <c r="N26" s="2">
        <v>2886</v>
      </c>
      <c r="O26" s="2">
        <v>44</v>
      </c>
      <c r="P26" s="2">
        <v>17669</v>
      </c>
      <c r="Q26" s="17"/>
      <c r="R26" s="17">
        <v>1961168</v>
      </c>
      <c r="T26" s="6">
        <f t="shared" si="0"/>
        <v>0.009020453215669182</v>
      </c>
      <c r="U26" s="6">
        <f t="shared" si="1"/>
        <v>0.007661901667749621</v>
      </c>
      <c r="V26" s="6">
        <f t="shared" si="2"/>
        <v>0</v>
      </c>
      <c r="W26" s="6">
        <f t="shared" si="3"/>
        <v>0</v>
      </c>
      <c r="X26" s="6">
        <f t="shared" si="4"/>
        <v>0.031256903026286725</v>
      </c>
      <c r="Y26" s="6">
        <f t="shared" si="5"/>
        <v>0.007669785166386215</v>
      </c>
      <c r="Z26" s="6">
        <f t="shared" si="6"/>
        <v>0.007175897815215111</v>
      </c>
      <c r="AA26" s="6">
        <f t="shared" si="7"/>
        <v>0.01211054697841226</v>
      </c>
      <c r="AB26" s="6">
        <f t="shared" si="8"/>
        <v>0.0021911395472332344</v>
      </c>
      <c r="AC26" s="6">
        <f t="shared" si="9"/>
        <v>0.006915931347342534</v>
      </c>
      <c r="AD26" s="6">
        <f t="shared" si="10"/>
        <v>0.013629460035362922</v>
      </c>
      <c r="AE26" s="6">
        <f t="shared" si="11"/>
        <v>0.0009269402544872335</v>
      </c>
      <c r="AF26" s="6">
        <f t="shared" si="12"/>
        <v>0.003052420102355321</v>
      </c>
      <c r="AG26" s="6">
        <f t="shared" si="13"/>
        <v>0</v>
      </c>
      <c r="AH26" s="6">
        <f t="shared" si="14"/>
        <v>0.008386447500838645</v>
      </c>
      <c r="AI26" s="6"/>
      <c r="AJ26" s="6"/>
      <c r="AK26" s="6">
        <f t="shared" si="16"/>
        <v>0.010272695691352729</v>
      </c>
      <c r="AL26" s="6">
        <f t="shared" si="17"/>
        <v>0.009886224323080941</v>
      </c>
      <c r="AM26" s="6">
        <f t="shared" si="18"/>
        <v>0.007665843417067918</v>
      </c>
      <c r="AN26" s="6">
        <f t="shared" si="19"/>
        <v>0.021683725002349493</v>
      </c>
      <c r="AO26" s="11">
        <f t="shared" si="15"/>
        <v>0.005460721183647792</v>
      </c>
      <c r="AP26" s="11">
        <f t="shared" si="20"/>
        <v>0.01921640042075092</v>
      </c>
    </row>
    <row r="27" spans="1:42" ht="11.25">
      <c r="A27" s="39" t="s">
        <v>201</v>
      </c>
      <c r="B27" s="74" t="s">
        <v>15</v>
      </c>
      <c r="C27" s="74" t="s">
        <v>202</v>
      </c>
      <c r="D27" s="2">
        <v>0</v>
      </c>
      <c r="E27" s="2">
        <v>0</v>
      </c>
      <c r="F27" s="2">
        <v>0</v>
      </c>
      <c r="G27" s="2">
        <v>0</v>
      </c>
      <c r="H27" s="2">
        <v>0</v>
      </c>
      <c r="I27" s="2">
        <v>70.081</v>
      </c>
      <c r="J27" s="2">
        <v>0</v>
      </c>
      <c r="K27" s="2">
        <v>27.450999999999997</v>
      </c>
      <c r="L27" s="2">
        <v>42.63</v>
      </c>
      <c r="M27" s="2">
        <v>5975.8</v>
      </c>
      <c r="N27" s="2">
        <v>85.2</v>
      </c>
      <c r="O27" s="2">
        <v>465</v>
      </c>
      <c r="P27" s="2">
        <v>12465</v>
      </c>
      <c r="Q27" s="17"/>
      <c r="R27" s="17">
        <f>2690694-0.9*142863</f>
        <v>2562117.3</v>
      </c>
      <c r="T27" s="6">
        <f t="shared" si="0"/>
        <v>0</v>
      </c>
      <c r="U27" s="6">
        <f t="shared" si="1"/>
        <v>0</v>
      </c>
      <c r="V27" s="6">
        <f t="shared" si="2"/>
        <v>0</v>
      </c>
      <c r="W27" s="6">
        <f t="shared" si="3"/>
        <v>0</v>
      </c>
      <c r="X27" s="6">
        <f t="shared" si="4"/>
        <v>0</v>
      </c>
      <c r="Y27" s="6">
        <f t="shared" si="5"/>
        <v>0.008087664975105513</v>
      </c>
      <c r="Z27" s="6">
        <f t="shared" si="6"/>
        <v>0</v>
      </c>
      <c r="AA27" s="6">
        <f t="shared" si="7"/>
        <v>0.0057357940839267586</v>
      </c>
      <c r="AB27" s="6">
        <f t="shared" si="8"/>
        <v>0.010989209282182682</v>
      </c>
      <c r="AC27" s="6">
        <f t="shared" si="9"/>
        <v>0.007653374545453614</v>
      </c>
      <c r="AD27" s="6">
        <f t="shared" si="10"/>
        <v>0.0004023665956385728</v>
      </c>
      <c r="AE27" s="6">
        <f t="shared" si="11"/>
        <v>0.00979607314401281</v>
      </c>
      <c r="AF27" s="6">
        <f t="shared" si="12"/>
        <v>0.0021533995458633244</v>
      </c>
      <c r="AG27" s="6">
        <f t="shared" si="13"/>
        <v>0</v>
      </c>
      <c r="AH27" s="6"/>
      <c r="AI27" s="6"/>
      <c r="AJ27" s="6"/>
      <c r="AK27" s="6">
        <f t="shared" si="16"/>
        <v>0.004027870570546093</v>
      </c>
      <c r="AL27" s="6">
        <f t="shared" si="17"/>
        <v>0.0028678970419633793</v>
      </c>
      <c r="AM27" s="6">
        <f t="shared" si="18"/>
        <v>0.004043832487552757</v>
      </c>
      <c r="AN27" s="6">
        <f t="shared" si="19"/>
        <v>0.0028678970419633793</v>
      </c>
      <c r="AO27" s="11">
        <f t="shared" si="15"/>
        <v>0.007134018205018889</v>
      </c>
      <c r="AP27" s="11">
        <f t="shared" si="20"/>
        <v>0</v>
      </c>
    </row>
    <row r="28" spans="1:42" ht="11.25">
      <c r="A28" s="39" t="s">
        <v>201</v>
      </c>
      <c r="B28" s="74" t="s">
        <v>16</v>
      </c>
      <c r="C28" s="74" t="s">
        <v>83</v>
      </c>
      <c r="D28" s="2">
        <v>6773</v>
      </c>
      <c r="E28" s="2">
        <v>290</v>
      </c>
      <c r="F28" s="2">
        <v>0</v>
      </c>
      <c r="G28" s="2">
        <v>0</v>
      </c>
      <c r="H28" s="2">
        <v>290</v>
      </c>
      <c r="I28" s="2">
        <v>57.24</v>
      </c>
      <c r="J28" s="2">
        <v>13.25</v>
      </c>
      <c r="K28" s="2">
        <v>49.44</v>
      </c>
      <c r="L28" s="2">
        <v>7.8</v>
      </c>
      <c r="M28" s="2">
        <v>5279</v>
      </c>
      <c r="N28" s="2">
        <v>1543</v>
      </c>
      <c r="O28" s="2">
        <v>540</v>
      </c>
      <c r="P28" s="2">
        <v>15200</v>
      </c>
      <c r="Q28" s="17"/>
      <c r="R28" s="17">
        <v>2435298</v>
      </c>
      <c r="T28" s="6">
        <f t="shared" si="0"/>
        <v>0.00616317256428199</v>
      </c>
      <c r="U28" s="6">
        <f t="shared" si="1"/>
        <v>0.00785141867013212</v>
      </c>
      <c r="V28" s="6">
        <f t="shared" si="2"/>
        <v>0</v>
      </c>
      <c r="W28" s="6">
        <f t="shared" si="3"/>
        <v>0</v>
      </c>
      <c r="X28" s="6">
        <f t="shared" si="4"/>
        <v>0.032030041970399825</v>
      </c>
      <c r="Y28" s="6">
        <f t="shared" si="5"/>
        <v>0.006605755385554424</v>
      </c>
      <c r="Z28" s="6">
        <f t="shared" si="6"/>
        <v>0.007313895850123093</v>
      </c>
      <c r="AA28" s="6">
        <f t="shared" si="7"/>
        <v>0.010330321646181886</v>
      </c>
      <c r="AB28" s="6">
        <f t="shared" si="8"/>
        <v>0.0020106927609904977</v>
      </c>
      <c r="AC28" s="6">
        <f t="shared" si="9"/>
        <v>0.00676096325604097</v>
      </c>
      <c r="AD28" s="6">
        <f t="shared" si="10"/>
        <v>0.007286991280168049</v>
      </c>
      <c r="AE28" s="6">
        <f t="shared" si="11"/>
        <v>0.011376084941434229</v>
      </c>
      <c r="AF28" s="6">
        <f t="shared" si="12"/>
        <v>0.002625886329492381</v>
      </c>
      <c r="AG28" s="6">
        <f t="shared" si="13"/>
        <v>0</v>
      </c>
      <c r="AH28" s="6">
        <f>M28/(SUM(M$10:M$28)-M$27+M$31)</f>
        <v>0.008198528954986519</v>
      </c>
      <c r="AI28" s="6"/>
      <c r="AJ28" s="6"/>
      <c r="AK28" s="6">
        <f t="shared" si="16"/>
        <v>0.00702397726810451</v>
      </c>
      <c r="AL28" s="6">
        <f t="shared" si="17"/>
        <v>0.009090870158157002</v>
      </c>
      <c r="AM28" s="6">
        <f t="shared" si="18"/>
        <v>0.007228587027843273</v>
      </c>
      <c r="AN28" s="6">
        <f t="shared" si="19"/>
        <v>0.021180181808290857</v>
      </c>
      <c r="AO28" s="11">
        <f t="shared" si="15"/>
        <v>0.006780899635877753</v>
      </c>
      <c r="AP28" s="11">
        <f t="shared" si="20"/>
        <v>0.019671968910261458</v>
      </c>
    </row>
    <row r="29" spans="1:42" ht="11.25">
      <c r="A29" s="39" t="s">
        <v>201</v>
      </c>
      <c r="B29" s="74" t="s">
        <v>17</v>
      </c>
      <c r="C29" s="74" t="s">
        <v>84</v>
      </c>
      <c r="I29" s="2">
        <v>28.05</v>
      </c>
      <c r="J29" s="2">
        <v>0</v>
      </c>
      <c r="K29" s="2">
        <v>14.05</v>
      </c>
      <c r="L29" s="2">
        <v>14</v>
      </c>
      <c r="M29" s="2">
        <v>5203</v>
      </c>
      <c r="N29" s="2">
        <v>720</v>
      </c>
      <c r="O29" s="2">
        <v>98</v>
      </c>
      <c r="P29" s="2">
        <v>9043</v>
      </c>
      <c r="Q29" s="17"/>
      <c r="R29" s="17">
        <v>827660</v>
      </c>
      <c r="T29" s="6">
        <f t="shared" si="0"/>
        <v>0</v>
      </c>
      <c r="U29" s="6">
        <f t="shared" si="1"/>
        <v>0</v>
      </c>
      <c r="V29" s="6">
        <f t="shared" si="2"/>
        <v>0</v>
      </c>
      <c r="W29" s="6">
        <f t="shared" si="3"/>
        <v>0</v>
      </c>
      <c r="X29" s="6">
        <f t="shared" si="4"/>
        <v>0</v>
      </c>
      <c r="Y29" s="6">
        <f t="shared" si="5"/>
        <v>0.003237097109797372</v>
      </c>
      <c r="Z29" s="6">
        <f t="shared" si="6"/>
        <v>0</v>
      </c>
      <c r="AA29" s="6">
        <f t="shared" si="7"/>
        <v>0.0029357002250982103</v>
      </c>
      <c r="AB29" s="6">
        <f t="shared" si="8"/>
        <v>0.0036089357248547393</v>
      </c>
      <c r="AC29" s="6">
        <f t="shared" si="9"/>
        <v>0.00666362792596726</v>
      </c>
      <c r="AD29" s="6">
        <f t="shared" si="10"/>
        <v>0.0034002810899034317</v>
      </c>
      <c r="AE29" s="6">
        <f t="shared" si="11"/>
        <v>0.0020645487486306564</v>
      </c>
      <c r="AF29" s="6">
        <f t="shared" si="12"/>
        <v>0.0015622296103683948</v>
      </c>
      <c r="AG29" s="6">
        <f t="shared" si="13"/>
        <v>0</v>
      </c>
      <c r="AH29" s="6"/>
      <c r="AI29" s="6"/>
      <c r="AJ29" s="6"/>
      <c r="AK29" s="6">
        <f t="shared" si="16"/>
        <v>0.0050319545079353465</v>
      </c>
      <c r="AL29" s="6">
        <f t="shared" si="17"/>
        <v>0.0014678501125491052</v>
      </c>
      <c r="AM29" s="6">
        <f t="shared" si="18"/>
        <v>0.001618548554898686</v>
      </c>
      <c r="AN29" s="6">
        <f t="shared" si="19"/>
        <v>0.0014678501125491052</v>
      </c>
      <c r="AO29" s="11">
        <f t="shared" si="15"/>
        <v>0.0023045554969579004</v>
      </c>
      <c r="AP29" s="11">
        <f t="shared" si="20"/>
        <v>0</v>
      </c>
    </row>
    <row r="30" spans="1:42" ht="11.25">
      <c r="A30" s="39" t="s">
        <v>201</v>
      </c>
      <c r="B30" s="74" t="s">
        <v>18</v>
      </c>
      <c r="C30" s="74" t="s">
        <v>85</v>
      </c>
      <c r="I30" s="2">
        <v>331.16</v>
      </c>
      <c r="J30" s="2">
        <v>77.75</v>
      </c>
      <c r="K30" s="2">
        <v>116.01</v>
      </c>
      <c r="L30" s="2">
        <v>215.15</v>
      </c>
      <c r="M30" s="2">
        <v>27699</v>
      </c>
      <c r="N30" s="2">
        <v>547</v>
      </c>
      <c r="O30" s="2">
        <v>1150</v>
      </c>
      <c r="P30" s="2">
        <v>748045</v>
      </c>
      <c r="Q30" s="17"/>
      <c r="R30" s="17">
        <v>15161657</v>
      </c>
      <c r="T30" s="6">
        <f t="shared" si="0"/>
        <v>0</v>
      </c>
      <c r="U30" s="6">
        <f t="shared" si="1"/>
        <v>0</v>
      </c>
      <c r="V30" s="6">
        <f t="shared" si="2"/>
        <v>0</v>
      </c>
      <c r="W30" s="6">
        <f t="shared" si="3"/>
        <v>0</v>
      </c>
      <c r="X30" s="6">
        <f t="shared" si="4"/>
        <v>0</v>
      </c>
      <c r="Y30" s="6">
        <f t="shared" si="5"/>
        <v>0.0382173646659714</v>
      </c>
      <c r="Z30" s="6">
        <f t="shared" si="6"/>
        <v>0.04291738885638268</v>
      </c>
      <c r="AA30" s="6">
        <f t="shared" si="7"/>
        <v>0.02423989915399597</v>
      </c>
      <c r="AB30" s="6">
        <f t="shared" si="8"/>
        <v>0.05546160865732123</v>
      </c>
      <c r="AC30" s="6">
        <f t="shared" si="9"/>
        <v>0.03547488562778534</v>
      </c>
      <c r="AD30" s="6">
        <f t="shared" si="10"/>
        <v>0.002583269105801635</v>
      </c>
      <c r="AE30" s="6">
        <f t="shared" si="11"/>
        <v>0.024226847560461784</v>
      </c>
      <c r="AF30" s="6">
        <f t="shared" si="12"/>
        <v>0.12922902232533737</v>
      </c>
      <c r="AG30" s="6">
        <f t="shared" si="13"/>
        <v>0</v>
      </c>
      <c r="AH30" s="6"/>
      <c r="AI30" s="6"/>
      <c r="AJ30" s="6"/>
      <c r="AK30" s="6">
        <f t="shared" si="16"/>
        <v>0.01902907736679349</v>
      </c>
      <c r="AL30" s="6">
        <f t="shared" si="17"/>
        <v>0.012119949576997986</v>
      </c>
      <c r="AM30" s="6">
        <f t="shared" si="18"/>
        <v>0.0191086823329857</v>
      </c>
      <c r="AN30" s="6">
        <f t="shared" si="19"/>
        <v>0.012119949576997986</v>
      </c>
      <c r="AO30" s="11">
        <f t="shared" si="15"/>
        <v>0.042216465677138236</v>
      </c>
      <c r="AP30" s="11">
        <f t="shared" si="20"/>
        <v>0.02145869442819134</v>
      </c>
    </row>
    <row r="31" spans="1:42" ht="11.25">
      <c r="A31" s="39" t="s">
        <v>201</v>
      </c>
      <c r="B31" s="74" t="s">
        <v>19</v>
      </c>
      <c r="C31" s="74" t="s">
        <v>86</v>
      </c>
      <c r="I31" s="2">
        <v>221.47</v>
      </c>
      <c r="J31" s="2">
        <v>0</v>
      </c>
      <c r="K31" s="2">
        <v>164.67</v>
      </c>
      <c r="L31" s="2">
        <v>56.8</v>
      </c>
      <c r="M31" s="2">
        <v>47128</v>
      </c>
      <c r="N31" s="2">
        <v>36171</v>
      </c>
      <c r="O31" s="2">
        <v>1830</v>
      </c>
      <c r="P31" s="2">
        <f>92766-11480</f>
        <v>81286</v>
      </c>
      <c r="Q31" s="17"/>
      <c r="R31" s="121">
        <v>7241266</v>
      </c>
      <c r="T31" s="6">
        <f t="shared" si="0"/>
        <v>0</v>
      </c>
      <c r="U31" s="6">
        <f t="shared" si="1"/>
        <v>0</v>
      </c>
      <c r="V31" s="6">
        <f t="shared" si="2"/>
        <v>0</v>
      </c>
      <c r="W31" s="6">
        <f t="shared" si="3"/>
        <v>0</v>
      </c>
      <c r="X31" s="6">
        <f t="shared" si="4"/>
        <v>0</v>
      </c>
      <c r="Y31" s="6">
        <f t="shared" si="5"/>
        <v>0.02555864160095629</v>
      </c>
      <c r="Z31" s="6">
        <f t="shared" si="6"/>
        <v>0</v>
      </c>
      <c r="AA31" s="6">
        <f t="shared" si="7"/>
        <v>0.034407242424691974</v>
      </c>
      <c r="AB31" s="6">
        <f t="shared" si="8"/>
        <v>0.014641967797982084</v>
      </c>
      <c r="AC31" s="6">
        <f t="shared" si="9"/>
        <v>0.060358150469918326</v>
      </c>
      <c r="AD31" s="6">
        <f t="shared" si="10"/>
        <v>0.17082162125402367</v>
      </c>
      <c r="AE31" s="6">
        <f t="shared" si="11"/>
        <v>0.038552287857082666</v>
      </c>
      <c r="AF31" s="6">
        <f t="shared" si="12"/>
        <v>0.014042618169678795</v>
      </c>
      <c r="AG31" s="6">
        <f t="shared" si="13"/>
        <v>0</v>
      </c>
      <c r="AH31" s="6">
        <f>M31/(SUM(M$10:M$28)-M$27+M$31)</f>
        <v>0.07319194404065253</v>
      </c>
      <c r="AI31" s="6"/>
      <c r="AJ31" s="6"/>
      <c r="AK31" s="6">
        <f t="shared" si="16"/>
        <v>0.115589885861971</v>
      </c>
      <c r="AL31" s="6">
        <f t="shared" si="17"/>
        <v>0.017203621212345987</v>
      </c>
      <c r="AM31" s="6">
        <f t="shared" si="18"/>
        <v>0.012779320800478146</v>
      </c>
      <c r="AN31" s="6">
        <f t="shared" si="19"/>
        <v>0.017203621212345987</v>
      </c>
      <c r="AO31" s="11">
        <f t="shared" si="15"/>
        <v>0.020162747221364265</v>
      </c>
      <c r="AP31" s="11">
        <f t="shared" si="20"/>
        <v>0</v>
      </c>
    </row>
    <row r="32" spans="1:42" ht="11.25">
      <c r="A32" s="39" t="s">
        <v>201</v>
      </c>
      <c r="B32" s="74" t="s">
        <v>20</v>
      </c>
      <c r="C32" s="74" t="s">
        <v>87</v>
      </c>
      <c r="I32" s="2">
        <v>40.56</v>
      </c>
      <c r="J32" s="2">
        <v>0</v>
      </c>
      <c r="K32" s="2">
        <v>35.56</v>
      </c>
      <c r="L32" s="2">
        <v>5</v>
      </c>
      <c r="M32" s="2">
        <v>1931</v>
      </c>
      <c r="N32" s="2">
        <v>1306</v>
      </c>
      <c r="O32" s="2">
        <v>423</v>
      </c>
      <c r="P32" s="2">
        <v>39482</v>
      </c>
      <c r="Q32" s="17"/>
      <c r="R32" s="17">
        <v>87951</v>
      </c>
      <c r="T32" s="6">
        <f t="shared" si="0"/>
        <v>0</v>
      </c>
      <c r="U32" s="6">
        <f t="shared" si="1"/>
        <v>0</v>
      </c>
      <c r="V32" s="6">
        <f t="shared" si="2"/>
        <v>0</v>
      </c>
      <c r="W32" s="6">
        <f t="shared" si="3"/>
        <v>0</v>
      </c>
      <c r="X32" s="6">
        <f t="shared" si="4"/>
        <v>0</v>
      </c>
      <c r="Y32" s="6">
        <f t="shared" si="5"/>
        <v>0.004680807799407537</v>
      </c>
      <c r="Z32" s="6">
        <f t="shared" si="6"/>
        <v>0</v>
      </c>
      <c r="AA32" s="6">
        <f t="shared" si="7"/>
        <v>0.0074301423490741895</v>
      </c>
      <c r="AB32" s="6">
        <f t="shared" si="8"/>
        <v>0.0012889056160195497</v>
      </c>
      <c r="AC32" s="6">
        <f t="shared" si="9"/>
        <v>0.0024730858206885985</v>
      </c>
      <c r="AD32" s="6">
        <f t="shared" si="10"/>
        <v>0.006167732088074836</v>
      </c>
      <c r="AE32" s="6">
        <f t="shared" si="11"/>
        <v>0.008911266537456813</v>
      </c>
      <c r="AF32" s="6">
        <f t="shared" si="12"/>
        <v>0.00682073974085646</v>
      </c>
      <c r="AG32" s="6">
        <f t="shared" si="13"/>
        <v>0</v>
      </c>
      <c r="AH32" s="6"/>
      <c r="AI32" s="6"/>
      <c r="AJ32" s="6"/>
      <c r="AK32" s="6">
        <f t="shared" si="16"/>
        <v>0.004320408954381717</v>
      </c>
      <c r="AL32" s="6">
        <f t="shared" si="17"/>
        <v>0.0037150711745370948</v>
      </c>
      <c r="AM32" s="6">
        <f t="shared" si="18"/>
        <v>0.0023404038997037685</v>
      </c>
      <c r="AN32" s="6">
        <f t="shared" si="19"/>
        <v>0.0037150711745370948</v>
      </c>
      <c r="AO32" s="11">
        <f t="shared" si="15"/>
        <v>0.00024489278268001875</v>
      </c>
      <c r="AP32" s="11">
        <f t="shared" si="20"/>
        <v>0</v>
      </c>
    </row>
    <row r="33" spans="1:42" ht="11.25">
      <c r="A33" s="39" t="s">
        <v>203</v>
      </c>
      <c r="B33" s="74" t="s">
        <v>21</v>
      </c>
      <c r="C33" s="112" t="s">
        <v>90</v>
      </c>
      <c r="I33" s="2">
        <v>21.5</v>
      </c>
      <c r="J33" s="2">
        <v>0</v>
      </c>
      <c r="K33" s="2">
        <v>9</v>
      </c>
      <c r="L33" s="2">
        <v>12.5</v>
      </c>
      <c r="M33" s="2">
        <v>2009</v>
      </c>
      <c r="N33" s="2">
        <v>53</v>
      </c>
      <c r="O33" s="2">
        <v>389</v>
      </c>
      <c r="P33" s="2">
        <v>6467</v>
      </c>
      <c r="Q33" s="17"/>
      <c r="R33" s="17">
        <v>1262078</v>
      </c>
      <c r="T33" s="6">
        <f t="shared" si="0"/>
        <v>0</v>
      </c>
      <c r="U33" s="6">
        <f t="shared" si="1"/>
        <v>0</v>
      </c>
      <c r="V33" s="6">
        <f t="shared" si="2"/>
        <v>0</v>
      </c>
      <c r="W33" s="6">
        <f t="shared" si="3"/>
        <v>0</v>
      </c>
      <c r="X33" s="6">
        <f t="shared" si="4"/>
        <v>0</v>
      </c>
      <c r="Y33" s="6">
        <f t="shared" si="5"/>
        <v>0.002481197428186934</v>
      </c>
      <c r="Z33" s="6">
        <f t="shared" si="6"/>
        <v>0</v>
      </c>
      <c r="AA33" s="6">
        <f t="shared" si="7"/>
        <v>0.0018805197171447609</v>
      </c>
      <c r="AB33" s="6">
        <f t="shared" si="8"/>
        <v>0.0032222640400488742</v>
      </c>
      <c r="AC33" s="6">
        <f t="shared" si="9"/>
        <v>0.00257298260681688</v>
      </c>
      <c r="AD33" s="6">
        <f t="shared" si="10"/>
        <v>0.0002502984691178915</v>
      </c>
      <c r="AE33" s="6">
        <f t="shared" si="11"/>
        <v>0.00819499452262577</v>
      </c>
      <c r="AF33" s="6">
        <f t="shared" si="12"/>
        <v>0.001117210979791265</v>
      </c>
      <c r="AG33" s="6">
        <f t="shared" si="13"/>
        <v>0</v>
      </c>
      <c r="AH33" s="6"/>
      <c r="AI33" s="6"/>
      <c r="AJ33" s="6"/>
      <c r="AK33" s="6">
        <f t="shared" si="16"/>
        <v>0.0014116405379673857</v>
      </c>
      <c r="AL33" s="6">
        <f t="shared" si="17"/>
        <v>0.0009402598585723804</v>
      </c>
      <c r="AM33" s="6">
        <f t="shared" si="18"/>
        <v>0.001240598714093467</v>
      </c>
      <c r="AN33" s="6">
        <f t="shared" si="19"/>
        <v>0.0009402598585723804</v>
      </c>
      <c r="AO33" s="11">
        <f t="shared" si="15"/>
        <v>0.003514158945085703</v>
      </c>
      <c r="AP33" s="11">
        <f t="shared" si="20"/>
        <v>0</v>
      </c>
    </row>
    <row r="34" spans="1:42" ht="11.25">
      <c r="A34" s="39" t="s">
        <v>203</v>
      </c>
      <c r="B34" s="74" t="s">
        <v>22</v>
      </c>
      <c r="C34" s="74" t="s">
        <v>249</v>
      </c>
      <c r="I34" s="2">
        <v>8</v>
      </c>
      <c r="J34" s="2">
        <v>0</v>
      </c>
      <c r="K34" s="2">
        <v>5</v>
      </c>
      <c r="L34" s="2">
        <v>3</v>
      </c>
      <c r="M34" s="2">
        <v>438</v>
      </c>
      <c r="N34" s="2">
        <v>0</v>
      </c>
      <c r="O34" s="2">
        <v>1</v>
      </c>
      <c r="P34" s="2">
        <v>1643</v>
      </c>
      <c r="Q34" s="17"/>
      <c r="R34" s="17">
        <v>432297</v>
      </c>
      <c r="T34" s="6">
        <f t="shared" si="0"/>
        <v>0</v>
      </c>
      <c r="U34" s="6">
        <f t="shared" si="1"/>
        <v>0</v>
      </c>
      <c r="V34" s="6">
        <f t="shared" si="2"/>
        <v>0</v>
      </c>
      <c r="W34" s="6">
        <f t="shared" si="3"/>
        <v>0</v>
      </c>
      <c r="X34" s="6">
        <f t="shared" si="4"/>
        <v>0</v>
      </c>
      <c r="Y34" s="6">
        <f t="shared" si="5"/>
        <v>0.0009232362523486266</v>
      </c>
      <c r="Z34" s="6">
        <f t="shared" si="6"/>
        <v>0</v>
      </c>
      <c r="AA34" s="6">
        <f t="shared" si="7"/>
        <v>0.0010447331761915337</v>
      </c>
      <c r="AB34" s="6">
        <f t="shared" si="8"/>
        <v>0.0007733433696117298</v>
      </c>
      <c r="AC34" s="6">
        <f t="shared" si="9"/>
        <v>0.0005609588759511166</v>
      </c>
      <c r="AD34" s="6">
        <f t="shared" si="10"/>
        <v>0</v>
      </c>
      <c r="AE34" s="6">
        <f t="shared" si="11"/>
        <v>2.1066823965618945E-05</v>
      </c>
      <c r="AF34" s="6">
        <f t="shared" si="12"/>
        <v>0.00028383758153657774</v>
      </c>
      <c r="AG34" s="6">
        <f t="shared" si="13"/>
        <v>0</v>
      </c>
      <c r="AH34" s="6"/>
      <c r="AI34" s="6"/>
      <c r="AJ34" s="6"/>
      <c r="AK34" s="6">
        <f t="shared" si="16"/>
        <v>0.0002804794379755583</v>
      </c>
      <c r="AL34" s="6">
        <f t="shared" si="17"/>
        <v>0.0005223665880957669</v>
      </c>
      <c r="AM34" s="6">
        <f t="shared" si="18"/>
        <v>0.0004616181261743133</v>
      </c>
      <c r="AN34" s="6">
        <f t="shared" si="19"/>
        <v>0.0005223665880957669</v>
      </c>
      <c r="AO34" s="11">
        <f t="shared" si="15"/>
        <v>0.0012036976870555658</v>
      </c>
      <c r="AP34" s="11">
        <f t="shared" si="20"/>
        <v>0</v>
      </c>
    </row>
    <row r="35" spans="1:42" ht="11.25">
      <c r="A35" s="39" t="s">
        <v>203</v>
      </c>
      <c r="B35" s="74" t="s">
        <v>23</v>
      </c>
      <c r="C35" s="113" t="s">
        <v>95</v>
      </c>
      <c r="I35" s="2">
        <v>16.97</v>
      </c>
      <c r="J35" s="2">
        <v>0</v>
      </c>
      <c r="K35" s="2">
        <v>13.17</v>
      </c>
      <c r="L35" s="2">
        <v>3.8</v>
      </c>
      <c r="M35" s="2">
        <v>1222</v>
      </c>
      <c r="N35" s="2">
        <v>0</v>
      </c>
      <c r="O35" s="2">
        <v>10</v>
      </c>
      <c r="P35" s="2">
        <v>1269</v>
      </c>
      <c r="Q35" s="17"/>
      <c r="R35" s="17">
        <v>1421491</v>
      </c>
      <c r="T35" s="6">
        <f t="shared" si="0"/>
        <v>0</v>
      </c>
      <c r="U35" s="6">
        <f t="shared" si="1"/>
        <v>0</v>
      </c>
      <c r="V35" s="6">
        <f t="shared" si="2"/>
        <v>0</v>
      </c>
      <c r="W35" s="6">
        <f t="shared" si="3"/>
        <v>0</v>
      </c>
      <c r="X35" s="6">
        <f t="shared" si="4"/>
        <v>0</v>
      </c>
      <c r="Y35" s="6">
        <f t="shared" si="5"/>
        <v>0.001958414900294524</v>
      </c>
      <c r="Z35" s="6">
        <f t="shared" si="6"/>
        <v>0</v>
      </c>
      <c r="AA35" s="6">
        <f t="shared" si="7"/>
        <v>0.0027518271860885</v>
      </c>
      <c r="AB35" s="6">
        <f t="shared" si="8"/>
        <v>0.0009795682681748579</v>
      </c>
      <c r="AC35" s="6">
        <f t="shared" si="9"/>
        <v>0.0015650496493430698</v>
      </c>
      <c r="AD35" s="6">
        <f t="shared" si="10"/>
        <v>0</v>
      </c>
      <c r="AE35" s="6">
        <f t="shared" si="11"/>
        <v>0.00021066823965618943</v>
      </c>
      <c r="AF35" s="6">
        <f t="shared" si="12"/>
        <v>0.00021922695737669945</v>
      </c>
      <c r="AG35" s="6">
        <f t="shared" si="13"/>
        <v>0</v>
      </c>
      <c r="AH35" s="6"/>
      <c r="AI35" s="6"/>
      <c r="AJ35" s="6"/>
      <c r="AK35" s="6">
        <f t="shared" si="16"/>
        <v>0.0007825248246715349</v>
      </c>
      <c r="AL35" s="6">
        <f t="shared" si="17"/>
        <v>0.00137591359304425</v>
      </c>
      <c r="AM35" s="6">
        <f t="shared" si="18"/>
        <v>0.000979207450147262</v>
      </c>
      <c r="AN35" s="6">
        <f t="shared" si="19"/>
        <v>0.00137591359304425</v>
      </c>
      <c r="AO35" s="11">
        <f t="shared" si="15"/>
        <v>0.00395803216045983</v>
      </c>
      <c r="AP35" s="11">
        <f t="shared" si="20"/>
        <v>0</v>
      </c>
    </row>
    <row r="36" spans="1:42" ht="11.25">
      <c r="A36" s="39" t="s">
        <v>203</v>
      </c>
      <c r="B36" s="74" t="s">
        <v>24</v>
      </c>
      <c r="C36" s="113" t="s">
        <v>98</v>
      </c>
      <c r="I36" s="2">
        <v>33.17</v>
      </c>
      <c r="J36" s="2">
        <v>0</v>
      </c>
      <c r="K36" s="2">
        <v>26.5</v>
      </c>
      <c r="L36" s="2">
        <v>6.67</v>
      </c>
      <c r="M36" s="2">
        <v>1541</v>
      </c>
      <c r="N36" s="2">
        <v>0</v>
      </c>
      <c r="O36" s="2">
        <v>5</v>
      </c>
      <c r="P36" s="2">
        <v>6685</v>
      </c>
      <c r="Q36" s="17"/>
      <c r="R36" s="17">
        <v>1276135</v>
      </c>
      <c r="T36" s="6">
        <f t="shared" si="0"/>
        <v>0</v>
      </c>
      <c r="U36" s="6">
        <f t="shared" si="1"/>
        <v>0</v>
      </c>
      <c r="V36" s="6">
        <f t="shared" si="2"/>
        <v>0</v>
      </c>
      <c r="W36" s="6">
        <f t="shared" si="3"/>
        <v>0</v>
      </c>
      <c r="X36" s="6">
        <f t="shared" si="4"/>
        <v>0</v>
      </c>
      <c r="Y36" s="6">
        <f t="shared" si="5"/>
        <v>0.0038279683113004934</v>
      </c>
      <c r="Z36" s="6">
        <f t="shared" si="6"/>
        <v>0</v>
      </c>
      <c r="AA36" s="6">
        <f t="shared" si="7"/>
        <v>0.0055370858338151295</v>
      </c>
      <c r="AB36" s="6">
        <f t="shared" si="8"/>
        <v>0.0017194000917700794</v>
      </c>
      <c r="AC36" s="6">
        <f t="shared" si="9"/>
        <v>0.0019736018900471937</v>
      </c>
      <c r="AD36" s="6">
        <f t="shared" si="10"/>
        <v>0</v>
      </c>
      <c r="AE36" s="6">
        <f t="shared" si="11"/>
        <v>0.00010533411982809472</v>
      </c>
      <c r="AF36" s="6">
        <f t="shared" si="12"/>
        <v>0.001154871717937932</v>
      </c>
      <c r="AG36" s="6">
        <f t="shared" si="13"/>
        <v>0</v>
      </c>
      <c r="AH36" s="6"/>
      <c r="AI36" s="6"/>
      <c r="AJ36" s="6"/>
      <c r="AK36" s="6">
        <f t="shared" si="16"/>
        <v>0.0009868009450235968</v>
      </c>
      <c r="AL36" s="6">
        <f t="shared" si="17"/>
        <v>0.0027685429169075648</v>
      </c>
      <c r="AM36" s="6">
        <f t="shared" si="18"/>
        <v>0.0019139841556502467</v>
      </c>
      <c r="AN36" s="6">
        <f t="shared" si="19"/>
        <v>0.0027685429169075648</v>
      </c>
      <c r="AO36" s="11">
        <f t="shared" si="15"/>
        <v>0.003553299578462618</v>
      </c>
      <c r="AP36" s="11">
        <f t="shared" si="20"/>
        <v>0</v>
      </c>
    </row>
    <row r="37" spans="1:42" ht="11.25">
      <c r="A37" s="39" t="s">
        <v>203</v>
      </c>
      <c r="B37" s="17" t="s">
        <v>25</v>
      </c>
      <c r="C37" s="14" t="s">
        <v>99</v>
      </c>
      <c r="I37" s="2">
        <v>1.75</v>
      </c>
      <c r="J37" s="2">
        <v>0</v>
      </c>
      <c r="K37" s="2">
        <v>0.5</v>
      </c>
      <c r="L37" s="2">
        <v>1.25</v>
      </c>
      <c r="M37" s="2">
        <v>269</v>
      </c>
      <c r="N37" s="2">
        <v>0</v>
      </c>
      <c r="O37" s="2">
        <v>29</v>
      </c>
      <c r="Q37" s="17"/>
      <c r="R37" s="17">
        <v>3399117</v>
      </c>
      <c r="T37" s="6">
        <f t="shared" si="0"/>
        <v>0</v>
      </c>
      <c r="U37" s="6">
        <f t="shared" si="1"/>
        <v>0</v>
      </c>
      <c r="V37" s="6">
        <f t="shared" si="2"/>
        <v>0</v>
      </c>
      <c r="W37" s="6">
        <f t="shared" si="3"/>
        <v>0</v>
      </c>
      <c r="X37" s="6">
        <f t="shared" si="4"/>
        <v>0</v>
      </c>
      <c r="Y37" s="6">
        <f t="shared" si="5"/>
        <v>0.00020195793020126208</v>
      </c>
      <c r="Z37" s="6">
        <f t="shared" si="6"/>
        <v>0</v>
      </c>
      <c r="AA37" s="6">
        <f t="shared" si="7"/>
        <v>0.00010447331761915339</v>
      </c>
      <c r="AB37" s="6">
        <f t="shared" si="8"/>
        <v>0.00032222640400488743</v>
      </c>
      <c r="AC37" s="6">
        <f t="shared" si="9"/>
        <v>0.00034451583933984106</v>
      </c>
      <c r="AD37" s="6">
        <f t="shared" si="10"/>
        <v>0</v>
      </c>
      <c r="AE37" s="6">
        <f t="shared" si="11"/>
        <v>0.0006109378950029493</v>
      </c>
      <c r="AF37" s="6">
        <f t="shared" si="12"/>
        <v>0</v>
      </c>
      <c r="AG37" s="6">
        <f t="shared" si="13"/>
        <v>0</v>
      </c>
      <c r="AH37" s="6"/>
      <c r="AI37" s="6"/>
      <c r="AJ37" s="6"/>
      <c r="AK37" s="6">
        <f t="shared" si="16"/>
        <v>0.00017225791966992053</v>
      </c>
      <c r="AL37" s="6">
        <f t="shared" si="17"/>
        <v>5.2236658809576696E-05</v>
      </c>
      <c r="AM37" s="6">
        <f t="shared" si="18"/>
        <v>0.00010097896510063104</v>
      </c>
      <c r="AN37" s="6">
        <f t="shared" si="19"/>
        <v>5.2236658809576696E-05</v>
      </c>
      <c r="AO37" s="11">
        <f t="shared" si="15"/>
        <v>0.009464579376982151</v>
      </c>
      <c r="AP37" s="11">
        <f t="shared" si="20"/>
        <v>0</v>
      </c>
    </row>
    <row r="38" spans="1:42" ht="11.25">
      <c r="A38" s="39" t="s">
        <v>203</v>
      </c>
      <c r="B38" s="74" t="s">
        <v>26</v>
      </c>
      <c r="C38" s="54" t="s">
        <v>100</v>
      </c>
      <c r="I38" s="2">
        <v>0</v>
      </c>
      <c r="J38" s="2">
        <v>0</v>
      </c>
      <c r="K38" s="2">
        <v>0</v>
      </c>
      <c r="L38" s="2">
        <v>0</v>
      </c>
      <c r="M38" s="2">
        <v>1942</v>
      </c>
      <c r="N38" s="2">
        <v>0</v>
      </c>
      <c r="O38" s="2">
        <v>0</v>
      </c>
      <c r="P38" s="2">
        <v>0</v>
      </c>
      <c r="Q38" s="17"/>
      <c r="R38" s="17">
        <f>163365</f>
        <v>163365</v>
      </c>
      <c r="T38" s="6">
        <f t="shared" si="0"/>
        <v>0</v>
      </c>
      <c r="U38" s="6">
        <f t="shared" si="1"/>
        <v>0</v>
      </c>
      <c r="V38" s="6">
        <f t="shared" si="2"/>
        <v>0</v>
      </c>
      <c r="W38" s="6">
        <f t="shared" si="3"/>
        <v>0</v>
      </c>
      <c r="X38" s="6">
        <f t="shared" si="4"/>
        <v>0</v>
      </c>
      <c r="Y38" s="6">
        <f t="shared" si="5"/>
        <v>0</v>
      </c>
      <c r="Z38" s="6">
        <f t="shared" si="6"/>
        <v>0</v>
      </c>
      <c r="AA38" s="6">
        <f t="shared" si="7"/>
        <v>0</v>
      </c>
      <c r="AB38" s="6">
        <f t="shared" si="8"/>
        <v>0</v>
      </c>
      <c r="AC38" s="6">
        <f t="shared" si="9"/>
        <v>0.002487173828988741</v>
      </c>
      <c r="AD38" s="6">
        <f t="shared" si="10"/>
        <v>0</v>
      </c>
      <c r="AE38" s="6">
        <f t="shared" si="11"/>
        <v>0</v>
      </c>
      <c r="AF38" s="6">
        <f t="shared" si="12"/>
        <v>0</v>
      </c>
      <c r="AG38" s="6">
        <f t="shared" si="13"/>
        <v>0</v>
      </c>
      <c r="AH38" s="6"/>
      <c r="AI38" s="6"/>
      <c r="AJ38" s="6"/>
      <c r="AK38" s="6">
        <f t="shared" si="16"/>
        <v>0.0012435869144943705</v>
      </c>
      <c r="AL38" s="6">
        <f t="shared" si="17"/>
        <v>0</v>
      </c>
      <c r="AM38" s="6">
        <f t="shared" si="18"/>
        <v>0</v>
      </c>
      <c r="AN38" s="6">
        <f t="shared" si="19"/>
        <v>0</v>
      </c>
      <c r="AO38" s="11">
        <f t="shared" si="15"/>
        <v>0.00045487725486374525</v>
      </c>
      <c r="AP38" s="11">
        <f t="shared" si="20"/>
        <v>0</v>
      </c>
    </row>
    <row r="39" spans="1:42" ht="11.25">
      <c r="A39" s="39" t="s">
        <v>203</v>
      </c>
      <c r="B39" s="74" t="s">
        <v>27</v>
      </c>
      <c r="C39" s="60" t="s">
        <v>103</v>
      </c>
      <c r="I39" s="2">
        <v>18.5</v>
      </c>
      <c r="J39" s="2">
        <v>0</v>
      </c>
      <c r="K39" s="2">
        <v>9.5</v>
      </c>
      <c r="L39" s="2">
        <v>9</v>
      </c>
      <c r="M39" s="115">
        <f>3948-SUM(M85:M87)</f>
        <v>1551.755</v>
      </c>
      <c r="N39" s="2">
        <v>0</v>
      </c>
      <c r="O39" s="2">
        <v>112</v>
      </c>
      <c r="P39" s="2">
        <v>3431</v>
      </c>
      <c r="Q39" s="17"/>
      <c r="R39" s="17">
        <v>1589919</v>
      </c>
      <c r="T39" s="6">
        <f t="shared" si="0"/>
        <v>0</v>
      </c>
      <c r="U39" s="6">
        <f t="shared" si="1"/>
        <v>0</v>
      </c>
      <c r="V39" s="6">
        <f t="shared" si="2"/>
        <v>0</v>
      </c>
      <c r="W39" s="6">
        <f t="shared" si="3"/>
        <v>0</v>
      </c>
      <c r="X39" s="6">
        <f t="shared" si="4"/>
        <v>0</v>
      </c>
      <c r="Y39" s="6">
        <f t="shared" si="5"/>
        <v>0.002134983833556199</v>
      </c>
      <c r="Z39" s="6">
        <f t="shared" si="6"/>
        <v>0</v>
      </c>
      <c r="AA39" s="6">
        <f t="shared" si="7"/>
        <v>0.0019849930347639144</v>
      </c>
      <c r="AB39" s="6">
        <f t="shared" si="8"/>
        <v>0.0023200301088351894</v>
      </c>
      <c r="AC39" s="6">
        <f t="shared" si="9"/>
        <v>0.0019873761199806507</v>
      </c>
      <c r="AD39" s="6">
        <f t="shared" si="10"/>
        <v>0</v>
      </c>
      <c r="AE39" s="6">
        <f t="shared" si="11"/>
        <v>0.0023594842841493215</v>
      </c>
      <c r="AF39" s="6">
        <f t="shared" si="12"/>
        <v>0.0005927247366110763</v>
      </c>
      <c r="AG39" s="6">
        <f t="shared" si="13"/>
        <v>0</v>
      </c>
      <c r="AH39" s="6"/>
      <c r="AI39" s="6"/>
      <c r="AJ39" s="6"/>
      <c r="AK39" s="6">
        <f t="shared" si="16"/>
        <v>0.0009936880599903254</v>
      </c>
      <c r="AL39" s="6">
        <f t="shared" si="17"/>
        <v>0.0009924965173819572</v>
      </c>
      <c r="AM39" s="6">
        <f t="shared" si="18"/>
        <v>0.0010674919167780995</v>
      </c>
      <c r="AN39" s="6">
        <f t="shared" si="19"/>
        <v>0.0009924965173819572</v>
      </c>
      <c r="AO39" s="11">
        <f t="shared" si="15"/>
        <v>0.004427006948708175</v>
      </c>
      <c r="AP39" s="11">
        <f t="shared" si="20"/>
        <v>0</v>
      </c>
    </row>
    <row r="40" spans="1:42" ht="11.25">
      <c r="A40" s="39" t="s">
        <v>203</v>
      </c>
      <c r="B40" s="76" t="s">
        <v>28</v>
      </c>
      <c r="C40" s="17" t="s">
        <v>110</v>
      </c>
      <c r="I40" s="2">
        <v>4.5</v>
      </c>
      <c r="J40" s="2">
        <v>0</v>
      </c>
      <c r="K40" s="2">
        <v>2.5</v>
      </c>
      <c r="L40" s="2">
        <v>2</v>
      </c>
      <c r="M40" s="2">
        <v>191</v>
      </c>
      <c r="N40" s="2">
        <v>0</v>
      </c>
      <c r="O40" s="2">
        <v>0</v>
      </c>
      <c r="P40" s="2">
        <v>698</v>
      </c>
      <c r="Q40" s="17"/>
      <c r="R40" s="17">
        <v>215608</v>
      </c>
      <c r="T40" s="6">
        <f t="shared" si="0"/>
        <v>0</v>
      </c>
      <c r="U40" s="6">
        <f t="shared" si="1"/>
        <v>0</v>
      </c>
      <c r="V40" s="6">
        <f t="shared" si="2"/>
        <v>0</v>
      </c>
      <c r="W40" s="6">
        <f t="shared" si="3"/>
        <v>0</v>
      </c>
      <c r="X40" s="6">
        <f t="shared" si="4"/>
        <v>0</v>
      </c>
      <c r="Y40" s="6">
        <f t="shared" si="5"/>
        <v>0.0005193203919461025</v>
      </c>
      <c r="Z40" s="6">
        <f t="shared" si="6"/>
        <v>0</v>
      </c>
      <c r="AA40" s="6">
        <f t="shared" si="7"/>
        <v>0.0005223665880957669</v>
      </c>
      <c r="AB40" s="6">
        <f t="shared" si="8"/>
        <v>0.0005155622464078199</v>
      </c>
      <c r="AC40" s="6">
        <f t="shared" si="9"/>
        <v>0.00024461905321156</v>
      </c>
      <c r="AD40" s="6">
        <f t="shared" si="10"/>
        <v>0</v>
      </c>
      <c r="AE40" s="6">
        <f t="shared" si="11"/>
        <v>0</v>
      </c>
      <c r="AF40" s="6">
        <f t="shared" si="12"/>
        <v>0.00012058346434116328</v>
      </c>
      <c r="AG40" s="6">
        <f t="shared" si="13"/>
        <v>0</v>
      </c>
      <c r="AH40" s="6"/>
      <c r="AI40" s="6"/>
      <c r="AJ40" s="6"/>
      <c r="AK40" s="6">
        <f t="shared" si="16"/>
        <v>0.00012230952660578</v>
      </c>
      <c r="AL40" s="6">
        <f t="shared" si="17"/>
        <v>0.00026118329404788344</v>
      </c>
      <c r="AM40" s="6">
        <f t="shared" si="18"/>
        <v>0.00025966019597305125</v>
      </c>
      <c r="AN40" s="6">
        <f t="shared" si="19"/>
        <v>0.00026118329404788344</v>
      </c>
      <c r="AO40" s="11">
        <f t="shared" si="15"/>
        <v>0.0006003438629245089</v>
      </c>
      <c r="AP40" s="11">
        <f t="shared" si="20"/>
        <v>0</v>
      </c>
    </row>
    <row r="41" spans="1:42" ht="11.25">
      <c r="A41" s="39" t="s">
        <v>203</v>
      </c>
      <c r="B41" s="76" t="s">
        <v>29</v>
      </c>
      <c r="C41" s="17" t="s">
        <v>113</v>
      </c>
      <c r="I41" s="2">
        <v>8.8</v>
      </c>
      <c r="J41" s="2">
        <v>0</v>
      </c>
      <c r="K41" s="2">
        <v>7.8</v>
      </c>
      <c r="L41" s="2">
        <v>1</v>
      </c>
      <c r="M41" s="2">
        <v>1506</v>
      </c>
      <c r="N41" s="2">
        <v>247</v>
      </c>
      <c r="O41" s="2">
        <v>0</v>
      </c>
      <c r="Q41" s="17"/>
      <c r="R41" s="17">
        <v>441282</v>
      </c>
      <c r="T41" s="6">
        <f t="shared" si="0"/>
        <v>0</v>
      </c>
      <c r="U41" s="6">
        <f t="shared" si="1"/>
        <v>0</v>
      </c>
      <c r="V41" s="6">
        <f t="shared" si="2"/>
        <v>0</v>
      </c>
      <c r="W41" s="6">
        <f t="shared" si="3"/>
        <v>0</v>
      </c>
      <c r="X41" s="6">
        <f t="shared" si="4"/>
        <v>0</v>
      </c>
      <c r="Y41" s="6">
        <f t="shared" si="5"/>
        <v>0.0010155598775834895</v>
      </c>
      <c r="Z41" s="6">
        <f t="shared" si="6"/>
        <v>0</v>
      </c>
      <c r="AA41" s="6">
        <f t="shared" si="7"/>
        <v>0.0016297837548587928</v>
      </c>
      <c r="AB41" s="6">
        <f t="shared" si="8"/>
        <v>0.00025778112320390997</v>
      </c>
      <c r="AC41" s="6">
        <f t="shared" si="9"/>
        <v>0.0019287764090921956</v>
      </c>
      <c r="AD41" s="6">
        <f t="shared" si="10"/>
        <v>0.0011664853183418718</v>
      </c>
      <c r="AE41" s="6">
        <f t="shared" si="11"/>
        <v>0</v>
      </c>
      <c r="AF41" s="6">
        <f t="shared" si="12"/>
        <v>0</v>
      </c>
      <c r="AG41" s="6">
        <f t="shared" si="13"/>
        <v>0</v>
      </c>
      <c r="AH41" s="6"/>
      <c r="AI41" s="6"/>
      <c r="AJ41" s="6"/>
      <c r="AK41" s="6">
        <f t="shared" si="16"/>
        <v>0.0015476308637170336</v>
      </c>
      <c r="AL41" s="6">
        <f t="shared" si="17"/>
        <v>0.0008148918774293964</v>
      </c>
      <c r="AM41" s="6">
        <f t="shared" si="18"/>
        <v>0.0005077799387917447</v>
      </c>
      <c r="AN41" s="6">
        <f t="shared" si="19"/>
        <v>0.0008148918774293964</v>
      </c>
      <c r="AO41" s="11">
        <f t="shared" si="15"/>
        <v>0.0012287157272413507</v>
      </c>
      <c r="AP41" s="11">
        <f t="shared" si="20"/>
        <v>0</v>
      </c>
    </row>
    <row r="42" spans="1:42" ht="11.25">
      <c r="A42" s="39" t="s">
        <v>203</v>
      </c>
      <c r="B42" s="17" t="s">
        <v>209</v>
      </c>
      <c r="C42" s="17" t="s">
        <v>278</v>
      </c>
      <c r="I42" s="2">
        <v>91.82220000000001</v>
      </c>
      <c r="J42" s="2">
        <v>0</v>
      </c>
      <c r="K42" s="2">
        <v>53.190999999999995</v>
      </c>
      <c r="L42" s="2">
        <v>38.6312</v>
      </c>
      <c r="M42" s="2">
        <v>3002.69</v>
      </c>
      <c r="N42" s="2">
        <v>33.11</v>
      </c>
      <c r="O42" s="2">
        <v>7.74</v>
      </c>
      <c r="P42" s="2">
        <v>24575.36</v>
      </c>
      <c r="Q42" s="17">
        <v>0</v>
      </c>
      <c r="R42" s="17">
        <v>1700794.91</v>
      </c>
      <c r="T42" s="6">
        <f aca="true" t="shared" si="21" ref="T42:T74">D42/D$92</f>
        <v>0</v>
      </c>
      <c r="U42" s="6">
        <f aca="true" t="shared" si="22" ref="U42:U74">E42/E$92</f>
        <v>0</v>
      </c>
      <c r="V42" s="6">
        <f aca="true" t="shared" si="23" ref="V42:V74">F42/F$92</f>
        <v>0</v>
      </c>
      <c r="W42" s="6">
        <f aca="true" t="shared" si="24" ref="W42:W74">G42/G$92</f>
        <v>0</v>
      </c>
      <c r="X42" s="6">
        <f aca="true" t="shared" si="25" ref="X42:X74">H42/H$92</f>
        <v>0</v>
      </c>
      <c r="Y42" s="6">
        <f aca="true" t="shared" si="26" ref="Y42:Y74">I42/I$92</f>
        <v>0.01059669797630076</v>
      </c>
      <c r="Z42" s="6">
        <f aca="true" t="shared" si="27" ref="Z42:Z74">J42/J$92</f>
        <v>0</v>
      </c>
      <c r="AA42" s="6">
        <f aca="true" t="shared" si="28" ref="AA42:AA74">K42/K$92</f>
        <v>0.011114080474960774</v>
      </c>
      <c r="AB42" s="6">
        <f aca="true" t="shared" si="29" ref="AB42:AB74">L42/L$92</f>
        <v>0.009958394126714886</v>
      </c>
      <c r="AC42" s="6">
        <f aca="true" t="shared" si="30" ref="AC42:AC74">M42/M$92</f>
        <v>0.003845629240250362</v>
      </c>
      <c r="AD42" s="6">
        <f aca="true" t="shared" si="31" ref="AD42:AD74">N42/N$92</f>
        <v>0.0001563657040093092</v>
      </c>
      <c r="AE42" s="6">
        <f aca="true" t="shared" si="32" ref="AE42:AE74">O42/O$92</f>
        <v>0.00016305721749389064</v>
      </c>
      <c r="AF42" s="6">
        <f aca="true" t="shared" si="33" ref="AF42:AF74">P42/P$92</f>
        <v>0.0042455330175232816</v>
      </c>
      <c r="AG42" s="6">
        <f aca="true" t="shared" si="34" ref="AG42:AG74">+Q42/Q$92</f>
        <v>0</v>
      </c>
      <c r="AH42" s="6"/>
      <c r="AI42" s="6"/>
      <c r="AJ42" s="6"/>
      <c r="AK42" s="6">
        <f t="shared" si="16"/>
        <v>0.0020009974721298357</v>
      </c>
      <c r="AL42" s="6">
        <f t="shared" si="17"/>
        <v>0.005557040237480387</v>
      </c>
      <c r="AM42" s="6">
        <f t="shared" si="18"/>
        <v>0.00529834898815038</v>
      </c>
      <c r="AN42" s="6">
        <f t="shared" si="19"/>
        <v>0.005557040237480387</v>
      </c>
      <c r="AO42" s="11">
        <f aca="true" t="shared" si="35" ref="AO42:AO74">R42/R$92</f>
        <v>0.004735732376867938</v>
      </c>
      <c r="AP42" s="11">
        <f t="shared" si="20"/>
        <v>0</v>
      </c>
    </row>
    <row r="43" spans="1:42" ht="11.25">
      <c r="A43" s="39" t="s">
        <v>203</v>
      </c>
      <c r="B43" s="17" t="s">
        <v>210</v>
      </c>
      <c r="C43" s="17" t="s">
        <v>279</v>
      </c>
      <c r="I43" s="2">
        <v>46.97880000000001</v>
      </c>
      <c r="J43" s="2">
        <v>0</v>
      </c>
      <c r="K43" s="2">
        <v>27.214</v>
      </c>
      <c r="L43" s="2">
        <v>19.7648</v>
      </c>
      <c r="M43" s="2">
        <v>1536.26</v>
      </c>
      <c r="N43" s="2">
        <v>16.94</v>
      </c>
      <c r="O43" s="2">
        <v>3.96</v>
      </c>
      <c r="P43" s="2">
        <v>12573.44</v>
      </c>
      <c r="Q43" s="17">
        <v>0</v>
      </c>
      <c r="R43" s="17">
        <v>870174.14</v>
      </c>
      <c r="T43" s="6">
        <f t="shared" si="21"/>
        <v>0</v>
      </c>
      <c r="U43" s="6">
        <f t="shared" si="22"/>
        <v>0</v>
      </c>
      <c r="V43" s="6">
        <f t="shared" si="23"/>
        <v>0</v>
      </c>
      <c r="W43" s="6">
        <f t="shared" si="24"/>
        <v>0</v>
      </c>
      <c r="X43" s="6">
        <f t="shared" si="25"/>
        <v>0</v>
      </c>
      <c r="Y43" s="6">
        <f t="shared" si="26"/>
        <v>0.005421566406479459</v>
      </c>
      <c r="Z43" s="6">
        <f t="shared" si="27"/>
        <v>0</v>
      </c>
      <c r="AA43" s="6">
        <f t="shared" si="28"/>
        <v>0.00568627373137528</v>
      </c>
      <c r="AB43" s="6">
        <f t="shared" si="29"/>
        <v>0.005094992343900639</v>
      </c>
      <c r="AC43" s="6">
        <f t="shared" si="30"/>
        <v>0.0019675312391978597</v>
      </c>
      <c r="AD43" s="6">
        <f t="shared" si="31"/>
        <v>8.000105786522797E-05</v>
      </c>
      <c r="AE43" s="6">
        <f t="shared" si="32"/>
        <v>8.342462290385101E-05</v>
      </c>
      <c r="AF43" s="6">
        <f t="shared" si="33"/>
        <v>0.0021721331717560978</v>
      </c>
      <c r="AG43" s="6">
        <f t="shared" si="34"/>
        <v>0</v>
      </c>
      <c r="AH43" s="6"/>
      <c r="AI43" s="6"/>
      <c r="AJ43" s="6"/>
      <c r="AK43" s="6">
        <f t="shared" si="16"/>
        <v>0.0010237661485315438</v>
      </c>
      <c r="AL43" s="6">
        <f t="shared" si="17"/>
        <v>0.00284313686568764</v>
      </c>
      <c r="AM43" s="6">
        <f t="shared" si="18"/>
        <v>0.0027107832032397293</v>
      </c>
      <c r="AN43" s="6">
        <f t="shared" si="19"/>
        <v>0.00284313686568764</v>
      </c>
      <c r="AO43" s="11">
        <f t="shared" si="35"/>
        <v>0.002422932843978945</v>
      </c>
      <c r="AP43" s="11">
        <f t="shared" si="20"/>
        <v>0</v>
      </c>
    </row>
    <row r="44" spans="1:42" ht="11.25">
      <c r="A44" s="39" t="s">
        <v>203</v>
      </c>
      <c r="B44" s="17" t="s">
        <v>211</v>
      </c>
      <c r="C44" s="17" t="s">
        <v>280</v>
      </c>
      <c r="I44" s="2">
        <v>74.739</v>
      </c>
      <c r="J44" s="2">
        <v>0</v>
      </c>
      <c r="K44" s="2">
        <v>43.295</v>
      </c>
      <c r="L44" s="2">
        <v>31.444000000000003</v>
      </c>
      <c r="M44" s="2">
        <v>2444.05</v>
      </c>
      <c r="N44" s="2">
        <v>26.95</v>
      </c>
      <c r="O44" s="2">
        <v>6.3</v>
      </c>
      <c r="P44" s="2">
        <v>20003.2</v>
      </c>
      <c r="Q44" s="17">
        <v>0</v>
      </c>
      <c r="R44" s="17">
        <v>1384367.95</v>
      </c>
      <c r="T44" s="6">
        <f t="shared" si="21"/>
        <v>0</v>
      </c>
      <c r="U44" s="6">
        <f t="shared" si="22"/>
        <v>0</v>
      </c>
      <c r="V44" s="6">
        <f t="shared" si="23"/>
        <v>0</v>
      </c>
      <c r="W44" s="6">
        <f t="shared" si="24"/>
        <v>0</v>
      </c>
      <c r="X44" s="6">
        <f t="shared" si="25"/>
        <v>0</v>
      </c>
      <c r="Y44" s="6">
        <f t="shared" si="26"/>
        <v>0.008625219283035501</v>
      </c>
      <c r="Z44" s="6">
        <f t="shared" si="27"/>
        <v>0</v>
      </c>
      <c r="AA44" s="6">
        <f t="shared" si="28"/>
        <v>0.009046344572642492</v>
      </c>
      <c r="AB44" s="6">
        <f t="shared" si="29"/>
        <v>0.008105669638023744</v>
      </c>
      <c r="AC44" s="6">
        <f t="shared" si="30"/>
        <v>0.003130163335087504</v>
      </c>
      <c r="AD44" s="6">
        <f t="shared" si="31"/>
        <v>0.0001272744102401354</v>
      </c>
      <c r="AE44" s="6">
        <f t="shared" si="32"/>
        <v>0.00013272099098339933</v>
      </c>
      <c r="AF44" s="6">
        <f t="shared" si="33"/>
        <v>0.0034556664096119733</v>
      </c>
      <c r="AG44" s="6">
        <f t="shared" si="34"/>
        <v>0</v>
      </c>
      <c r="AH44" s="6"/>
      <c r="AI44" s="6"/>
      <c r="AJ44" s="6"/>
      <c r="AK44" s="6">
        <f t="shared" si="16"/>
        <v>0.0016287188726638196</v>
      </c>
      <c r="AL44" s="6">
        <f t="shared" si="17"/>
        <v>0.004523172286321246</v>
      </c>
      <c r="AM44" s="6">
        <f t="shared" si="18"/>
        <v>0.004312609641517751</v>
      </c>
      <c r="AN44" s="6">
        <f t="shared" si="19"/>
        <v>0.004523172286321246</v>
      </c>
      <c r="AO44" s="11">
        <f t="shared" si="35"/>
        <v>0.0038546658881483216</v>
      </c>
      <c r="AP44" s="11">
        <f t="shared" si="20"/>
        <v>0</v>
      </c>
    </row>
    <row r="45" spans="1:42" ht="11.25">
      <c r="A45" s="39" t="s">
        <v>203</v>
      </c>
      <c r="B45" s="76" t="s">
        <v>250</v>
      </c>
      <c r="C45" s="17" t="s">
        <v>251</v>
      </c>
      <c r="I45" s="2">
        <v>0</v>
      </c>
      <c r="Q45" s="17"/>
      <c r="R45" s="17">
        <v>366202</v>
      </c>
      <c r="T45" s="6">
        <f t="shared" si="21"/>
        <v>0</v>
      </c>
      <c r="U45" s="6">
        <f t="shared" si="22"/>
        <v>0</v>
      </c>
      <c r="V45" s="6">
        <f t="shared" si="23"/>
        <v>0</v>
      </c>
      <c r="W45" s="6">
        <f t="shared" si="24"/>
        <v>0</v>
      </c>
      <c r="X45" s="6">
        <f t="shared" si="25"/>
        <v>0</v>
      </c>
      <c r="Y45" s="6">
        <f t="shared" si="26"/>
        <v>0</v>
      </c>
      <c r="Z45" s="6">
        <f t="shared" si="27"/>
        <v>0</v>
      </c>
      <c r="AA45" s="6">
        <f t="shared" si="28"/>
        <v>0</v>
      </c>
      <c r="AB45" s="6">
        <f t="shared" si="29"/>
        <v>0</v>
      </c>
      <c r="AC45" s="6">
        <f t="shared" si="30"/>
        <v>0</v>
      </c>
      <c r="AD45" s="6">
        <f t="shared" si="31"/>
        <v>0</v>
      </c>
      <c r="AE45" s="6">
        <f t="shared" si="32"/>
        <v>0</v>
      </c>
      <c r="AF45" s="6">
        <f t="shared" si="33"/>
        <v>0</v>
      </c>
      <c r="AG45" s="6">
        <f t="shared" si="34"/>
        <v>0</v>
      </c>
      <c r="AH45" s="6"/>
      <c r="AI45" s="6"/>
      <c r="AJ45" s="6"/>
      <c r="AK45" s="6">
        <f t="shared" si="16"/>
        <v>0</v>
      </c>
      <c r="AL45" s="6">
        <f t="shared" si="17"/>
        <v>0</v>
      </c>
      <c r="AM45" s="6">
        <f t="shared" si="18"/>
        <v>0</v>
      </c>
      <c r="AN45" s="6">
        <f t="shared" si="19"/>
        <v>0</v>
      </c>
      <c r="AO45" s="11">
        <f t="shared" si="35"/>
        <v>0.0010196612523221819</v>
      </c>
      <c r="AP45" s="11">
        <f t="shared" si="20"/>
        <v>0</v>
      </c>
    </row>
    <row r="46" spans="1:42" ht="11.25">
      <c r="A46" s="39" t="s">
        <v>203</v>
      </c>
      <c r="B46" s="74" t="s">
        <v>30</v>
      </c>
      <c r="C46" s="17" t="s">
        <v>114</v>
      </c>
      <c r="I46" s="2">
        <v>6.8</v>
      </c>
      <c r="J46" s="2">
        <v>0</v>
      </c>
      <c r="L46" s="2">
        <v>6.8</v>
      </c>
      <c r="M46" s="2">
        <v>1605</v>
      </c>
      <c r="N46" s="2">
        <v>1533</v>
      </c>
      <c r="O46" s="2">
        <v>0</v>
      </c>
      <c r="P46" s="2">
        <v>3750</v>
      </c>
      <c r="Q46" s="17"/>
      <c r="R46" s="17"/>
      <c r="T46" s="6">
        <f t="shared" si="21"/>
        <v>0</v>
      </c>
      <c r="U46" s="6">
        <f t="shared" si="22"/>
        <v>0</v>
      </c>
      <c r="V46" s="6">
        <f t="shared" si="23"/>
        <v>0</v>
      </c>
      <c r="W46" s="6">
        <f t="shared" si="24"/>
        <v>0</v>
      </c>
      <c r="X46" s="6">
        <f t="shared" si="25"/>
        <v>0</v>
      </c>
      <c r="Y46" s="6">
        <f t="shared" si="26"/>
        <v>0.0007847508144963326</v>
      </c>
      <c r="Z46" s="6">
        <f t="shared" si="27"/>
        <v>0</v>
      </c>
      <c r="AA46" s="6">
        <f t="shared" si="28"/>
        <v>0</v>
      </c>
      <c r="AB46" s="6">
        <f t="shared" si="29"/>
        <v>0.0017529116377865877</v>
      </c>
      <c r="AC46" s="6">
        <f t="shared" si="30"/>
        <v>0.0020555684837934756</v>
      </c>
      <c r="AD46" s="6">
        <f t="shared" si="31"/>
        <v>0.007239765153919391</v>
      </c>
      <c r="AE46" s="6">
        <f t="shared" si="32"/>
        <v>0</v>
      </c>
      <c r="AF46" s="6">
        <f t="shared" si="33"/>
        <v>0.0006478337983945019</v>
      </c>
      <c r="AG46" s="6">
        <f t="shared" si="34"/>
        <v>0</v>
      </c>
      <c r="AH46" s="6"/>
      <c r="AI46" s="6"/>
      <c r="AJ46" s="6"/>
      <c r="AK46" s="6">
        <f t="shared" si="16"/>
        <v>0.004647666818856433</v>
      </c>
      <c r="AL46" s="6">
        <f t="shared" si="17"/>
        <v>0</v>
      </c>
      <c r="AM46" s="6">
        <f t="shared" si="18"/>
        <v>0.0003923754072481663</v>
      </c>
      <c r="AN46" s="6">
        <f t="shared" si="19"/>
        <v>0</v>
      </c>
      <c r="AO46" s="11">
        <f t="shared" si="35"/>
        <v>0</v>
      </c>
      <c r="AP46" s="11">
        <f t="shared" si="20"/>
        <v>0</v>
      </c>
    </row>
    <row r="47" spans="1:42" ht="11.25">
      <c r="A47" s="39" t="s">
        <v>203</v>
      </c>
      <c r="B47" s="74" t="s">
        <v>31</v>
      </c>
      <c r="C47" s="17" t="s">
        <v>117</v>
      </c>
      <c r="I47" s="2">
        <v>2</v>
      </c>
      <c r="J47" s="2">
        <v>0</v>
      </c>
      <c r="L47" s="2">
        <v>2</v>
      </c>
      <c r="M47" s="2">
        <v>662</v>
      </c>
      <c r="N47" s="2">
        <v>217</v>
      </c>
      <c r="O47" s="2">
        <v>77</v>
      </c>
      <c r="P47" s="2">
        <v>1500</v>
      </c>
      <c r="Q47" s="17"/>
      <c r="R47" s="95">
        <v>293710</v>
      </c>
      <c r="T47" s="6">
        <f t="shared" si="21"/>
        <v>0</v>
      </c>
      <c r="U47" s="6">
        <f t="shared" si="22"/>
        <v>0</v>
      </c>
      <c r="V47" s="6">
        <f t="shared" si="23"/>
        <v>0</v>
      </c>
      <c r="W47" s="6">
        <f t="shared" si="24"/>
        <v>0</v>
      </c>
      <c r="X47" s="6">
        <f t="shared" si="25"/>
        <v>0</v>
      </c>
      <c r="Y47" s="6">
        <f t="shared" si="26"/>
        <v>0.00023080906308715665</v>
      </c>
      <c r="Z47" s="6">
        <f t="shared" si="27"/>
        <v>0</v>
      </c>
      <c r="AA47" s="6">
        <f t="shared" si="28"/>
        <v>0</v>
      </c>
      <c r="AB47" s="6">
        <f t="shared" si="29"/>
        <v>0.0005155622464078199</v>
      </c>
      <c r="AC47" s="6">
        <f t="shared" si="30"/>
        <v>0.0008478419540631033</v>
      </c>
      <c r="AD47" s="6">
        <f t="shared" si="31"/>
        <v>0.0010248069395958955</v>
      </c>
      <c r="AE47" s="6">
        <f t="shared" si="32"/>
        <v>0.0016221454453526586</v>
      </c>
      <c r="AF47" s="6">
        <f t="shared" si="33"/>
        <v>0.00025913351935780073</v>
      </c>
      <c r="AG47" s="6">
        <f t="shared" si="34"/>
        <v>0</v>
      </c>
      <c r="AH47" s="6"/>
      <c r="AI47" s="6"/>
      <c r="AJ47" s="6"/>
      <c r="AK47" s="6">
        <f t="shared" si="16"/>
        <v>0.0009363244468294994</v>
      </c>
      <c r="AL47" s="6">
        <f t="shared" si="17"/>
        <v>0</v>
      </c>
      <c r="AM47" s="6">
        <f t="shared" si="18"/>
        <v>0.00011540453154357833</v>
      </c>
      <c r="AN47" s="6">
        <f t="shared" si="19"/>
        <v>0</v>
      </c>
      <c r="AO47" s="11">
        <f t="shared" si="35"/>
        <v>0.0008178128639918625</v>
      </c>
      <c r="AP47" s="11">
        <f t="shared" si="20"/>
        <v>0</v>
      </c>
    </row>
    <row r="48" spans="1:42" ht="11.25">
      <c r="A48" s="39" t="s">
        <v>203</v>
      </c>
      <c r="B48" s="74" t="s">
        <v>32</v>
      </c>
      <c r="C48" s="17" t="s">
        <v>118</v>
      </c>
      <c r="I48" s="2">
        <v>2</v>
      </c>
      <c r="J48" s="2">
        <v>0</v>
      </c>
      <c r="L48" s="2">
        <v>2</v>
      </c>
      <c r="M48" s="2">
        <v>424</v>
      </c>
      <c r="N48" s="2">
        <v>0</v>
      </c>
      <c r="O48" s="2">
        <v>0</v>
      </c>
      <c r="P48" s="2">
        <v>3135</v>
      </c>
      <c r="Q48" s="17"/>
      <c r="R48" s="95">
        <v>629326</v>
      </c>
      <c r="T48" s="6">
        <f t="shared" si="21"/>
        <v>0</v>
      </c>
      <c r="U48" s="6">
        <f t="shared" si="22"/>
        <v>0</v>
      </c>
      <c r="V48" s="6">
        <f t="shared" si="23"/>
        <v>0</v>
      </c>
      <c r="W48" s="6">
        <f t="shared" si="24"/>
        <v>0</v>
      </c>
      <c r="X48" s="6">
        <f t="shared" si="25"/>
        <v>0</v>
      </c>
      <c r="Y48" s="6">
        <f t="shared" si="26"/>
        <v>0.00023080906308715665</v>
      </c>
      <c r="Z48" s="6">
        <f t="shared" si="27"/>
        <v>0</v>
      </c>
      <c r="AA48" s="6">
        <f t="shared" si="28"/>
        <v>0</v>
      </c>
      <c r="AB48" s="6">
        <f t="shared" si="29"/>
        <v>0.0005155622464078199</v>
      </c>
      <c r="AC48" s="6">
        <f t="shared" si="30"/>
        <v>0.0005430286835691175</v>
      </c>
      <c r="AD48" s="6">
        <f t="shared" si="31"/>
        <v>0</v>
      </c>
      <c r="AE48" s="6">
        <f t="shared" si="32"/>
        <v>0</v>
      </c>
      <c r="AF48" s="6">
        <f t="shared" si="33"/>
        <v>0.0005415890554578036</v>
      </c>
      <c r="AG48" s="6">
        <f t="shared" si="34"/>
        <v>0</v>
      </c>
      <c r="AH48" s="6"/>
      <c r="AI48" s="6"/>
      <c r="AJ48" s="6"/>
      <c r="AK48" s="6">
        <f t="shared" si="16"/>
        <v>0.00027151434178455876</v>
      </c>
      <c r="AL48" s="6">
        <f t="shared" si="17"/>
        <v>0</v>
      </c>
      <c r="AM48" s="6">
        <f t="shared" si="18"/>
        <v>0.00011540453154357833</v>
      </c>
      <c r="AN48" s="6">
        <f t="shared" si="19"/>
        <v>0</v>
      </c>
      <c r="AO48" s="11">
        <f t="shared" si="35"/>
        <v>0.001752309756033308</v>
      </c>
      <c r="AP48" s="11">
        <f t="shared" si="20"/>
        <v>0</v>
      </c>
    </row>
    <row r="49" spans="1:42" ht="11.25">
      <c r="A49" s="39" t="s">
        <v>203</v>
      </c>
      <c r="B49" s="74" t="s">
        <v>33</v>
      </c>
      <c r="C49" s="17" t="s">
        <v>119</v>
      </c>
      <c r="I49" s="2">
        <v>77.25</v>
      </c>
      <c r="J49" s="2">
        <v>0</v>
      </c>
      <c r="L49" s="2">
        <v>77.25</v>
      </c>
      <c r="M49" s="2">
        <v>4711</v>
      </c>
      <c r="N49" s="2">
        <v>2</v>
      </c>
      <c r="O49" s="2">
        <v>5</v>
      </c>
      <c r="P49" s="2">
        <v>21089</v>
      </c>
      <c r="Q49" s="17"/>
      <c r="R49" s="95">
        <v>4063853</v>
      </c>
      <c r="T49" s="6">
        <f t="shared" si="21"/>
        <v>0</v>
      </c>
      <c r="U49" s="6">
        <f t="shared" si="22"/>
        <v>0</v>
      </c>
      <c r="V49" s="6">
        <f t="shared" si="23"/>
        <v>0</v>
      </c>
      <c r="W49" s="6">
        <f t="shared" si="24"/>
        <v>0</v>
      </c>
      <c r="X49" s="6">
        <f t="shared" si="25"/>
        <v>0</v>
      </c>
      <c r="Y49" s="6">
        <f t="shared" si="26"/>
        <v>0.008915000061741426</v>
      </c>
      <c r="Z49" s="6">
        <f t="shared" si="27"/>
        <v>0</v>
      </c>
      <c r="AA49" s="6">
        <f t="shared" si="28"/>
        <v>0</v>
      </c>
      <c r="AB49" s="6">
        <f t="shared" si="29"/>
        <v>0.019913591767502042</v>
      </c>
      <c r="AC49" s="6">
        <f t="shared" si="30"/>
        <v>0.006033509736542718</v>
      </c>
      <c r="AD49" s="6">
        <f t="shared" si="31"/>
        <v>9.445225249731755E-06</v>
      </c>
      <c r="AE49" s="6">
        <f t="shared" si="32"/>
        <v>0.00010533411982809472</v>
      </c>
      <c r="AF49" s="6">
        <f t="shared" si="33"/>
        <v>0.0036432445264911067</v>
      </c>
      <c r="AG49" s="6">
        <f t="shared" si="34"/>
        <v>0</v>
      </c>
      <c r="AH49" s="6"/>
      <c r="AI49" s="6"/>
      <c r="AJ49" s="6"/>
      <c r="AK49" s="6">
        <f t="shared" si="16"/>
        <v>0.0030214774808962246</v>
      </c>
      <c r="AL49" s="6">
        <f t="shared" si="17"/>
        <v>0</v>
      </c>
      <c r="AM49" s="6">
        <f t="shared" si="18"/>
        <v>0.004457500030870713</v>
      </c>
      <c r="AN49" s="6">
        <f t="shared" si="19"/>
        <v>0</v>
      </c>
      <c r="AO49" s="11">
        <f t="shared" si="35"/>
        <v>0.011315485549596277</v>
      </c>
      <c r="AP49" s="11">
        <f t="shared" si="20"/>
        <v>0</v>
      </c>
    </row>
    <row r="50" spans="1:42" ht="11.25">
      <c r="A50" s="39" t="s">
        <v>203</v>
      </c>
      <c r="B50" s="74" t="s">
        <v>34</v>
      </c>
      <c r="C50" s="17" t="s">
        <v>122</v>
      </c>
      <c r="I50" s="2">
        <v>32.05</v>
      </c>
      <c r="J50" s="2">
        <v>0</v>
      </c>
      <c r="L50" s="2">
        <v>32.05</v>
      </c>
      <c r="M50" s="2">
        <v>3307</v>
      </c>
      <c r="N50" s="2">
        <v>0</v>
      </c>
      <c r="O50" s="2">
        <v>20</v>
      </c>
      <c r="P50" s="2">
        <v>16667</v>
      </c>
      <c r="Q50" s="17"/>
      <c r="R50" s="95">
        <v>1571657</v>
      </c>
      <c r="T50" s="6">
        <f t="shared" si="21"/>
        <v>0</v>
      </c>
      <c r="U50" s="6">
        <f t="shared" si="22"/>
        <v>0</v>
      </c>
      <c r="V50" s="6">
        <f t="shared" si="23"/>
        <v>0</v>
      </c>
      <c r="W50" s="6">
        <f t="shared" si="24"/>
        <v>0</v>
      </c>
      <c r="X50" s="6">
        <f t="shared" si="25"/>
        <v>0</v>
      </c>
      <c r="Y50" s="6">
        <f t="shared" si="26"/>
        <v>0.0036987152359716853</v>
      </c>
      <c r="Z50" s="6">
        <f t="shared" si="27"/>
        <v>0</v>
      </c>
      <c r="AA50" s="6">
        <f t="shared" si="28"/>
        <v>0</v>
      </c>
      <c r="AB50" s="6">
        <f t="shared" si="29"/>
        <v>0.008261884998685314</v>
      </c>
      <c r="AC50" s="6">
        <f t="shared" si="30"/>
        <v>0.004235367586233659</v>
      </c>
      <c r="AD50" s="6">
        <f t="shared" si="31"/>
        <v>0</v>
      </c>
      <c r="AE50" s="6">
        <f t="shared" si="32"/>
        <v>0.00042133647931237887</v>
      </c>
      <c r="AF50" s="6">
        <f t="shared" si="33"/>
        <v>0.0028793189114243102</v>
      </c>
      <c r="AG50" s="6">
        <f t="shared" si="34"/>
        <v>0</v>
      </c>
      <c r="AH50" s="6"/>
      <c r="AI50" s="6"/>
      <c r="AJ50" s="6"/>
      <c r="AK50" s="6">
        <f t="shared" si="16"/>
        <v>0.0021176837931168296</v>
      </c>
      <c r="AL50" s="6">
        <f t="shared" si="17"/>
        <v>0</v>
      </c>
      <c r="AM50" s="6">
        <f t="shared" si="18"/>
        <v>0.0018493576179858427</v>
      </c>
      <c r="AN50" s="6">
        <f t="shared" si="19"/>
        <v>0</v>
      </c>
      <c r="AO50" s="11">
        <f t="shared" si="35"/>
        <v>0.0043761578168358545</v>
      </c>
      <c r="AP50" s="11">
        <f t="shared" si="20"/>
        <v>0</v>
      </c>
    </row>
    <row r="51" spans="1:42" ht="11.25">
      <c r="A51" s="39" t="s">
        <v>203</v>
      </c>
      <c r="B51" s="74" t="s">
        <v>35</v>
      </c>
      <c r="C51" s="17" t="s">
        <v>123</v>
      </c>
      <c r="I51" s="2">
        <v>1.57</v>
      </c>
      <c r="J51" s="2">
        <v>0</v>
      </c>
      <c r="L51" s="2">
        <v>1.57</v>
      </c>
      <c r="M51" s="2">
        <v>342</v>
      </c>
      <c r="N51" s="2">
        <v>0</v>
      </c>
      <c r="O51" s="2">
        <v>0</v>
      </c>
      <c r="P51" s="2">
        <v>1653</v>
      </c>
      <c r="Q51" s="17"/>
      <c r="R51" s="17">
        <v>353971</v>
      </c>
      <c r="T51" s="6">
        <f t="shared" si="21"/>
        <v>0</v>
      </c>
      <c r="U51" s="6">
        <f t="shared" si="22"/>
        <v>0</v>
      </c>
      <c r="V51" s="6">
        <f t="shared" si="23"/>
        <v>0</v>
      </c>
      <c r="W51" s="6">
        <f t="shared" si="24"/>
        <v>0</v>
      </c>
      <c r="X51" s="6">
        <f t="shared" si="25"/>
        <v>0</v>
      </c>
      <c r="Y51" s="6">
        <f t="shared" si="26"/>
        <v>0.00018118511452341798</v>
      </c>
      <c r="Z51" s="6">
        <f t="shared" si="27"/>
        <v>0</v>
      </c>
      <c r="AA51" s="6">
        <f t="shared" si="28"/>
        <v>0</v>
      </c>
      <c r="AB51" s="6">
        <f t="shared" si="29"/>
        <v>0.00040471636343013864</v>
      </c>
      <c r="AC51" s="6">
        <f t="shared" si="30"/>
        <v>0.0004380089853316938</v>
      </c>
      <c r="AD51" s="6">
        <f t="shared" si="31"/>
        <v>0</v>
      </c>
      <c r="AE51" s="6">
        <f t="shared" si="32"/>
        <v>0</v>
      </c>
      <c r="AF51" s="6">
        <f t="shared" si="33"/>
        <v>0.0002855651383322964</v>
      </c>
      <c r="AG51" s="6">
        <f t="shared" si="34"/>
        <v>0</v>
      </c>
      <c r="AH51" s="6"/>
      <c r="AI51" s="6"/>
      <c r="AJ51" s="6"/>
      <c r="AK51" s="6">
        <f t="shared" si="16"/>
        <v>0.0002190044926658469</v>
      </c>
      <c r="AL51" s="6">
        <f t="shared" si="17"/>
        <v>0</v>
      </c>
      <c r="AM51" s="6">
        <f t="shared" si="18"/>
        <v>9.059255726170899E-05</v>
      </c>
      <c r="AN51" s="6">
        <f t="shared" si="19"/>
        <v>0</v>
      </c>
      <c r="AO51" s="11">
        <f t="shared" si="35"/>
        <v>0.0009856049752479097</v>
      </c>
      <c r="AP51" s="11">
        <f t="shared" si="20"/>
        <v>0</v>
      </c>
    </row>
    <row r="52" spans="1:42" ht="11.25">
      <c r="A52" s="39" t="s">
        <v>203</v>
      </c>
      <c r="B52" s="74" t="s">
        <v>36</v>
      </c>
      <c r="C52" s="60" t="s">
        <v>124</v>
      </c>
      <c r="I52" s="2">
        <v>9.5</v>
      </c>
      <c r="J52" s="2">
        <v>0</v>
      </c>
      <c r="L52" s="2">
        <v>9.5</v>
      </c>
      <c r="M52" s="2">
        <v>2116</v>
      </c>
      <c r="N52" s="2">
        <v>0</v>
      </c>
      <c r="O52" s="2">
        <v>0</v>
      </c>
      <c r="P52" s="2">
        <v>18194</v>
      </c>
      <c r="Q52" s="17"/>
      <c r="R52" s="17">
        <v>1175285</v>
      </c>
      <c r="T52" s="6">
        <f t="shared" si="21"/>
        <v>0</v>
      </c>
      <c r="U52" s="6">
        <f t="shared" si="22"/>
        <v>0</v>
      </c>
      <c r="V52" s="6">
        <f t="shared" si="23"/>
        <v>0</v>
      </c>
      <c r="W52" s="6">
        <f t="shared" si="24"/>
        <v>0</v>
      </c>
      <c r="X52" s="6">
        <f t="shared" si="25"/>
        <v>0</v>
      </c>
      <c r="Y52" s="6">
        <f t="shared" si="26"/>
        <v>0.0010963430496639941</v>
      </c>
      <c r="Z52" s="6">
        <f t="shared" si="27"/>
        <v>0</v>
      </c>
      <c r="AA52" s="6">
        <f t="shared" si="28"/>
        <v>0</v>
      </c>
      <c r="AB52" s="6">
        <f t="shared" si="29"/>
        <v>0.0024489206704371444</v>
      </c>
      <c r="AC52" s="6">
        <f t="shared" si="30"/>
        <v>0.002710020505736445</v>
      </c>
      <c r="AD52" s="6">
        <f t="shared" si="31"/>
        <v>0</v>
      </c>
      <c r="AE52" s="6">
        <f t="shared" si="32"/>
        <v>0</v>
      </c>
      <c r="AF52" s="6">
        <f t="shared" si="33"/>
        <v>0.003143116834130551</v>
      </c>
      <c r="AG52" s="6">
        <f t="shared" si="34"/>
        <v>0</v>
      </c>
      <c r="AH52" s="6"/>
      <c r="AI52" s="6"/>
      <c r="AJ52" s="6"/>
      <c r="AK52" s="6">
        <f t="shared" si="16"/>
        <v>0.0013550102528682225</v>
      </c>
      <c r="AL52" s="6">
        <f t="shared" si="17"/>
        <v>0</v>
      </c>
      <c r="AM52" s="6">
        <f t="shared" si="18"/>
        <v>0.0005481715248319971</v>
      </c>
      <c r="AN52" s="6">
        <f t="shared" si="19"/>
        <v>0</v>
      </c>
      <c r="AO52" s="11">
        <f t="shared" si="35"/>
        <v>0.003272490524179211</v>
      </c>
      <c r="AP52" s="11">
        <f t="shared" si="20"/>
        <v>0</v>
      </c>
    </row>
    <row r="53" spans="1:42" ht="11.25">
      <c r="A53" s="39" t="s">
        <v>203</v>
      </c>
      <c r="B53" s="76" t="s">
        <v>256</v>
      </c>
      <c r="C53" s="17" t="s">
        <v>143</v>
      </c>
      <c r="I53" s="2">
        <v>0</v>
      </c>
      <c r="Q53" s="17"/>
      <c r="R53" s="17"/>
      <c r="T53" s="6">
        <f t="shared" si="21"/>
        <v>0</v>
      </c>
      <c r="U53" s="6">
        <f t="shared" si="22"/>
        <v>0</v>
      </c>
      <c r="V53" s="6">
        <f t="shared" si="23"/>
        <v>0</v>
      </c>
      <c r="W53" s="6">
        <f t="shared" si="24"/>
        <v>0</v>
      </c>
      <c r="X53" s="6">
        <f t="shared" si="25"/>
        <v>0</v>
      </c>
      <c r="Y53" s="6">
        <f t="shared" si="26"/>
        <v>0</v>
      </c>
      <c r="Z53" s="6">
        <f t="shared" si="27"/>
        <v>0</v>
      </c>
      <c r="AA53" s="6">
        <f t="shared" si="28"/>
        <v>0</v>
      </c>
      <c r="AB53" s="6">
        <f t="shared" si="29"/>
        <v>0</v>
      </c>
      <c r="AC53" s="6">
        <f t="shared" si="30"/>
        <v>0</v>
      </c>
      <c r="AD53" s="6">
        <f t="shared" si="31"/>
        <v>0</v>
      </c>
      <c r="AE53" s="6">
        <f t="shared" si="32"/>
        <v>0</v>
      </c>
      <c r="AF53" s="6">
        <f t="shared" si="33"/>
        <v>0</v>
      </c>
      <c r="AG53" s="6">
        <f t="shared" si="34"/>
        <v>0</v>
      </c>
      <c r="AH53" s="6"/>
      <c r="AI53" s="6"/>
      <c r="AJ53" s="6"/>
      <c r="AK53" s="6">
        <f t="shared" si="16"/>
        <v>0</v>
      </c>
      <c r="AL53" s="6">
        <f t="shared" si="17"/>
        <v>0</v>
      </c>
      <c r="AM53" s="6">
        <f t="shared" si="18"/>
        <v>0</v>
      </c>
      <c r="AN53" s="6">
        <f t="shared" si="19"/>
        <v>0</v>
      </c>
      <c r="AO53" s="11">
        <f t="shared" si="35"/>
        <v>0</v>
      </c>
      <c r="AP53" s="11">
        <f t="shared" si="20"/>
        <v>0</v>
      </c>
    </row>
    <row r="54" spans="1:42" ht="11.25">
      <c r="A54" s="39" t="s">
        <v>203</v>
      </c>
      <c r="B54" s="76" t="s">
        <v>252</v>
      </c>
      <c r="C54" s="17" t="s">
        <v>147</v>
      </c>
      <c r="I54" s="2">
        <v>3</v>
      </c>
      <c r="J54" s="2">
        <v>0.57</v>
      </c>
      <c r="L54" s="2">
        <v>3</v>
      </c>
      <c r="M54" s="2">
        <v>802</v>
      </c>
      <c r="N54" s="2">
        <v>0</v>
      </c>
      <c r="O54" s="2">
        <v>141</v>
      </c>
      <c r="P54" s="2">
        <v>4112</v>
      </c>
      <c r="Q54" s="17"/>
      <c r="R54" s="17">
        <v>453645</v>
      </c>
      <c r="T54" s="6">
        <f t="shared" si="21"/>
        <v>0</v>
      </c>
      <c r="U54" s="6">
        <f t="shared" si="22"/>
        <v>0</v>
      </c>
      <c r="V54" s="6">
        <f t="shared" si="23"/>
        <v>0</v>
      </c>
      <c r="W54" s="6">
        <f t="shared" si="24"/>
        <v>0</v>
      </c>
      <c r="X54" s="6">
        <f t="shared" si="25"/>
        <v>0</v>
      </c>
      <c r="Y54" s="6">
        <f t="shared" si="26"/>
        <v>0.000346213594630735</v>
      </c>
      <c r="Z54" s="6">
        <f t="shared" si="27"/>
        <v>0.000314635519590201</v>
      </c>
      <c r="AA54" s="6">
        <f t="shared" si="28"/>
        <v>0</v>
      </c>
      <c r="AB54" s="6">
        <f t="shared" si="29"/>
        <v>0.0007733433696117298</v>
      </c>
      <c r="AC54" s="6">
        <f t="shared" si="30"/>
        <v>0.0010271438778830949</v>
      </c>
      <c r="AD54" s="6">
        <f t="shared" si="31"/>
        <v>0</v>
      </c>
      <c r="AE54" s="6">
        <f t="shared" si="32"/>
        <v>0.002970422179152271</v>
      </c>
      <c r="AF54" s="6">
        <f t="shared" si="33"/>
        <v>0.0007103713543995178</v>
      </c>
      <c r="AG54" s="6">
        <f t="shared" si="34"/>
        <v>0</v>
      </c>
      <c r="AH54" s="6"/>
      <c r="AI54" s="6"/>
      <c r="AJ54" s="6"/>
      <c r="AK54" s="6">
        <f t="shared" si="16"/>
        <v>0.0005135719389415474</v>
      </c>
      <c r="AL54" s="6">
        <f t="shared" si="17"/>
        <v>0</v>
      </c>
      <c r="AM54" s="6">
        <f t="shared" si="18"/>
        <v>0.0001731067973153675</v>
      </c>
      <c r="AN54" s="6">
        <f t="shared" si="19"/>
        <v>0</v>
      </c>
      <c r="AO54" s="11">
        <f t="shared" si="35"/>
        <v>0.0012631395481447294</v>
      </c>
      <c r="AP54" s="11">
        <f t="shared" si="20"/>
        <v>0.0001573177597951005</v>
      </c>
    </row>
    <row r="55" spans="1:42" ht="11.25">
      <c r="A55" s="39" t="s">
        <v>203</v>
      </c>
      <c r="B55" s="74" t="s">
        <v>37</v>
      </c>
      <c r="C55" s="17" t="s">
        <v>269</v>
      </c>
      <c r="I55" s="2">
        <v>4</v>
      </c>
      <c r="J55" s="2">
        <v>0</v>
      </c>
      <c r="L55" s="2">
        <v>4</v>
      </c>
      <c r="M55" s="2">
        <v>552</v>
      </c>
      <c r="N55" s="2">
        <v>9</v>
      </c>
      <c r="O55" s="2">
        <v>0</v>
      </c>
      <c r="P55" s="2">
        <v>2624</v>
      </c>
      <c r="Q55" s="17"/>
      <c r="R55" s="17">
        <v>419532</v>
      </c>
      <c r="T55" s="6">
        <f t="shared" si="21"/>
        <v>0</v>
      </c>
      <c r="U55" s="6">
        <f t="shared" si="22"/>
        <v>0</v>
      </c>
      <c r="V55" s="6">
        <f t="shared" si="23"/>
        <v>0</v>
      </c>
      <c r="W55" s="6">
        <f t="shared" si="24"/>
        <v>0</v>
      </c>
      <c r="X55" s="6">
        <f t="shared" si="25"/>
        <v>0</v>
      </c>
      <c r="Y55" s="6">
        <f t="shared" si="26"/>
        <v>0.0004616181261743133</v>
      </c>
      <c r="Z55" s="6">
        <f t="shared" si="27"/>
        <v>0</v>
      </c>
      <c r="AA55" s="6">
        <f t="shared" si="28"/>
        <v>0</v>
      </c>
      <c r="AB55" s="6">
        <f t="shared" si="29"/>
        <v>0.0010311244928156399</v>
      </c>
      <c r="AC55" s="6">
        <f t="shared" si="30"/>
        <v>0.0007069618710616812</v>
      </c>
      <c r="AD55" s="6">
        <f t="shared" si="31"/>
        <v>4.25035136237929E-05</v>
      </c>
      <c r="AE55" s="6">
        <f t="shared" si="32"/>
        <v>0</v>
      </c>
      <c r="AF55" s="6">
        <f t="shared" si="33"/>
        <v>0.00045331090319657944</v>
      </c>
      <c r="AG55" s="6">
        <f t="shared" si="34"/>
        <v>0</v>
      </c>
      <c r="AH55" s="6"/>
      <c r="AI55" s="6"/>
      <c r="AJ55" s="6"/>
      <c r="AK55" s="6">
        <f t="shared" si="16"/>
        <v>0.00037473269234273703</v>
      </c>
      <c r="AL55" s="6">
        <f t="shared" si="17"/>
        <v>0</v>
      </c>
      <c r="AM55" s="6">
        <f t="shared" si="18"/>
        <v>0.00023080906308715665</v>
      </c>
      <c r="AN55" s="6">
        <f t="shared" si="19"/>
        <v>0</v>
      </c>
      <c r="AO55" s="11">
        <f t="shared" si="35"/>
        <v>0.00116815452812718</v>
      </c>
      <c r="AP55" s="11">
        <f t="shared" si="20"/>
        <v>0</v>
      </c>
    </row>
    <row r="56" spans="1:42" ht="11.25">
      <c r="A56" s="39" t="s">
        <v>203</v>
      </c>
      <c r="B56" s="74" t="s">
        <v>38</v>
      </c>
      <c r="C56" s="17" t="s">
        <v>135</v>
      </c>
      <c r="I56" s="2">
        <v>1</v>
      </c>
      <c r="J56" s="2">
        <v>0</v>
      </c>
      <c r="L56" s="2">
        <v>1</v>
      </c>
      <c r="M56" s="2">
        <v>53</v>
      </c>
      <c r="N56" s="2">
        <v>0</v>
      </c>
      <c r="O56" s="2">
        <v>0</v>
      </c>
      <c r="Q56" s="17"/>
      <c r="R56" s="17">
        <v>41534</v>
      </c>
      <c r="T56" s="6">
        <f t="shared" si="21"/>
        <v>0</v>
      </c>
      <c r="U56" s="6">
        <f t="shared" si="22"/>
        <v>0</v>
      </c>
      <c r="V56" s="6">
        <f t="shared" si="23"/>
        <v>0</v>
      </c>
      <c r="W56" s="6">
        <f t="shared" si="24"/>
        <v>0</v>
      </c>
      <c r="X56" s="6">
        <f t="shared" si="25"/>
        <v>0</v>
      </c>
      <c r="Y56" s="6">
        <f t="shared" si="26"/>
        <v>0.00011540453154357833</v>
      </c>
      <c r="Z56" s="6">
        <f t="shared" si="27"/>
        <v>0</v>
      </c>
      <c r="AA56" s="6">
        <f t="shared" si="28"/>
        <v>0</v>
      </c>
      <c r="AB56" s="6">
        <f t="shared" si="29"/>
        <v>0.00025778112320390997</v>
      </c>
      <c r="AC56" s="6">
        <f t="shared" si="30"/>
        <v>6.787858544613969E-05</v>
      </c>
      <c r="AD56" s="6">
        <f t="shared" si="31"/>
        <v>0</v>
      </c>
      <c r="AE56" s="6">
        <f t="shared" si="32"/>
        <v>0</v>
      </c>
      <c r="AF56" s="6">
        <f t="shared" si="33"/>
        <v>0</v>
      </c>
      <c r="AG56" s="6">
        <f t="shared" si="34"/>
        <v>0</v>
      </c>
      <c r="AH56" s="6"/>
      <c r="AI56" s="6"/>
      <c r="AJ56" s="6"/>
      <c r="AK56" s="6">
        <f t="shared" si="16"/>
        <v>3.3939292723069845E-05</v>
      </c>
      <c r="AL56" s="6">
        <f t="shared" si="17"/>
        <v>0</v>
      </c>
      <c r="AM56" s="6">
        <f t="shared" si="18"/>
        <v>5.770226577178916E-05</v>
      </c>
      <c r="AN56" s="6">
        <f t="shared" si="19"/>
        <v>0</v>
      </c>
      <c r="AO56" s="11">
        <f t="shared" si="35"/>
        <v>0.0001156482227130095</v>
      </c>
      <c r="AP56" s="11">
        <f t="shared" si="20"/>
        <v>0</v>
      </c>
    </row>
    <row r="57" spans="1:42" ht="11.25">
      <c r="A57" s="39" t="s">
        <v>203</v>
      </c>
      <c r="B57" s="74" t="s">
        <v>39</v>
      </c>
      <c r="C57" s="17" t="s">
        <v>136</v>
      </c>
      <c r="I57" s="2">
        <v>3</v>
      </c>
      <c r="J57" s="2">
        <v>0</v>
      </c>
      <c r="L57" s="2">
        <v>3</v>
      </c>
      <c r="M57" s="2">
        <v>2265</v>
      </c>
      <c r="N57" s="2">
        <v>682</v>
      </c>
      <c r="O57" s="2">
        <v>340</v>
      </c>
      <c r="P57" s="2">
        <v>7958</v>
      </c>
      <c r="Q57" s="17"/>
      <c r="R57" s="17">
        <v>666727</v>
      </c>
      <c r="T57" s="6">
        <f t="shared" si="21"/>
        <v>0</v>
      </c>
      <c r="U57" s="6">
        <f t="shared" si="22"/>
        <v>0</v>
      </c>
      <c r="V57" s="6">
        <f t="shared" si="23"/>
        <v>0</v>
      </c>
      <c r="W57" s="6">
        <f t="shared" si="24"/>
        <v>0</v>
      </c>
      <c r="X57" s="6">
        <f t="shared" si="25"/>
        <v>0</v>
      </c>
      <c r="Y57" s="6">
        <f t="shared" si="26"/>
        <v>0.000346213594630735</v>
      </c>
      <c r="Z57" s="6">
        <f t="shared" si="27"/>
        <v>0</v>
      </c>
      <c r="AA57" s="6">
        <f t="shared" si="28"/>
        <v>0</v>
      </c>
      <c r="AB57" s="6">
        <f t="shared" si="29"/>
        <v>0.0007733433696117298</v>
      </c>
      <c r="AC57" s="6">
        <f t="shared" si="30"/>
        <v>0.0029008489818020075</v>
      </c>
      <c r="AD57" s="6">
        <f t="shared" si="31"/>
        <v>0.0032208218101585284</v>
      </c>
      <c r="AE57" s="6">
        <f t="shared" si="32"/>
        <v>0.00716272014831044</v>
      </c>
      <c r="AF57" s="6">
        <f t="shared" si="33"/>
        <v>0.001374789698032919</v>
      </c>
      <c r="AG57" s="6">
        <f t="shared" si="34"/>
        <v>0</v>
      </c>
      <c r="AH57" s="6"/>
      <c r="AI57" s="6"/>
      <c r="AJ57" s="6"/>
      <c r="AK57" s="6">
        <f t="shared" si="16"/>
        <v>0.003060835395980268</v>
      </c>
      <c r="AL57" s="6">
        <f t="shared" si="17"/>
        <v>0</v>
      </c>
      <c r="AM57" s="6">
        <f t="shared" si="18"/>
        <v>0.0001731067973153675</v>
      </c>
      <c r="AN57" s="6">
        <f t="shared" si="19"/>
        <v>0</v>
      </c>
      <c r="AO57" s="11">
        <f t="shared" si="35"/>
        <v>0.0018564499587031512</v>
      </c>
      <c r="AP57" s="11">
        <f t="shared" si="20"/>
        <v>0</v>
      </c>
    </row>
    <row r="58" spans="1:42" ht="11.25">
      <c r="A58" s="39" t="s">
        <v>203</v>
      </c>
      <c r="B58" s="17" t="s">
        <v>40</v>
      </c>
      <c r="C58" s="17" t="s">
        <v>88</v>
      </c>
      <c r="I58" s="2">
        <v>0</v>
      </c>
      <c r="M58" s="2">
        <v>1473</v>
      </c>
      <c r="N58" s="2">
        <v>0</v>
      </c>
      <c r="O58" s="2">
        <v>0</v>
      </c>
      <c r="Q58" s="17"/>
      <c r="R58" s="17"/>
      <c r="T58" s="6">
        <f t="shared" si="21"/>
        <v>0</v>
      </c>
      <c r="U58" s="6">
        <f t="shared" si="22"/>
        <v>0</v>
      </c>
      <c r="V58" s="6">
        <f t="shared" si="23"/>
        <v>0</v>
      </c>
      <c r="W58" s="6">
        <f t="shared" si="24"/>
        <v>0</v>
      </c>
      <c r="X58" s="6">
        <f t="shared" si="25"/>
        <v>0</v>
      </c>
      <c r="Y58" s="6">
        <f t="shared" si="26"/>
        <v>0</v>
      </c>
      <c r="Z58" s="6">
        <f t="shared" si="27"/>
        <v>0</v>
      </c>
      <c r="AA58" s="6">
        <f t="shared" si="28"/>
        <v>0</v>
      </c>
      <c r="AB58" s="6">
        <f t="shared" si="29"/>
        <v>0</v>
      </c>
      <c r="AC58" s="6">
        <f t="shared" si="30"/>
        <v>0.001886512384191769</v>
      </c>
      <c r="AD58" s="6">
        <f t="shared" si="31"/>
        <v>0</v>
      </c>
      <c r="AE58" s="6">
        <f t="shared" si="32"/>
        <v>0</v>
      </c>
      <c r="AF58" s="6">
        <f t="shared" si="33"/>
        <v>0</v>
      </c>
      <c r="AG58" s="6">
        <f t="shared" si="34"/>
        <v>0</v>
      </c>
      <c r="AH58" s="6"/>
      <c r="AI58" s="6"/>
      <c r="AJ58" s="6"/>
      <c r="AK58" s="6">
        <f t="shared" si="16"/>
        <v>0.0009432561920958845</v>
      </c>
      <c r="AL58" s="6">
        <f t="shared" si="17"/>
        <v>0</v>
      </c>
      <c r="AM58" s="6">
        <f t="shared" si="18"/>
        <v>0</v>
      </c>
      <c r="AN58" s="6">
        <f t="shared" si="19"/>
        <v>0</v>
      </c>
      <c r="AO58" s="11">
        <f t="shared" si="35"/>
        <v>0</v>
      </c>
      <c r="AP58" s="11">
        <f t="shared" si="20"/>
        <v>0</v>
      </c>
    </row>
    <row r="59" spans="1:42" ht="11.25">
      <c r="A59" s="39" t="s">
        <v>203</v>
      </c>
      <c r="B59" s="76" t="s">
        <v>255</v>
      </c>
      <c r="C59" s="17" t="s">
        <v>148</v>
      </c>
      <c r="I59" s="2">
        <v>0</v>
      </c>
      <c r="J59" s="2">
        <v>0</v>
      </c>
      <c r="L59" s="2">
        <v>0</v>
      </c>
      <c r="M59" s="2">
        <v>65</v>
      </c>
      <c r="N59" s="2">
        <v>30</v>
      </c>
      <c r="O59" s="2">
        <v>1</v>
      </c>
      <c r="Q59" s="17"/>
      <c r="R59" s="17">
        <v>25501</v>
      </c>
      <c r="T59" s="6">
        <f t="shared" si="21"/>
        <v>0</v>
      </c>
      <c r="U59" s="6">
        <f t="shared" si="22"/>
        <v>0</v>
      </c>
      <c r="V59" s="6">
        <f t="shared" si="23"/>
        <v>0</v>
      </c>
      <c r="W59" s="6">
        <f t="shared" si="24"/>
        <v>0</v>
      </c>
      <c r="X59" s="6">
        <f t="shared" si="25"/>
        <v>0</v>
      </c>
      <c r="Y59" s="6">
        <f t="shared" si="26"/>
        <v>0</v>
      </c>
      <c r="Z59" s="6">
        <f t="shared" si="27"/>
        <v>0</v>
      </c>
      <c r="AA59" s="6">
        <f t="shared" si="28"/>
        <v>0</v>
      </c>
      <c r="AB59" s="6">
        <f t="shared" si="29"/>
        <v>0</v>
      </c>
      <c r="AC59" s="6">
        <f t="shared" si="30"/>
        <v>8.324732177356753E-05</v>
      </c>
      <c r="AD59" s="6">
        <f t="shared" si="31"/>
        <v>0.00014167837874597632</v>
      </c>
      <c r="AE59" s="6">
        <f t="shared" si="32"/>
        <v>2.1066823965618945E-05</v>
      </c>
      <c r="AF59" s="6">
        <f t="shared" si="33"/>
        <v>0</v>
      </c>
      <c r="AG59" s="6">
        <f t="shared" si="34"/>
        <v>0</v>
      </c>
      <c r="AH59" s="6"/>
      <c r="AI59" s="6"/>
      <c r="AJ59" s="6"/>
      <c r="AK59" s="6">
        <f t="shared" si="16"/>
        <v>0.00011246285025977193</v>
      </c>
      <c r="AL59" s="6">
        <f t="shared" si="17"/>
        <v>0</v>
      </c>
      <c r="AM59" s="6">
        <f t="shared" si="18"/>
        <v>0</v>
      </c>
      <c r="AN59" s="6">
        <f t="shared" si="19"/>
        <v>0</v>
      </c>
      <c r="AO59" s="11">
        <f t="shared" si="35"/>
        <v>7.100556959128557E-05</v>
      </c>
      <c r="AP59" s="11">
        <f t="shared" si="20"/>
        <v>0</v>
      </c>
    </row>
    <row r="60" spans="1:42" ht="11.25">
      <c r="A60" s="39" t="s">
        <v>203</v>
      </c>
      <c r="B60" s="109" t="s">
        <v>253</v>
      </c>
      <c r="C60" s="17" t="s">
        <v>254</v>
      </c>
      <c r="I60" s="2">
        <v>0</v>
      </c>
      <c r="Q60" s="17"/>
      <c r="R60" s="17"/>
      <c r="T60" s="6">
        <f t="shared" si="21"/>
        <v>0</v>
      </c>
      <c r="U60" s="6">
        <f t="shared" si="22"/>
        <v>0</v>
      </c>
      <c r="V60" s="6">
        <f t="shared" si="23"/>
        <v>0</v>
      </c>
      <c r="W60" s="6">
        <f t="shared" si="24"/>
        <v>0</v>
      </c>
      <c r="X60" s="6">
        <f t="shared" si="25"/>
        <v>0</v>
      </c>
      <c r="Y60" s="6">
        <f t="shared" si="26"/>
        <v>0</v>
      </c>
      <c r="Z60" s="6">
        <f t="shared" si="27"/>
        <v>0</v>
      </c>
      <c r="AA60" s="6">
        <f t="shared" si="28"/>
        <v>0</v>
      </c>
      <c r="AB60" s="6">
        <f t="shared" si="29"/>
        <v>0</v>
      </c>
      <c r="AC60" s="6">
        <f t="shared" si="30"/>
        <v>0</v>
      </c>
      <c r="AD60" s="6">
        <f t="shared" si="31"/>
        <v>0</v>
      </c>
      <c r="AE60" s="6">
        <f t="shared" si="32"/>
        <v>0</v>
      </c>
      <c r="AF60" s="6">
        <f t="shared" si="33"/>
        <v>0</v>
      </c>
      <c r="AG60" s="6">
        <f t="shared" si="34"/>
        <v>0</v>
      </c>
      <c r="AH60" s="6"/>
      <c r="AI60" s="6"/>
      <c r="AJ60" s="6"/>
      <c r="AK60" s="6">
        <f t="shared" si="16"/>
        <v>0</v>
      </c>
      <c r="AL60" s="6">
        <f t="shared" si="17"/>
        <v>0</v>
      </c>
      <c r="AM60" s="6">
        <f t="shared" si="18"/>
        <v>0</v>
      </c>
      <c r="AN60" s="6">
        <f t="shared" si="19"/>
        <v>0</v>
      </c>
      <c r="AO60" s="11">
        <f t="shared" si="35"/>
        <v>0</v>
      </c>
      <c r="AP60" s="11">
        <f t="shared" si="20"/>
        <v>0</v>
      </c>
    </row>
    <row r="61" spans="1:42" ht="11.25">
      <c r="A61" s="39" t="s">
        <v>203</v>
      </c>
      <c r="B61" s="74" t="s">
        <v>41</v>
      </c>
      <c r="C61" s="114" t="s">
        <v>215</v>
      </c>
      <c r="D61" s="2">
        <v>0</v>
      </c>
      <c r="I61" s="2">
        <v>7</v>
      </c>
      <c r="J61" s="2">
        <v>0</v>
      </c>
      <c r="L61" s="2">
        <v>7</v>
      </c>
      <c r="M61" s="2">
        <v>882</v>
      </c>
      <c r="N61" s="2">
        <v>0</v>
      </c>
      <c r="O61" s="2">
        <v>0</v>
      </c>
      <c r="P61" s="2">
        <v>3497</v>
      </c>
      <c r="Q61" s="17"/>
      <c r="R61" s="17">
        <v>878520</v>
      </c>
      <c r="T61" s="6">
        <f t="shared" si="21"/>
        <v>0</v>
      </c>
      <c r="U61" s="6">
        <f t="shared" si="22"/>
        <v>0</v>
      </c>
      <c r="V61" s="6">
        <f t="shared" si="23"/>
        <v>0</v>
      </c>
      <c r="W61" s="6">
        <f t="shared" si="24"/>
        <v>0</v>
      </c>
      <c r="X61" s="6">
        <f t="shared" si="25"/>
        <v>0</v>
      </c>
      <c r="Y61" s="6">
        <f t="shared" si="26"/>
        <v>0.0008078317208050483</v>
      </c>
      <c r="Z61" s="6">
        <f t="shared" si="27"/>
        <v>0</v>
      </c>
      <c r="AA61" s="6">
        <f t="shared" si="28"/>
        <v>0</v>
      </c>
      <c r="AB61" s="6">
        <f t="shared" si="29"/>
        <v>0.0018044678624273697</v>
      </c>
      <c r="AC61" s="6">
        <f t="shared" si="30"/>
        <v>0.0011296021200659472</v>
      </c>
      <c r="AD61" s="6">
        <f t="shared" si="31"/>
        <v>0</v>
      </c>
      <c r="AE61" s="6">
        <f t="shared" si="32"/>
        <v>0</v>
      </c>
      <c r="AF61" s="6">
        <f t="shared" si="33"/>
        <v>0.0006041266114628195</v>
      </c>
      <c r="AG61" s="6">
        <f t="shared" si="34"/>
        <v>0</v>
      </c>
      <c r="AH61" s="6"/>
      <c r="AI61" s="6"/>
      <c r="AJ61" s="6"/>
      <c r="AK61" s="6">
        <f t="shared" si="16"/>
        <v>0.0005648010600329736</v>
      </c>
      <c r="AL61" s="6">
        <f t="shared" si="17"/>
        <v>0</v>
      </c>
      <c r="AM61" s="6">
        <f t="shared" si="18"/>
        <v>0.00040391586040252415</v>
      </c>
      <c r="AN61" s="6">
        <f t="shared" si="19"/>
        <v>0</v>
      </c>
      <c r="AO61" s="11">
        <f t="shared" si="35"/>
        <v>0.002446171248081887</v>
      </c>
      <c r="AP61" s="11">
        <f t="shared" si="20"/>
        <v>0</v>
      </c>
    </row>
    <row r="62" spans="1:42" ht="11.25">
      <c r="A62" s="39" t="s">
        <v>203</v>
      </c>
      <c r="B62" s="74" t="s">
        <v>42</v>
      </c>
      <c r="C62" s="17" t="s">
        <v>144</v>
      </c>
      <c r="I62" s="2">
        <v>0</v>
      </c>
      <c r="M62" s="2">
        <v>15</v>
      </c>
      <c r="N62" s="2">
        <v>0</v>
      </c>
      <c r="O62" s="2">
        <v>0</v>
      </c>
      <c r="Q62" s="17"/>
      <c r="R62" s="17">
        <v>768587</v>
      </c>
      <c r="T62" s="6">
        <f t="shared" si="21"/>
        <v>0</v>
      </c>
      <c r="U62" s="6">
        <f t="shared" si="22"/>
        <v>0</v>
      </c>
      <c r="V62" s="6">
        <f t="shared" si="23"/>
        <v>0</v>
      </c>
      <c r="W62" s="6">
        <f t="shared" si="24"/>
        <v>0</v>
      </c>
      <c r="X62" s="6">
        <f t="shared" si="25"/>
        <v>0</v>
      </c>
      <c r="Y62" s="6">
        <f t="shared" si="26"/>
        <v>0</v>
      </c>
      <c r="Z62" s="6">
        <f t="shared" si="27"/>
        <v>0</v>
      </c>
      <c r="AA62" s="6">
        <f t="shared" si="28"/>
        <v>0</v>
      </c>
      <c r="AB62" s="6">
        <f t="shared" si="29"/>
        <v>0</v>
      </c>
      <c r="AC62" s="6">
        <f t="shared" si="30"/>
        <v>1.9210920409284816E-05</v>
      </c>
      <c r="AD62" s="6">
        <f t="shared" si="31"/>
        <v>0</v>
      </c>
      <c r="AE62" s="6">
        <f t="shared" si="32"/>
        <v>0</v>
      </c>
      <c r="AF62" s="6">
        <f t="shared" si="33"/>
        <v>0</v>
      </c>
      <c r="AG62" s="6">
        <f t="shared" si="34"/>
        <v>0</v>
      </c>
      <c r="AH62" s="6"/>
      <c r="AI62" s="6"/>
      <c r="AJ62" s="6"/>
      <c r="AK62" s="6">
        <f t="shared" si="16"/>
        <v>9.605460204642408E-06</v>
      </c>
      <c r="AL62" s="6">
        <f t="shared" si="17"/>
        <v>0</v>
      </c>
      <c r="AM62" s="6">
        <f t="shared" si="18"/>
        <v>0</v>
      </c>
      <c r="AN62" s="6">
        <f t="shared" si="19"/>
        <v>0</v>
      </c>
      <c r="AO62" s="11">
        <f t="shared" si="35"/>
        <v>0.0021400712801638135</v>
      </c>
      <c r="AP62" s="11">
        <f t="shared" si="20"/>
        <v>0</v>
      </c>
    </row>
    <row r="63" spans="1:42" ht="11.25">
      <c r="A63" s="39" t="s">
        <v>203</v>
      </c>
      <c r="B63" s="74">
        <v>2629</v>
      </c>
      <c r="C63" s="17" t="s">
        <v>213</v>
      </c>
      <c r="I63" s="2">
        <v>0</v>
      </c>
      <c r="M63" s="2">
        <v>190</v>
      </c>
      <c r="N63" s="2">
        <v>0</v>
      </c>
      <c r="O63" s="2">
        <v>37</v>
      </c>
      <c r="Q63" s="17"/>
      <c r="R63" s="17"/>
      <c r="T63" s="6">
        <f t="shared" si="21"/>
        <v>0</v>
      </c>
      <c r="U63" s="6">
        <f t="shared" si="22"/>
        <v>0</v>
      </c>
      <c r="V63" s="6">
        <f t="shared" si="23"/>
        <v>0</v>
      </c>
      <c r="W63" s="6">
        <f t="shared" si="24"/>
        <v>0</v>
      </c>
      <c r="X63" s="6">
        <f t="shared" si="25"/>
        <v>0</v>
      </c>
      <c r="Y63" s="6">
        <f t="shared" si="26"/>
        <v>0</v>
      </c>
      <c r="Z63" s="6">
        <f t="shared" si="27"/>
        <v>0</v>
      </c>
      <c r="AA63" s="6">
        <f t="shared" si="28"/>
        <v>0</v>
      </c>
      <c r="AB63" s="6">
        <f t="shared" si="29"/>
        <v>0</v>
      </c>
      <c r="AC63" s="6">
        <f t="shared" si="30"/>
        <v>0.00024333832518427434</v>
      </c>
      <c r="AD63" s="6">
        <f t="shared" si="31"/>
        <v>0</v>
      </c>
      <c r="AE63" s="6">
        <f t="shared" si="32"/>
        <v>0.000779472486727901</v>
      </c>
      <c r="AF63" s="6">
        <f t="shared" si="33"/>
        <v>0</v>
      </c>
      <c r="AG63" s="6">
        <f t="shared" si="34"/>
        <v>0</v>
      </c>
      <c r="AH63" s="6"/>
      <c r="AI63" s="6"/>
      <c r="AJ63" s="6"/>
      <c r="AK63" s="6">
        <f t="shared" si="16"/>
        <v>0.00012166916259213717</v>
      </c>
      <c r="AL63" s="6">
        <f t="shared" si="17"/>
        <v>0</v>
      </c>
      <c r="AM63" s="6">
        <f t="shared" si="18"/>
        <v>0</v>
      </c>
      <c r="AN63" s="6">
        <f t="shared" si="19"/>
        <v>0</v>
      </c>
      <c r="AO63" s="11">
        <f t="shared" si="35"/>
        <v>0</v>
      </c>
      <c r="AP63" s="11">
        <f t="shared" si="20"/>
        <v>0</v>
      </c>
    </row>
    <row r="64" spans="1:42" ht="11.25">
      <c r="A64" s="39" t="s">
        <v>203</v>
      </c>
      <c r="B64" s="74">
        <v>2635</v>
      </c>
      <c r="C64" s="17" t="s">
        <v>214</v>
      </c>
      <c r="I64" s="2">
        <v>0</v>
      </c>
      <c r="J64" s="2">
        <v>0</v>
      </c>
      <c r="L64" s="2">
        <v>0</v>
      </c>
      <c r="M64" s="2">
        <v>641</v>
      </c>
      <c r="N64" s="2">
        <v>5</v>
      </c>
      <c r="O64" s="2">
        <v>0</v>
      </c>
      <c r="Q64" s="17"/>
      <c r="R64" s="17"/>
      <c r="T64" s="6">
        <f t="shared" si="21"/>
        <v>0</v>
      </c>
      <c r="U64" s="6">
        <f t="shared" si="22"/>
        <v>0</v>
      </c>
      <c r="V64" s="6">
        <f t="shared" si="23"/>
        <v>0</v>
      </c>
      <c r="W64" s="6">
        <f t="shared" si="24"/>
        <v>0</v>
      </c>
      <c r="X64" s="6">
        <f t="shared" si="25"/>
        <v>0</v>
      </c>
      <c r="Y64" s="6">
        <f t="shared" si="26"/>
        <v>0</v>
      </c>
      <c r="Z64" s="6">
        <f t="shared" si="27"/>
        <v>0</v>
      </c>
      <c r="AA64" s="6">
        <f t="shared" si="28"/>
        <v>0</v>
      </c>
      <c r="AB64" s="6">
        <f t="shared" si="29"/>
        <v>0</v>
      </c>
      <c r="AC64" s="6">
        <f t="shared" si="30"/>
        <v>0.0008209466654901045</v>
      </c>
      <c r="AD64" s="6">
        <f t="shared" si="31"/>
        <v>2.3613063124329388E-05</v>
      </c>
      <c r="AE64" s="6">
        <f t="shared" si="32"/>
        <v>0</v>
      </c>
      <c r="AF64" s="6">
        <f t="shared" si="33"/>
        <v>0</v>
      </c>
      <c r="AG64" s="6">
        <f t="shared" si="34"/>
        <v>0</v>
      </c>
      <c r="AH64" s="6"/>
      <c r="AI64" s="6"/>
      <c r="AJ64" s="6"/>
      <c r="AK64" s="6">
        <f t="shared" si="16"/>
        <v>0.0004222798643072169</v>
      </c>
      <c r="AL64" s="6">
        <f t="shared" si="17"/>
        <v>0</v>
      </c>
      <c r="AM64" s="6">
        <f t="shared" si="18"/>
        <v>0</v>
      </c>
      <c r="AN64" s="6">
        <f t="shared" si="19"/>
        <v>0</v>
      </c>
      <c r="AO64" s="11">
        <f t="shared" si="35"/>
        <v>0</v>
      </c>
      <c r="AP64" s="11">
        <f t="shared" si="20"/>
        <v>0</v>
      </c>
    </row>
    <row r="65" spans="1:42" ht="11.25">
      <c r="A65" s="39" t="s">
        <v>203</v>
      </c>
      <c r="B65" s="74" t="s">
        <v>43</v>
      </c>
      <c r="C65" s="74" t="s">
        <v>89</v>
      </c>
      <c r="I65" s="2">
        <v>0</v>
      </c>
      <c r="M65" s="139">
        <f>MAX(0,4867-M103)</f>
        <v>0</v>
      </c>
      <c r="N65" s="2">
        <v>0</v>
      </c>
      <c r="O65" s="139">
        <f>MAX(0,340-O103)</f>
        <v>0</v>
      </c>
      <c r="Q65" s="17"/>
      <c r="R65" s="17"/>
      <c r="T65" s="6">
        <f t="shared" si="21"/>
        <v>0</v>
      </c>
      <c r="U65" s="6">
        <f t="shared" si="22"/>
        <v>0</v>
      </c>
      <c r="V65" s="6">
        <f t="shared" si="23"/>
        <v>0</v>
      </c>
      <c r="W65" s="6">
        <f t="shared" si="24"/>
        <v>0</v>
      </c>
      <c r="X65" s="6">
        <f t="shared" si="25"/>
        <v>0</v>
      </c>
      <c r="Y65" s="6">
        <f t="shared" si="26"/>
        <v>0</v>
      </c>
      <c r="Z65" s="6">
        <f t="shared" si="27"/>
        <v>0</v>
      </c>
      <c r="AA65" s="6">
        <f t="shared" si="28"/>
        <v>0</v>
      </c>
      <c r="AB65" s="6">
        <f t="shared" si="29"/>
        <v>0</v>
      </c>
      <c r="AC65" s="6">
        <f t="shared" si="30"/>
        <v>0</v>
      </c>
      <c r="AD65" s="6">
        <f t="shared" si="31"/>
        <v>0</v>
      </c>
      <c r="AE65" s="6">
        <f t="shared" si="32"/>
        <v>0</v>
      </c>
      <c r="AF65" s="6">
        <f t="shared" si="33"/>
        <v>0</v>
      </c>
      <c r="AG65" s="6">
        <f t="shared" si="34"/>
        <v>0</v>
      </c>
      <c r="AH65" s="6"/>
      <c r="AI65" s="6"/>
      <c r="AJ65" s="6"/>
      <c r="AK65" s="6">
        <f t="shared" si="16"/>
        <v>0</v>
      </c>
      <c r="AL65" s="6">
        <f t="shared" si="17"/>
        <v>0</v>
      </c>
      <c r="AM65" s="6">
        <f t="shared" si="18"/>
        <v>0</v>
      </c>
      <c r="AN65" s="6">
        <f t="shared" si="19"/>
        <v>0</v>
      </c>
      <c r="AO65" s="11">
        <f t="shared" si="35"/>
        <v>0</v>
      </c>
      <c r="AP65" s="11">
        <f t="shared" si="20"/>
        <v>0</v>
      </c>
    </row>
    <row r="66" spans="1:42" ht="11.25">
      <c r="A66" s="39" t="s">
        <v>203</v>
      </c>
      <c r="B66" s="74" t="s">
        <v>44</v>
      </c>
      <c r="C66" s="116" t="s">
        <v>190</v>
      </c>
      <c r="D66" s="2">
        <v>0</v>
      </c>
      <c r="I66" s="2">
        <v>3</v>
      </c>
      <c r="J66" s="2">
        <v>0</v>
      </c>
      <c r="L66" s="2">
        <v>3</v>
      </c>
      <c r="M66" s="2">
        <v>2108</v>
      </c>
      <c r="N66" s="2">
        <v>0</v>
      </c>
      <c r="O66" s="2">
        <v>0</v>
      </c>
      <c r="P66" s="2">
        <v>1889</v>
      </c>
      <c r="Q66" s="17"/>
      <c r="R66" s="17">
        <f>2015186+37856</f>
        <v>2053042</v>
      </c>
      <c r="T66" s="6">
        <f t="shared" si="21"/>
        <v>0</v>
      </c>
      <c r="U66" s="6">
        <f t="shared" si="22"/>
        <v>0</v>
      </c>
      <c r="V66" s="6">
        <f t="shared" si="23"/>
        <v>0</v>
      </c>
      <c r="W66" s="6">
        <f t="shared" si="24"/>
        <v>0</v>
      </c>
      <c r="X66" s="6">
        <f t="shared" si="25"/>
        <v>0</v>
      </c>
      <c r="Y66" s="6">
        <f t="shared" si="26"/>
        <v>0.000346213594630735</v>
      </c>
      <c r="Z66" s="6">
        <f t="shared" si="27"/>
        <v>0</v>
      </c>
      <c r="AA66" s="6">
        <f t="shared" si="28"/>
        <v>0</v>
      </c>
      <c r="AB66" s="6">
        <f t="shared" si="29"/>
        <v>0.0007733433696117298</v>
      </c>
      <c r="AC66" s="6">
        <f t="shared" si="30"/>
        <v>0.0026997746815181595</v>
      </c>
      <c r="AD66" s="6">
        <f t="shared" si="31"/>
        <v>0</v>
      </c>
      <c r="AE66" s="6">
        <f t="shared" si="32"/>
        <v>0</v>
      </c>
      <c r="AF66" s="6">
        <f t="shared" si="33"/>
        <v>0.0003263354787112571</v>
      </c>
      <c r="AG66" s="6">
        <f t="shared" si="34"/>
        <v>0</v>
      </c>
      <c r="AH66" s="6"/>
      <c r="AI66" s="6"/>
      <c r="AJ66" s="6"/>
      <c r="AK66" s="6">
        <f t="shared" si="16"/>
        <v>0.0013498873407590797</v>
      </c>
      <c r="AL66" s="6">
        <f t="shared" si="17"/>
        <v>0</v>
      </c>
      <c r="AM66" s="6">
        <f t="shared" si="18"/>
        <v>0.0001731067973153675</v>
      </c>
      <c r="AN66" s="6">
        <f t="shared" si="19"/>
        <v>0</v>
      </c>
      <c r="AO66" s="11">
        <f t="shared" si="35"/>
        <v>0.005716537257551944</v>
      </c>
      <c r="AP66" s="11">
        <f t="shared" si="20"/>
        <v>0</v>
      </c>
    </row>
    <row r="67" spans="1:42" ht="11.25">
      <c r="A67" s="39" t="s">
        <v>203</v>
      </c>
      <c r="B67" s="74" t="s">
        <v>45</v>
      </c>
      <c r="C67" s="17" t="s">
        <v>152</v>
      </c>
      <c r="I67" s="2">
        <v>16.72</v>
      </c>
      <c r="J67" s="2">
        <v>0</v>
      </c>
      <c r="L67" s="2">
        <v>16.72</v>
      </c>
      <c r="M67" s="2">
        <v>3571</v>
      </c>
      <c r="N67" s="2">
        <v>0</v>
      </c>
      <c r="O67" s="2">
        <v>0</v>
      </c>
      <c r="P67" s="2">
        <v>9523</v>
      </c>
      <c r="Q67" s="17"/>
      <c r="R67" s="17">
        <v>1614307</v>
      </c>
      <c r="T67" s="6">
        <f t="shared" si="21"/>
        <v>0</v>
      </c>
      <c r="U67" s="6">
        <f t="shared" si="22"/>
        <v>0</v>
      </c>
      <c r="V67" s="6">
        <f t="shared" si="23"/>
        <v>0</v>
      </c>
      <c r="W67" s="6">
        <f t="shared" si="24"/>
        <v>0</v>
      </c>
      <c r="X67" s="6">
        <f t="shared" si="25"/>
        <v>0</v>
      </c>
      <c r="Y67" s="6">
        <f t="shared" si="26"/>
        <v>0.0019295637674086295</v>
      </c>
      <c r="Z67" s="6">
        <f t="shared" si="27"/>
        <v>0</v>
      </c>
      <c r="AA67" s="6">
        <f t="shared" si="28"/>
        <v>0</v>
      </c>
      <c r="AB67" s="6">
        <f t="shared" si="29"/>
        <v>0.004310100379969374</v>
      </c>
      <c r="AC67" s="6">
        <f t="shared" si="30"/>
        <v>0.004573479785437072</v>
      </c>
      <c r="AD67" s="6">
        <f t="shared" si="31"/>
        <v>0</v>
      </c>
      <c r="AE67" s="6">
        <f t="shared" si="32"/>
        <v>0</v>
      </c>
      <c r="AF67" s="6">
        <f t="shared" si="33"/>
        <v>0.001645152336562891</v>
      </c>
      <c r="AG67" s="6">
        <f t="shared" si="34"/>
        <v>0</v>
      </c>
      <c r="AH67" s="6"/>
      <c r="AI67" s="6"/>
      <c r="AJ67" s="6"/>
      <c r="AK67" s="6">
        <f t="shared" si="16"/>
        <v>0.002286739892718536</v>
      </c>
      <c r="AL67" s="6">
        <f t="shared" si="17"/>
        <v>0</v>
      </c>
      <c r="AM67" s="6">
        <f t="shared" si="18"/>
        <v>0.0009647818837043148</v>
      </c>
      <c r="AN67" s="6">
        <f t="shared" si="19"/>
        <v>0</v>
      </c>
      <c r="AO67" s="11">
        <f t="shared" si="35"/>
        <v>0.004494913455558584</v>
      </c>
      <c r="AP67" s="11">
        <f t="shared" si="20"/>
        <v>0</v>
      </c>
    </row>
    <row r="68" spans="1:42" ht="11.25">
      <c r="A68" s="39" t="s">
        <v>203</v>
      </c>
      <c r="B68" s="74" t="s">
        <v>46</v>
      </c>
      <c r="C68" s="17" t="s">
        <v>153</v>
      </c>
      <c r="I68" s="2">
        <v>12.75</v>
      </c>
      <c r="J68" s="2">
        <v>0</v>
      </c>
      <c r="L68" s="2">
        <v>12.75</v>
      </c>
      <c r="M68" s="2">
        <v>2086</v>
      </c>
      <c r="N68" s="2">
        <v>0</v>
      </c>
      <c r="O68" s="2">
        <v>0</v>
      </c>
      <c r="P68" s="2">
        <v>21266</v>
      </c>
      <c r="Q68" s="17"/>
      <c r="R68" s="17">
        <v>1459359</v>
      </c>
      <c r="T68" s="6">
        <f t="shared" si="21"/>
        <v>0</v>
      </c>
      <c r="U68" s="6">
        <f t="shared" si="22"/>
        <v>0</v>
      </c>
      <c r="V68" s="6">
        <f t="shared" si="23"/>
        <v>0</v>
      </c>
      <c r="W68" s="6">
        <f t="shared" si="24"/>
        <v>0</v>
      </c>
      <c r="X68" s="6">
        <f t="shared" si="25"/>
        <v>0</v>
      </c>
      <c r="Y68" s="6">
        <f t="shared" si="26"/>
        <v>0.0014714077771806238</v>
      </c>
      <c r="Z68" s="6">
        <f t="shared" si="27"/>
        <v>0</v>
      </c>
      <c r="AA68" s="6">
        <f t="shared" si="28"/>
        <v>0</v>
      </c>
      <c r="AB68" s="6">
        <f t="shared" si="29"/>
        <v>0.003286709320849852</v>
      </c>
      <c r="AC68" s="6">
        <f t="shared" si="30"/>
        <v>0.002671598664917875</v>
      </c>
      <c r="AD68" s="6">
        <f t="shared" si="31"/>
        <v>0</v>
      </c>
      <c r="AE68" s="6">
        <f t="shared" si="32"/>
        <v>0</v>
      </c>
      <c r="AF68" s="6">
        <f t="shared" si="33"/>
        <v>0.0036738222817753272</v>
      </c>
      <c r="AG68" s="6">
        <f t="shared" si="34"/>
        <v>0</v>
      </c>
      <c r="AH68" s="6"/>
      <c r="AI68" s="6"/>
      <c r="AJ68" s="6"/>
      <c r="AK68" s="6">
        <f t="shared" si="16"/>
        <v>0.0013357993324589375</v>
      </c>
      <c r="AL68" s="6">
        <f t="shared" si="17"/>
        <v>0</v>
      </c>
      <c r="AM68" s="6">
        <f t="shared" si="18"/>
        <v>0.0007357038885903119</v>
      </c>
      <c r="AN68" s="6">
        <f t="shared" si="19"/>
        <v>0</v>
      </c>
      <c r="AO68" s="11">
        <f t="shared" si="35"/>
        <v>0.004063472688646285</v>
      </c>
      <c r="AP68" s="11">
        <f t="shared" si="20"/>
        <v>0</v>
      </c>
    </row>
    <row r="69" spans="1:42" ht="11.25">
      <c r="A69" s="39" t="s">
        <v>203</v>
      </c>
      <c r="B69" s="74" t="s">
        <v>47</v>
      </c>
      <c r="C69" s="74" t="s">
        <v>156</v>
      </c>
      <c r="I69" s="2">
        <v>0</v>
      </c>
      <c r="J69" s="2">
        <v>0</v>
      </c>
      <c r="L69" s="2">
        <v>0</v>
      </c>
      <c r="M69" s="2">
        <v>6.5</v>
      </c>
      <c r="N69" s="2">
        <v>0</v>
      </c>
      <c r="O69" s="2">
        <v>0</v>
      </c>
      <c r="P69" s="2">
        <v>5843.7</v>
      </c>
      <c r="Q69" s="17"/>
      <c r="R69" s="17">
        <v>58784</v>
      </c>
      <c r="T69" s="6">
        <f t="shared" si="21"/>
        <v>0</v>
      </c>
      <c r="U69" s="6">
        <f t="shared" si="22"/>
        <v>0</v>
      </c>
      <c r="V69" s="6">
        <f t="shared" si="23"/>
        <v>0</v>
      </c>
      <c r="W69" s="6">
        <f t="shared" si="24"/>
        <v>0</v>
      </c>
      <c r="X69" s="6">
        <f t="shared" si="25"/>
        <v>0</v>
      </c>
      <c r="Y69" s="6">
        <f t="shared" si="26"/>
        <v>0</v>
      </c>
      <c r="Z69" s="6">
        <f t="shared" si="27"/>
        <v>0</v>
      </c>
      <c r="AA69" s="6">
        <f t="shared" si="28"/>
        <v>0</v>
      </c>
      <c r="AB69" s="6">
        <f t="shared" si="29"/>
        <v>0</v>
      </c>
      <c r="AC69" s="6">
        <f t="shared" si="30"/>
        <v>8.324732177356754E-06</v>
      </c>
      <c r="AD69" s="6">
        <f t="shared" si="31"/>
        <v>0</v>
      </c>
      <c r="AE69" s="6">
        <f t="shared" si="32"/>
        <v>0</v>
      </c>
      <c r="AF69" s="6">
        <f t="shared" si="33"/>
        <v>0.00100953236471412</v>
      </c>
      <c r="AG69" s="6">
        <f t="shared" si="34"/>
        <v>0</v>
      </c>
      <c r="AH69" s="6"/>
      <c r="AI69" s="6"/>
      <c r="AJ69" s="6"/>
      <c r="AK69" s="6">
        <f t="shared" si="16"/>
        <v>4.162366088678377E-06</v>
      </c>
      <c r="AL69" s="6">
        <f t="shared" si="17"/>
        <v>0</v>
      </c>
      <c r="AM69" s="6">
        <f t="shared" si="18"/>
        <v>0</v>
      </c>
      <c r="AN69" s="6">
        <f t="shared" si="19"/>
        <v>0</v>
      </c>
      <c r="AO69" s="11">
        <f t="shared" si="35"/>
        <v>0.0001636795185621792</v>
      </c>
      <c r="AP69" s="11">
        <f t="shared" si="20"/>
        <v>0</v>
      </c>
    </row>
    <row r="70" spans="1:42" ht="11.25">
      <c r="A70" s="39" t="s">
        <v>203</v>
      </c>
      <c r="B70" s="74" t="s">
        <v>48</v>
      </c>
      <c r="C70" s="17" t="s">
        <v>157</v>
      </c>
      <c r="I70" s="2">
        <v>104</v>
      </c>
      <c r="J70" s="2">
        <v>0</v>
      </c>
      <c r="L70" s="2">
        <v>104</v>
      </c>
      <c r="M70" s="2">
        <v>664</v>
      </c>
      <c r="N70" s="2">
        <v>0</v>
      </c>
      <c r="O70" s="2">
        <v>0</v>
      </c>
      <c r="P70" s="2">
        <v>81970</v>
      </c>
      <c r="Q70" s="17"/>
      <c r="R70" s="17">
        <v>661934</v>
      </c>
      <c r="T70" s="6">
        <f t="shared" si="21"/>
        <v>0</v>
      </c>
      <c r="U70" s="6">
        <f t="shared" si="22"/>
        <v>0</v>
      </c>
      <c r="V70" s="6">
        <f t="shared" si="23"/>
        <v>0</v>
      </c>
      <c r="W70" s="6">
        <f t="shared" si="24"/>
        <v>0</v>
      </c>
      <c r="X70" s="6">
        <f t="shared" si="25"/>
        <v>0</v>
      </c>
      <c r="Y70" s="6">
        <f t="shared" si="26"/>
        <v>0.012002071280532146</v>
      </c>
      <c r="Z70" s="6">
        <f t="shared" si="27"/>
        <v>0</v>
      </c>
      <c r="AA70" s="6">
        <f t="shared" si="28"/>
        <v>0</v>
      </c>
      <c r="AB70" s="6">
        <f t="shared" si="29"/>
        <v>0.026809236813206634</v>
      </c>
      <c r="AC70" s="6">
        <f t="shared" si="30"/>
        <v>0.0008504034101176745</v>
      </c>
      <c r="AD70" s="6">
        <f t="shared" si="31"/>
        <v>0</v>
      </c>
      <c r="AE70" s="6">
        <f t="shared" si="32"/>
        <v>0</v>
      </c>
      <c r="AF70" s="6">
        <f t="shared" si="33"/>
        <v>0.014160783054505952</v>
      </c>
      <c r="AG70" s="6">
        <f t="shared" si="34"/>
        <v>0</v>
      </c>
      <c r="AH70" s="6"/>
      <c r="AI70" s="6"/>
      <c r="AJ70" s="6"/>
      <c r="AK70" s="6">
        <f t="shared" si="16"/>
        <v>0.00042520170505883727</v>
      </c>
      <c r="AL70" s="6">
        <f t="shared" si="17"/>
        <v>0</v>
      </c>
      <c r="AM70" s="6">
        <f t="shared" si="18"/>
        <v>0.006001035640266073</v>
      </c>
      <c r="AN70" s="6">
        <f t="shared" si="19"/>
        <v>0</v>
      </c>
      <c r="AO70" s="11">
        <f t="shared" si="35"/>
        <v>0.0018431042195144515</v>
      </c>
      <c r="AP70" s="11">
        <f t="shared" si="20"/>
        <v>0</v>
      </c>
    </row>
    <row r="71" spans="1:42" ht="11.25">
      <c r="A71" s="39" t="s">
        <v>203</v>
      </c>
      <c r="B71" s="74" t="s">
        <v>49</v>
      </c>
      <c r="C71" s="17" t="s">
        <v>158</v>
      </c>
      <c r="I71" s="2">
        <v>1</v>
      </c>
      <c r="J71" s="2">
        <v>0</v>
      </c>
      <c r="L71" s="2">
        <v>1</v>
      </c>
      <c r="M71" s="2">
        <v>63</v>
      </c>
      <c r="N71" s="2">
        <v>0</v>
      </c>
      <c r="O71" s="2">
        <v>10</v>
      </c>
      <c r="P71" s="2">
        <v>19130</v>
      </c>
      <c r="Q71" s="17"/>
      <c r="R71" s="17">
        <v>44565</v>
      </c>
      <c r="T71" s="6">
        <f t="shared" si="21"/>
        <v>0</v>
      </c>
      <c r="U71" s="6">
        <f t="shared" si="22"/>
        <v>0</v>
      </c>
      <c r="V71" s="6">
        <f t="shared" si="23"/>
        <v>0</v>
      </c>
      <c r="W71" s="6">
        <f t="shared" si="24"/>
        <v>0</v>
      </c>
      <c r="X71" s="6">
        <f t="shared" si="25"/>
        <v>0</v>
      </c>
      <c r="Y71" s="6">
        <f t="shared" si="26"/>
        <v>0.00011540453154357833</v>
      </c>
      <c r="Z71" s="6">
        <f t="shared" si="27"/>
        <v>0</v>
      </c>
      <c r="AA71" s="6">
        <f t="shared" si="28"/>
        <v>0</v>
      </c>
      <c r="AB71" s="6">
        <f t="shared" si="29"/>
        <v>0.00025778112320390997</v>
      </c>
      <c r="AC71" s="6">
        <f t="shared" si="30"/>
        <v>8.068586571899622E-05</v>
      </c>
      <c r="AD71" s="6">
        <f t="shared" si="31"/>
        <v>0</v>
      </c>
      <c r="AE71" s="6">
        <f t="shared" si="32"/>
        <v>0.00021066823965618943</v>
      </c>
      <c r="AF71" s="6">
        <f t="shared" si="33"/>
        <v>0.003304816150209819</v>
      </c>
      <c r="AG71" s="6">
        <f t="shared" si="34"/>
        <v>0</v>
      </c>
      <c r="AH71" s="6"/>
      <c r="AI71" s="6"/>
      <c r="AJ71" s="6"/>
      <c r="AK71" s="6">
        <f t="shared" si="16"/>
        <v>4.034293285949811E-05</v>
      </c>
      <c r="AL71" s="6">
        <f t="shared" si="17"/>
        <v>0</v>
      </c>
      <c r="AM71" s="6">
        <f t="shared" si="18"/>
        <v>5.770226577178916E-05</v>
      </c>
      <c r="AN71" s="6">
        <f t="shared" si="19"/>
        <v>0</v>
      </c>
      <c r="AO71" s="11">
        <f t="shared" si="35"/>
        <v>0.00012408780866772446</v>
      </c>
      <c r="AP71" s="11">
        <f t="shared" si="20"/>
        <v>0</v>
      </c>
    </row>
    <row r="72" spans="1:42" ht="11.25">
      <c r="A72" s="39" t="s">
        <v>203</v>
      </c>
      <c r="B72" s="74" t="s">
        <v>50</v>
      </c>
      <c r="C72" s="17" t="s">
        <v>159</v>
      </c>
      <c r="I72" s="2">
        <v>3</v>
      </c>
      <c r="J72" s="2">
        <v>0</v>
      </c>
      <c r="L72" s="2">
        <v>3</v>
      </c>
      <c r="M72" s="2">
        <v>3598</v>
      </c>
      <c r="N72" s="2">
        <v>90</v>
      </c>
      <c r="O72" s="2">
        <v>0</v>
      </c>
      <c r="P72" s="2">
        <v>9853</v>
      </c>
      <c r="Q72" s="17"/>
      <c r="R72" s="17">
        <v>3267010</v>
      </c>
      <c r="T72" s="6">
        <f t="shared" si="21"/>
        <v>0</v>
      </c>
      <c r="U72" s="6">
        <f t="shared" si="22"/>
        <v>0</v>
      </c>
      <c r="V72" s="6">
        <f t="shared" si="23"/>
        <v>0</v>
      </c>
      <c r="W72" s="6">
        <f t="shared" si="24"/>
        <v>0</v>
      </c>
      <c r="X72" s="6">
        <f t="shared" si="25"/>
        <v>0</v>
      </c>
      <c r="Y72" s="6">
        <f t="shared" si="26"/>
        <v>0.000346213594630735</v>
      </c>
      <c r="Z72" s="6">
        <f t="shared" si="27"/>
        <v>0</v>
      </c>
      <c r="AA72" s="6">
        <f t="shared" si="28"/>
        <v>0</v>
      </c>
      <c r="AB72" s="6">
        <f t="shared" si="29"/>
        <v>0.0007733433696117298</v>
      </c>
      <c r="AC72" s="6">
        <f t="shared" si="30"/>
        <v>0.004608059442173785</v>
      </c>
      <c r="AD72" s="6">
        <f t="shared" si="31"/>
        <v>0.00042503513623792896</v>
      </c>
      <c r="AE72" s="6">
        <f t="shared" si="32"/>
        <v>0</v>
      </c>
      <c r="AF72" s="6">
        <f t="shared" si="33"/>
        <v>0.0017021617108216073</v>
      </c>
      <c r="AG72" s="6">
        <f t="shared" si="34"/>
        <v>0</v>
      </c>
      <c r="AH72" s="6"/>
      <c r="AI72" s="6"/>
      <c r="AJ72" s="6"/>
      <c r="AK72" s="6">
        <f t="shared" si="16"/>
        <v>0.002516547289205857</v>
      </c>
      <c r="AL72" s="6">
        <f t="shared" si="17"/>
        <v>0</v>
      </c>
      <c r="AM72" s="6">
        <f t="shared" si="18"/>
        <v>0.0001731067973153675</v>
      </c>
      <c r="AN72" s="6">
        <f t="shared" si="19"/>
        <v>0</v>
      </c>
      <c r="AO72" s="11">
        <f t="shared" si="35"/>
        <v>0.00909673761462005</v>
      </c>
      <c r="AP72" s="11">
        <f t="shared" si="20"/>
        <v>0</v>
      </c>
    </row>
    <row r="73" spans="1:42" ht="11.25">
      <c r="A73" s="39" t="s">
        <v>203</v>
      </c>
      <c r="B73" s="74" t="s">
        <v>51</v>
      </c>
      <c r="C73" s="17" t="s">
        <v>160</v>
      </c>
      <c r="I73" s="2">
        <v>1</v>
      </c>
      <c r="J73" s="2">
        <v>0</v>
      </c>
      <c r="L73" s="2">
        <v>1</v>
      </c>
      <c r="M73" s="2">
        <v>122</v>
      </c>
      <c r="N73" s="2">
        <v>0</v>
      </c>
      <c r="O73" s="2">
        <v>0</v>
      </c>
      <c r="P73" s="2">
        <v>409</v>
      </c>
      <c r="Q73" s="17"/>
      <c r="R73" s="17">
        <v>114881</v>
      </c>
      <c r="T73" s="6">
        <f t="shared" si="21"/>
        <v>0</v>
      </c>
      <c r="U73" s="6">
        <f t="shared" si="22"/>
        <v>0</v>
      </c>
      <c r="V73" s="6">
        <f t="shared" si="23"/>
        <v>0</v>
      </c>
      <c r="W73" s="6">
        <f t="shared" si="24"/>
        <v>0</v>
      </c>
      <c r="X73" s="6">
        <f t="shared" si="25"/>
        <v>0</v>
      </c>
      <c r="Y73" s="6">
        <f t="shared" si="26"/>
        <v>0.00011540453154357833</v>
      </c>
      <c r="Z73" s="6">
        <f t="shared" si="27"/>
        <v>0</v>
      </c>
      <c r="AA73" s="6">
        <f t="shared" si="28"/>
        <v>0</v>
      </c>
      <c r="AB73" s="6">
        <f t="shared" si="29"/>
        <v>0.00025778112320390997</v>
      </c>
      <c r="AC73" s="6">
        <f t="shared" si="30"/>
        <v>0.00015624881932884985</v>
      </c>
      <c r="AD73" s="6">
        <f t="shared" si="31"/>
        <v>0</v>
      </c>
      <c r="AE73" s="6">
        <f t="shared" si="32"/>
        <v>0</v>
      </c>
      <c r="AF73" s="6">
        <f t="shared" si="33"/>
        <v>7.065707294489367E-05</v>
      </c>
      <c r="AG73" s="6">
        <f t="shared" si="34"/>
        <v>0</v>
      </c>
      <c r="AH73" s="6"/>
      <c r="AI73" s="6"/>
      <c r="AJ73" s="6"/>
      <c r="AK73" s="6">
        <f t="shared" si="16"/>
        <v>7.812440966442493E-05</v>
      </c>
      <c r="AL73" s="6">
        <f t="shared" si="17"/>
        <v>0</v>
      </c>
      <c r="AM73" s="6">
        <f t="shared" si="18"/>
        <v>5.770226577178916E-05</v>
      </c>
      <c r="AN73" s="6">
        <f t="shared" si="19"/>
        <v>0</v>
      </c>
      <c r="AO73" s="11">
        <f t="shared" si="35"/>
        <v>0.00031987729266367903</v>
      </c>
      <c r="AP73" s="11">
        <f t="shared" si="20"/>
        <v>0</v>
      </c>
    </row>
    <row r="74" spans="1:42" ht="11.25">
      <c r="A74" s="39" t="s">
        <v>203</v>
      </c>
      <c r="B74" s="74" t="s">
        <v>52</v>
      </c>
      <c r="C74" s="74" t="s">
        <v>283</v>
      </c>
      <c r="I74" s="2">
        <v>1118.88</v>
      </c>
      <c r="J74" s="2">
        <v>0</v>
      </c>
      <c r="L74" s="2">
        <v>1118.88</v>
      </c>
      <c r="M74" s="139">
        <f>54720-M104</f>
        <v>28018.4</v>
      </c>
      <c r="N74" s="2">
        <v>205</v>
      </c>
      <c r="O74" s="2">
        <v>16</v>
      </c>
      <c r="P74" s="2">
        <v>226429</v>
      </c>
      <c r="Q74" s="17"/>
      <c r="R74" s="17">
        <f>3219004-182232</f>
        <v>3036772</v>
      </c>
      <c r="T74" s="6">
        <f t="shared" si="21"/>
        <v>0</v>
      </c>
      <c r="U74" s="6">
        <f t="shared" si="22"/>
        <v>0</v>
      </c>
      <c r="V74" s="6">
        <f t="shared" si="23"/>
        <v>0</v>
      </c>
      <c r="W74" s="6">
        <f t="shared" si="24"/>
        <v>0</v>
      </c>
      <c r="X74" s="6">
        <f t="shared" si="25"/>
        <v>0</v>
      </c>
      <c r="Y74" s="6">
        <f t="shared" si="26"/>
        <v>0.12912382225347893</v>
      </c>
      <c r="Z74" s="6">
        <f t="shared" si="27"/>
        <v>0</v>
      </c>
      <c r="AA74" s="6">
        <f t="shared" si="28"/>
        <v>0</v>
      </c>
      <c r="AB74" s="6">
        <f t="shared" si="29"/>
        <v>0.2884261431303908</v>
      </c>
      <c r="AC74" s="6">
        <f t="shared" si="30"/>
        <v>0.03588395015970038</v>
      </c>
      <c r="AD74" s="6">
        <f t="shared" si="31"/>
        <v>0.0009681355880975049</v>
      </c>
      <c r="AE74" s="6">
        <f t="shared" si="32"/>
        <v>0.0003370691834499031</v>
      </c>
      <c r="AF74" s="6">
        <f t="shared" si="33"/>
        <v>0.03911689576977831</v>
      </c>
      <c r="AG74" s="6">
        <f t="shared" si="34"/>
        <v>0</v>
      </c>
      <c r="AH74" s="6"/>
      <c r="AI74" s="6"/>
      <c r="AJ74" s="6"/>
      <c r="AK74" s="6">
        <f t="shared" si="16"/>
        <v>0.018426042873898943</v>
      </c>
      <c r="AL74" s="6">
        <f t="shared" si="17"/>
        <v>0</v>
      </c>
      <c r="AM74" s="6">
        <f t="shared" si="18"/>
        <v>0.06456191112673947</v>
      </c>
      <c r="AN74" s="6">
        <f t="shared" si="19"/>
        <v>0</v>
      </c>
      <c r="AO74" s="11">
        <f t="shared" si="35"/>
        <v>0.00845565764396955</v>
      </c>
      <c r="AP74" s="11">
        <f t="shared" si="20"/>
        <v>0</v>
      </c>
    </row>
    <row r="75" spans="1:42" ht="11.25">
      <c r="A75" s="39" t="s">
        <v>203</v>
      </c>
      <c r="B75" s="77" t="s">
        <v>204</v>
      </c>
      <c r="C75" s="54" t="s">
        <v>162</v>
      </c>
      <c r="I75" s="2">
        <v>0</v>
      </c>
      <c r="M75" s="2">
        <v>230</v>
      </c>
      <c r="N75" s="2">
        <v>0</v>
      </c>
      <c r="O75" s="2">
        <v>0</v>
      </c>
      <c r="Q75" s="17"/>
      <c r="R75" s="17">
        <f>182232</f>
        <v>182232</v>
      </c>
      <c r="T75" s="6">
        <f aca="true" t="shared" si="36" ref="T75:T90">D75/D$92</f>
        <v>0</v>
      </c>
      <c r="U75" s="6">
        <f aca="true" t="shared" si="37" ref="U75:U90">E75/E$92</f>
        <v>0</v>
      </c>
      <c r="V75" s="6">
        <f aca="true" t="shared" si="38" ref="V75:V90">F75/F$92</f>
        <v>0</v>
      </c>
      <c r="W75" s="6">
        <f aca="true" t="shared" si="39" ref="W75:W90">G75/G$92</f>
        <v>0</v>
      </c>
      <c r="X75" s="6">
        <f aca="true" t="shared" si="40" ref="X75:X90">H75/H$92</f>
        <v>0</v>
      </c>
      <c r="Y75" s="6">
        <f aca="true" t="shared" si="41" ref="Y75:Y90">I75/I$92</f>
        <v>0</v>
      </c>
      <c r="Z75" s="6">
        <f aca="true" t="shared" si="42" ref="Z75:Z90">J75/J$92</f>
        <v>0</v>
      </c>
      <c r="AA75" s="6">
        <f aca="true" t="shared" si="43" ref="AA75:AA90">K75/K$92</f>
        <v>0</v>
      </c>
      <c r="AB75" s="6">
        <f aca="true" t="shared" si="44" ref="AB75:AB90">L75/L$92</f>
        <v>0</v>
      </c>
      <c r="AC75" s="6">
        <f aca="true" t="shared" si="45" ref="AC75:AC90">M75/M$92</f>
        <v>0.0002945674462757005</v>
      </c>
      <c r="AD75" s="6">
        <f aca="true" t="shared" si="46" ref="AD75:AD90">N75/N$92</f>
        <v>0</v>
      </c>
      <c r="AE75" s="6">
        <f aca="true" t="shared" si="47" ref="AE75:AE90">O75/O$92</f>
        <v>0</v>
      </c>
      <c r="AF75" s="6">
        <f aca="true" t="shared" si="48" ref="AF75:AF90">P75/P$92</f>
        <v>0</v>
      </c>
      <c r="AG75" s="6">
        <f aca="true" t="shared" si="49" ref="AG75:AG90">+Q75/Q$92</f>
        <v>0</v>
      </c>
      <c r="AH75" s="6"/>
      <c r="AI75" s="6"/>
      <c r="AJ75" s="6"/>
      <c r="AK75" s="6">
        <f aca="true" t="shared" si="50" ref="AK75:AK90">+(AD75+AC75)/2</f>
        <v>0.00014728372313785025</v>
      </c>
      <c r="AL75" s="6">
        <f aca="true" t="shared" si="51" ref="AL75:AL90">(U75+AA75)/2</f>
        <v>0</v>
      </c>
      <c r="AM75" s="6">
        <f aca="true" t="shared" si="52" ref="AM75:AM90">(U75+Y75)/2</f>
        <v>0</v>
      </c>
      <c r="AN75" s="6">
        <f aca="true" t="shared" si="53" ref="AN75:AN90">(X75+AA75)/2</f>
        <v>0</v>
      </c>
      <c r="AO75" s="11">
        <f aca="true" t="shared" si="54" ref="AO75:AO90">R75/R$92</f>
        <v>0.0005074109626194719</v>
      </c>
      <c r="AP75" s="11">
        <f aca="true" t="shared" si="55" ref="AP75:AP90">(Z75+X75)/2</f>
        <v>0</v>
      </c>
    </row>
    <row r="76" spans="1:42" ht="11.25">
      <c r="A76" s="39" t="s">
        <v>203</v>
      </c>
      <c r="B76" s="74" t="s">
        <v>53</v>
      </c>
      <c r="C76" s="60" t="s">
        <v>165</v>
      </c>
      <c r="I76" s="2">
        <v>12.8</v>
      </c>
      <c r="J76" s="2">
        <v>0</v>
      </c>
      <c r="L76" s="2">
        <v>12.8</v>
      </c>
      <c r="M76" s="2">
        <v>1584</v>
      </c>
      <c r="N76" s="2">
        <v>0</v>
      </c>
      <c r="O76" s="2">
        <v>282</v>
      </c>
      <c r="P76" s="2">
        <v>6928</v>
      </c>
      <c r="Q76" s="17"/>
      <c r="R76" s="17">
        <v>592097</v>
      </c>
      <c r="T76" s="6">
        <f t="shared" si="36"/>
        <v>0</v>
      </c>
      <c r="U76" s="6">
        <f t="shared" si="37"/>
        <v>0</v>
      </c>
      <c r="V76" s="6">
        <f t="shared" si="38"/>
        <v>0</v>
      </c>
      <c r="W76" s="6">
        <f t="shared" si="39"/>
        <v>0</v>
      </c>
      <c r="X76" s="6">
        <f t="shared" si="40"/>
        <v>0</v>
      </c>
      <c r="Y76" s="6">
        <f t="shared" si="41"/>
        <v>0.0014771780037578027</v>
      </c>
      <c r="Z76" s="6">
        <f t="shared" si="42"/>
        <v>0</v>
      </c>
      <c r="AA76" s="6">
        <f t="shared" si="43"/>
        <v>0</v>
      </c>
      <c r="AB76" s="6">
        <f t="shared" si="44"/>
        <v>0.0032995983770100477</v>
      </c>
      <c r="AC76" s="6">
        <f t="shared" si="45"/>
        <v>0.0020286731952204764</v>
      </c>
      <c r="AD76" s="6">
        <f t="shared" si="46"/>
        <v>0</v>
      </c>
      <c r="AE76" s="6">
        <f t="shared" si="47"/>
        <v>0.005940844358304542</v>
      </c>
      <c r="AF76" s="6">
        <f t="shared" si="48"/>
        <v>0.0011968513480738957</v>
      </c>
      <c r="AG76" s="6">
        <f t="shared" si="49"/>
        <v>0</v>
      </c>
      <c r="AH76" s="6"/>
      <c r="AI76" s="6"/>
      <c r="AJ76" s="6"/>
      <c r="AK76" s="6">
        <f t="shared" si="50"/>
        <v>0.0010143365976102382</v>
      </c>
      <c r="AL76" s="6">
        <f t="shared" si="51"/>
        <v>0</v>
      </c>
      <c r="AM76" s="6">
        <f t="shared" si="52"/>
        <v>0.0007385890018789013</v>
      </c>
      <c r="AN76" s="6">
        <f t="shared" si="53"/>
        <v>0</v>
      </c>
      <c r="AO76" s="11">
        <f t="shared" si="54"/>
        <v>0.0016486484741104826</v>
      </c>
      <c r="AP76" s="11">
        <f t="shared" si="55"/>
        <v>0</v>
      </c>
    </row>
    <row r="77" spans="1:42" ht="11.25">
      <c r="A77" s="39" t="s">
        <v>203</v>
      </c>
      <c r="B77" s="74" t="s">
        <v>54</v>
      </c>
      <c r="C77" s="17" t="s">
        <v>166</v>
      </c>
      <c r="I77" s="2">
        <v>12</v>
      </c>
      <c r="J77" s="2">
        <v>0</v>
      </c>
      <c r="L77" s="2">
        <v>12</v>
      </c>
      <c r="M77" s="2">
        <v>1306</v>
      </c>
      <c r="N77" s="2">
        <v>0</v>
      </c>
      <c r="O77" s="2">
        <v>6</v>
      </c>
      <c r="P77" s="2">
        <v>10346</v>
      </c>
      <c r="Q77" s="17"/>
      <c r="R77" s="17">
        <v>1027577</v>
      </c>
      <c r="T77" s="6">
        <f t="shared" si="36"/>
        <v>0</v>
      </c>
      <c r="U77" s="6">
        <f t="shared" si="37"/>
        <v>0</v>
      </c>
      <c r="V77" s="6">
        <f t="shared" si="38"/>
        <v>0</v>
      </c>
      <c r="W77" s="6">
        <f t="shared" si="39"/>
        <v>0</v>
      </c>
      <c r="X77" s="6">
        <f t="shared" si="40"/>
        <v>0</v>
      </c>
      <c r="Y77" s="6">
        <f t="shared" si="41"/>
        <v>0.00138485437852294</v>
      </c>
      <c r="Z77" s="6">
        <f t="shared" si="42"/>
        <v>0</v>
      </c>
      <c r="AA77" s="6">
        <f t="shared" si="43"/>
        <v>0</v>
      </c>
      <c r="AB77" s="6">
        <f t="shared" si="44"/>
        <v>0.003093373478446919</v>
      </c>
      <c r="AC77" s="6">
        <f t="shared" si="45"/>
        <v>0.0016726308036350648</v>
      </c>
      <c r="AD77" s="6">
        <f t="shared" si="46"/>
        <v>0</v>
      </c>
      <c r="AE77" s="6">
        <f t="shared" si="47"/>
        <v>0.00012640094379371366</v>
      </c>
      <c r="AF77" s="6">
        <f t="shared" si="48"/>
        <v>0.0017873302608505377</v>
      </c>
      <c r="AG77" s="6">
        <f t="shared" si="49"/>
        <v>0</v>
      </c>
      <c r="AH77" s="6"/>
      <c r="AI77" s="6"/>
      <c r="AJ77" s="6"/>
      <c r="AK77" s="6">
        <f t="shared" si="50"/>
        <v>0.0008363154018175324</v>
      </c>
      <c r="AL77" s="6">
        <f t="shared" si="51"/>
        <v>0</v>
      </c>
      <c r="AM77" s="6">
        <f t="shared" si="52"/>
        <v>0.00069242718926147</v>
      </c>
      <c r="AN77" s="6">
        <f t="shared" si="53"/>
        <v>0</v>
      </c>
      <c r="AO77" s="11">
        <f t="shared" si="54"/>
        <v>0.0028612089794088254</v>
      </c>
      <c r="AP77" s="11">
        <f t="shared" si="55"/>
        <v>0</v>
      </c>
    </row>
    <row r="78" spans="1:42" ht="11.25">
      <c r="A78" s="39" t="s">
        <v>203</v>
      </c>
      <c r="B78" s="74" t="s">
        <v>55</v>
      </c>
      <c r="C78" s="17" t="s">
        <v>167</v>
      </c>
      <c r="I78" s="2">
        <v>6</v>
      </c>
      <c r="J78" s="2">
        <v>0</v>
      </c>
      <c r="L78" s="2">
        <v>6</v>
      </c>
      <c r="M78" s="2">
        <v>1653</v>
      </c>
      <c r="N78" s="2">
        <v>827</v>
      </c>
      <c r="O78" s="2">
        <v>2</v>
      </c>
      <c r="P78" s="2">
        <v>12269</v>
      </c>
      <c r="Q78" s="17"/>
      <c r="R78" s="17">
        <v>586329</v>
      </c>
      <c r="T78" s="6">
        <f t="shared" si="36"/>
        <v>0</v>
      </c>
      <c r="U78" s="6">
        <f t="shared" si="37"/>
        <v>0</v>
      </c>
      <c r="V78" s="6">
        <f t="shared" si="38"/>
        <v>0</v>
      </c>
      <c r="W78" s="6">
        <f t="shared" si="39"/>
        <v>0</v>
      </c>
      <c r="X78" s="6">
        <f t="shared" si="40"/>
        <v>0</v>
      </c>
      <c r="Y78" s="6">
        <f t="shared" si="41"/>
        <v>0.00069242718926147</v>
      </c>
      <c r="Z78" s="6">
        <f t="shared" si="42"/>
        <v>0</v>
      </c>
      <c r="AA78" s="6">
        <f t="shared" si="43"/>
        <v>0</v>
      </c>
      <c r="AB78" s="6">
        <f t="shared" si="44"/>
        <v>0.0015466867392234596</v>
      </c>
      <c r="AC78" s="6">
        <f t="shared" si="45"/>
        <v>0.002117043429103187</v>
      </c>
      <c r="AD78" s="6">
        <f t="shared" si="46"/>
        <v>0.0039056006407640806</v>
      </c>
      <c r="AE78" s="6">
        <f t="shared" si="47"/>
        <v>4.213364793123789E-05</v>
      </c>
      <c r="AF78" s="6">
        <f t="shared" si="48"/>
        <v>0.002119539432667238</v>
      </c>
      <c r="AG78" s="6">
        <f t="shared" si="49"/>
        <v>0</v>
      </c>
      <c r="AH78" s="6"/>
      <c r="AI78" s="6"/>
      <c r="AJ78" s="6"/>
      <c r="AK78" s="6">
        <f t="shared" si="50"/>
        <v>0.0030113220349336335</v>
      </c>
      <c r="AL78" s="6">
        <f t="shared" si="51"/>
        <v>0</v>
      </c>
      <c r="AM78" s="6">
        <f t="shared" si="52"/>
        <v>0.000346213594630735</v>
      </c>
      <c r="AN78" s="6">
        <f t="shared" si="53"/>
        <v>0</v>
      </c>
      <c r="AO78" s="11">
        <f t="shared" si="54"/>
        <v>0.0016325879225476993</v>
      </c>
      <c r="AP78" s="11">
        <f t="shared" si="55"/>
        <v>0</v>
      </c>
    </row>
    <row r="79" spans="1:42" ht="11.25">
      <c r="A79" s="39" t="s">
        <v>203</v>
      </c>
      <c r="B79" s="74" t="s">
        <v>56</v>
      </c>
      <c r="C79" s="17" t="s">
        <v>168</v>
      </c>
      <c r="I79" s="2">
        <v>0</v>
      </c>
      <c r="Q79" s="17"/>
      <c r="R79" s="17">
        <v>73</v>
      </c>
      <c r="T79" s="6">
        <f t="shared" si="36"/>
        <v>0</v>
      </c>
      <c r="U79" s="6">
        <f t="shared" si="37"/>
        <v>0</v>
      </c>
      <c r="V79" s="6">
        <f t="shared" si="38"/>
        <v>0</v>
      </c>
      <c r="W79" s="6">
        <f t="shared" si="39"/>
        <v>0</v>
      </c>
      <c r="X79" s="6">
        <f t="shared" si="40"/>
        <v>0</v>
      </c>
      <c r="Y79" s="6">
        <f t="shared" si="41"/>
        <v>0</v>
      </c>
      <c r="Z79" s="6">
        <f t="shared" si="42"/>
        <v>0</v>
      </c>
      <c r="AA79" s="6">
        <f t="shared" si="43"/>
        <v>0</v>
      </c>
      <c r="AB79" s="6">
        <f t="shared" si="44"/>
        <v>0</v>
      </c>
      <c r="AC79" s="6">
        <f t="shared" si="45"/>
        <v>0</v>
      </c>
      <c r="AD79" s="6">
        <f t="shared" si="46"/>
        <v>0</v>
      </c>
      <c r="AE79" s="6">
        <f t="shared" si="47"/>
        <v>0</v>
      </c>
      <c r="AF79" s="6">
        <f t="shared" si="48"/>
        <v>0</v>
      </c>
      <c r="AG79" s="6">
        <f t="shared" si="49"/>
        <v>0</v>
      </c>
      <c r="AH79" s="6"/>
      <c r="AI79" s="6"/>
      <c r="AJ79" s="6"/>
      <c r="AK79" s="6">
        <f t="shared" si="50"/>
        <v>0</v>
      </c>
      <c r="AL79" s="6">
        <f t="shared" si="51"/>
        <v>0</v>
      </c>
      <c r="AM79" s="6">
        <f t="shared" si="52"/>
        <v>0</v>
      </c>
      <c r="AN79" s="6">
        <f t="shared" si="53"/>
        <v>0</v>
      </c>
      <c r="AO79" s="11">
        <f t="shared" si="54"/>
        <v>2.0326287518779057E-07</v>
      </c>
      <c r="AP79" s="11">
        <f t="shared" si="55"/>
        <v>0</v>
      </c>
    </row>
    <row r="80" spans="1:42" ht="11.25">
      <c r="A80" s="39" t="s">
        <v>203</v>
      </c>
      <c r="B80" s="74" t="s">
        <v>57</v>
      </c>
      <c r="C80" s="17" t="s">
        <v>169</v>
      </c>
      <c r="I80" s="2">
        <v>1</v>
      </c>
      <c r="J80" s="2">
        <v>0</v>
      </c>
      <c r="L80" s="2">
        <v>1</v>
      </c>
      <c r="M80" s="2">
        <v>144</v>
      </c>
      <c r="N80" s="2">
        <v>28</v>
      </c>
      <c r="O80" s="2">
        <v>0</v>
      </c>
      <c r="Q80" s="17"/>
      <c r="R80" s="17">
        <v>93265</v>
      </c>
      <c r="T80" s="6">
        <f t="shared" si="36"/>
        <v>0</v>
      </c>
      <c r="U80" s="6">
        <f t="shared" si="37"/>
        <v>0</v>
      </c>
      <c r="V80" s="6">
        <f t="shared" si="38"/>
        <v>0</v>
      </c>
      <c r="W80" s="6">
        <f t="shared" si="39"/>
        <v>0</v>
      </c>
      <c r="X80" s="6">
        <f t="shared" si="40"/>
        <v>0</v>
      </c>
      <c r="Y80" s="6">
        <f t="shared" si="41"/>
        <v>0.00011540453154357833</v>
      </c>
      <c r="Z80" s="6">
        <f t="shared" si="42"/>
        <v>0</v>
      </c>
      <c r="AA80" s="6">
        <f t="shared" si="43"/>
        <v>0</v>
      </c>
      <c r="AB80" s="6">
        <f t="shared" si="44"/>
        <v>0.00025778112320390997</v>
      </c>
      <c r="AC80" s="6">
        <f t="shared" si="45"/>
        <v>0.00018442483592913424</v>
      </c>
      <c r="AD80" s="6">
        <f t="shared" si="46"/>
        <v>0.00013223315349624457</v>
      </c>
      <c r="AE80" s="6">
        <f t="shared" si="47"/>
        <v>0</v>
      </c>
      <c r="AF80" s="6">
        <f t="shared" si="48"/>
        <v>0</v>
      </c>
      <c r="AG80" s="6">
        <f t="shared" si="49"/>
        <v>0</v>
      </c>
      <c r="AH80" s="6"/>
      <c r="AI80" s="6"/>
      <c r="AJ80" s="6"/>
      <c r="AK80" s="6">
        <f t="shared" si="50"/>
        <v>0.0001583289947126894</v>
      </c>
      <c r="AL80" s="6">
        <f t="shared" si="51"/>
        <v>0</v>
      </c>
      <c r="AM80" s="6">
        <f t="shared" si="52"/>
        <v>5.770226577178916E-05</v>
      </c>
      <c r="AN80" s="6">
        <f t="shared" si="53"/>
        <v>0</v>
      </c>
      <c r="AO80" s="11">
        <f t="shared" si="54"/>
        <v>0.0002596892062245108</v>
      </c>
      <c r="AP80" s="11">
        <f t="shared" si="55"/>
        <v>0</v>
      </c>
    </row>
    <row r="81" spans="1:42" ht="11.25">
      <c r="A81" s="39" t="s">
        <v>203</v>
      </c>
      <c r="B81" s="74" t="s">
        <v>58</v>
      </c>
      <c r="C81" s="74" t="s">
        <v>170</v>
      </c>
      <c r="I81" s="2">
        <v>19</v>
      </c>
      <c r="J81" s="2">
        <v>0</v>
      </c>
      <c r="L81" s="2">
        <v>19</v>
      </c>
      <c r="M81" s="139">
        <f>18357-M105</f>
        <v>2077.2000000000007</v>
      </c>
      <c r="N81" s="2">
        <v>0</v>
      </c>
      <c r="O81" s="2">
        <v>0</v>
      </c>
      <c r="P81" s="2">
        <v>11426</v>
      </c>
      <c r="Q81" s="17"/>
      <c r="R81" s="17">
        <v>1475657</v>
      </c>
      <c r="T81" s="6">
        <f t="shared" si="36"/>
        <v>0</v>
      </c>
      <c r="U81" s="6">
        <f t="shared" si="37"/>
        <v>0</v>
      </c>
      <c r="V81" s="6">
        <f t="shared" si="38"/>
        <v>0</v>
      </c>
      <c r="W81" s="6">
        <f t="shared" si="39"/>
        <v>0</v>
      </c>
      <c r="X81" s="6">
        <f t="shared" si="40"/>
        <v>0</v>
      </c>
      <c r="Y81" s="6">
        <f t="shared" si="41"/>
        <v>0.0021926860993279882</v>
      </c>
      <c r="Z81" s="6">
        <f t="shared" si="42"/>
        <v>0</v>
      </c>
      <c r="AA81" s="6">
        <f t="shared" si="43"/>
        <v>0</v>
      </c>
      <c r="AB81" s="6">
        <f t="shared" si="44"/>
        <v>0.004897841340874289</v>
      </c>
      <c r="AC81" s="6">
        <f t="shared" si="45"/>
        <v>0.0026603282582777625</v>
      </c>
      <c r="AD81" s="6">
        <f t="shared" si="46"/>
        <v>0</v>
      </c>
      <c r="AE81" s="6">
        <f t="shared" si="47"/>
        <v>0</v>
      </c>
      <c r="AF81" s="6">
        <f t="shared" si="48"/>
        <v>0.001973906394788154</v>
      </c>
      <c r="AG81" s="6">
        <f t="shared" si="49"/>
        <v>0</v>
      </c>
      <c r="AH81" s="6"/>
      <c r="AI81" s="6"/>
      <c r="AJ81" s="6"/>
      <c r="AK81" s="6">
        <f t="shared" si="50"/>
        <v>0.0013301641291388812</v>
      </c>
      <c r="AL81" s="6">
        <f t="shared" si="51"/>
        <v>0</v>
      </c>
      <c r="AM81" s="6">
        <f t="shared" si="52"/>
        <v>0.0010963430496639941</v>
      </c>
      <c r="AN81" s="6">
        <f t="shared" si="53"/>
        <v>0</v>
      </c>
      <c r="AO81" s="11">
        <f t="shared" si="54"/>
        <v>0.004108853213849171</v>
      </c>
      <c r="AP81" s="11">
        <f t="shared" si="55"/>
        <v>0</v>
      </c>
    </row>
    <row r="82" spans="1:42" ht="11.25">
      <c r="A82" s="39" t="s">
        <v>203</v>
      </c>
      <c r="B82" s="74" t="s">
        <v>59</v>
      </c>
      <c r="C82" s="74" t="s">
        <v>191</v>
      </c>
      <c r="I82" s="2">
        <v>4</v>
      </c>
      <c r="J82" s="2">
        <v>0</v>
      </c>
      <c r="L82" s="2">
        <v>4</v>
      </c>
      <c r="M82" s="2">
        <v>389</v>
      </c>
      <c r="N82" s="2">
        <v>0</v>
      </c>
      <c r="O82" s="2">
        <v>10</v>
      </c>
      <c r="Q82" s="17"/>
      <c r="R82" s="17">
        <v>306798</v>
      </c>
      <c r="T82" s="6">
        <f t="shared" si="36"/>
        <v>0</v>
      </c>
      <c r="U82" s="6">
        <f t="shared" si="37"/>
        <v>0</v>
      </c>
      <c r="V82" s="6">
        <f t="shared" si="38"/>
        <v>0</v>
      </c>
      <c r="W82" s="6">
        <f t="shared" si="39"/>
        <v>0</v>
      </c>
      <c r="X82" s="6">
        <f t="shared" si="40"/>
        <v>0</v>
      </c>
      <c r="Y82" s="6">
        <f t="shared" si="41"/>
        <v>0.0004616181261743133</v>
      </c>
      <c r="Z82" s="6">
        <f t="shared" si="42"/>
        <v>0</v>
      </c>
      <c r="AA82" s="6">
        <f t="shared" si="43"/>
        <v>0</v>
      </c>
      <c r="AB82" s="6">
        <f t="shared" si="44"/>
        <v>0.0010311244928156399</v>
      </c>
      <c r="AC82" s="6">
        <f t="shared" si="45"/>
        <v>0.0004982032026141196</v>
      </c>
      <c r="AD82" s="6">
        <f t="shared" si="46"/>
        <v>0</v>
      </c>
      <c r="AE82" s="6">
        <f t="shared" si="47"/>
        <v>0.00021066823965618943</v>
      </c>
      <c r="AF82" s="6">
        <f t="shared" si="48"/>
        <v>0</v>
      </c>
      <c r="AG82" s="6">
        <f t="shared" si="49"/>
        <v>0</v>
      </c>
      <c r="AH82" s="6"/>
      <c r="AI82" s="6"/>
      <c r="AJ82" s="6"/>
      <c r="AK82" s="6">
        <f t="shared" si="50"/>
        <v>0.0002491016013070598</v>
      </c>
      <c r="AL82" s="6">
        <f t="shared" si="51"/>
        <v>0</v>
      </c>
      <c r="AM82" s="6">
        <f t="shared" si="52"/>
        <v>0.00023080906308715665</v>
      </c>
      <c r="AN82" s="6">
        <f t="shared" si="53"/>
        <v>0</v>
      </c>
      <c r="AO82" s="11">
        <f t="shared" si="54"/>
        <v>0.0008542553915323804</v>
      </c>
      <c r="AP82" s="11">
        <f t="shared" si="55"/>
        <v>0</v>
      </c>
    </row>
    <row r="83" spans="1:42" ht="11.25">
      <c r="A83" s="39" t="s">
        <v>203</v>
      </c>
      <c r="B83" s="74" t="s">
        <v>60</v>
      </c>
      <c r="C83" s="74" t="s">
        <v>172</v>
      </c>
      <c r="I83" s="2">
        <v>122.09</v>
      </c>
      <c r="J83" s="2">
        <v>0</v>
      </c>
      <c r="L83" s="2">
        <v>122.09</v>
      </c>
      <c r="M83" s="2">
        <v>271</v>
      </c>
      <c r="N83" s="2">
        <v>9</v>
      </c>
      <c r="O83" s="2">
        <v>0</v>
      </c>
      <c r="Q83" s="17"/>
      <c r="R83" s="17">
        <v>97150</v>
      </c>
      <c r="T83" s="6">
        <f t="shared" si="36"/>
        <v>0</v>
      </c>
      <c r="U83" s="6">
        <f t="shared" si="37"/>
        <v>0</v>
      </c>
      <c r="V83" s="6">
        <f t="shared" si="38"/>
        <v>0</v>
      </c>
      <c r="W83" s="6">
        <f t="shared" si="39"/>
        <v>0</v>
      </c>
      <c r="X83" s="6">
        <f t="shared" si="40"/>
        <v>0</v>
      </c>
      <c r="Y83" s="6">
        <f t="shared" si="41"/>
        <v>0.01408973925615548</v>
      </c>
      <c r="Z83" s="6">
        <f t="shared" si="42"/>
        <v>0</v>
      </c>
      <c r="AA83" s="6">
        <f t="shared" si="43"/>
        <v>0</v>
      </c>
      <c r="AB83" s="6">
        <f t="shared" si="44"/>
        <v>0.03147249733196537</v>
      </c>
      <c r="AC83" s="6">
        <f t="shared" si="45"/>
        <v>0.0003470772953944124</v>
      </c>
      <c r="AD83" s="6">
        <f t="shared" si="46"/>
        <v>4.25035136237929E-05</v>
      </c>
      <c r="AE83" s="6">
        <f t="shared" si="47"/>
        <v>0</v>
      </c>
      <c r="AF83" s="6">
        <f t="shared" si="48"/>
        <v>0</v>
      </c>
      <c r="AG83" s="6">
        <f t="shared" si="49"/>
        <v>0</v>
      </c>
      <c r="AH83" s="6"/>
      <c r="AI83" s="6"/>
      <c r="AJ83" s="6"/>
      <c r="AK83" s="6">
        <f t="shared" si="50"/>
        <v>0.00019479040450910264</v>
      </c>
      <c r="AL83" s="6">
        <f t="shared" si="51"/>
        <v>0</v>
      </c>
      <c r="AM83" s="6">
        <f t="shared" si="52"/>
        <v>0.00704486962807774</v>
      </c>
      <c r="AN83" s="6">
        <f t="shared" si="53"/>
        <v>0</v>
      </c>
      <c r="AO83" s="11">
        <f t="shared" si="54"/>
        <v>0.0002705066893766281</v>
      </c>
      <c r="AP83" s="11">
        <f t="shared" si="55"/>
        <v>0</v>
      </c>
    </row>
    <row r="84" spans="1:42" ht="11.25">
      <c r="A84" s="39" t="s">
        <v>201</v>
      </c>
      <c r="B84" s="77" t="s">
        <v>205</v>
      </c>
      <c r="C84" s="75" t="s">
        <v>173</v>
      </c>
      <c r="I84" s="2">
        <v>17.93</v>
      </c>
      <c r="J84" s="2">
        <v>0</v>
      </c>
      <c r="L84" s="2">
        <v>17.93</v>
      </c>
      <c r="M84" s="2">
        <v>281</v>
      </c>
      <c r="N84" s="2">
        <v>27</v>
      </c>
      <c r="O84" s="2">
        <v>1</v>
      </c>
      <c r="Q84" s="17">
        <v>1</v>
      </c>
      <c r="R84" s="17">
        <v>0</v>
      </c>
      <c r="T84" s="6">
        <f t="shared" si="36"/>
        <v>0</v>
      </c>
      <c r="U84" s="6">
        <f t="shared" si="37"/>
        <v>0</v>
      </c>
      <c r="V84" s="6">
        <f t="shared" si="38"/>
        <v>0</v>
      </c>
      <c r="W84" s="6">
        <f t="shared" si="39"/>
        <v>0</v>
      </c>
      <c r="X84" s="6">
        <f t="shared" si="40"/>
        <v>0</v>
      </c>
      <c r="Y84" s="6">
        <f t="shared" si="41"/>
        <v>0.0020692032505763595</v>
      </c>
      <c r="Z84" s="6">
        <f t="shared" si="42"/>
        <v>0</v>
      </c>
      <c r="AA84" s="6">
        <f t="shared" si="43"/>
        <v>0</v>
      </c>
      <c r="AB84" s="6">
        <f t="shared" si="44"/>
        <v>0.004622015539046106</v>
      </c>
      <c r="AC84" s="6">
        <f t="shared" si="45"/>
        <v>0.0003598845756672689</v>
      </c>
      <c r="AD84" s="6">
        <f t="shared" si="46"/>
        <v>0.0001275105408713787</v>
      </c>
      <c r="AE84" s="6">
        <f t="shared" si="47"/>
        <v>2.1066823965618945E-05</v>
      </c>
      <c r="AF84" s="6">
        <f t="shared" si="48"/>
        <v>0</v>
      </c>
      <c r="AG84" s="6">
        <f t="shared" si="49"/>
        <v>1</v>
      </c>
      <c r="AH84" s="6"/>
      <c r="AI84" s="6"/>
      <c r="AJ84" s="6"/>
      <c r="AK84" s="6">
        <f t="shared" si="50"/>
        <v>0.0002436975582693238</v>
      </c>
      <c r="AL84" s="6">
        <f t="shared" si="51"/>
        <v>0</v>
      </c>
      <c r="AM84" s="6">
        <f t="shared" si="52"/>
        <v>0.0010346016252881798</v>
      </c>
      <c r="AN84" s="6">
        <f t="shared" si="53"/>
        <v>0</v>
      </c>
      <c r="AO84" s="11">
        <f t="shared" si="54"/>
        <v>0</v>
      </c>
      <c r="AP84" s="11">
        <f t="shared" si="55"/>
        <v>0</v>
      </c>
    </row>
    <row r="85" spans="1:42" ht="11.25">
      <c r="A85" s="39" t="s">
        <v>203</v>
      </c>
      <c r="B85" s="76" t="s">
        <v>257</v>
      </c>
      <c r="C85" s="17" t="s">
        <v>260</v>
      </c>
      <c r="I85" s="2">
        <v>0</v>
      </c>
      <c r="M85" s="80">
        <v>955</v>
      </c>
      <c r="Q85" s="17"/>
      <c r="R85" s="17">
        <v>0</v>
      </c>
      <c r="T85" s="6">
        <f t="shared" si="36"/>
        <v>0</v>
      </c>
      <c r="U85" s="6">
        <f t="shared" si="37"/>
        <v>0</v>
      </c>
      <c r="V85" s="6">
        <f t="shared" si="38"/>
        <v>0</v>
      </c>
      <c r="W85" s="6">
        <f t="shared" si="39"/>
        <v>0</v>
      </c>
      <c r="X85" s="6">
        <f t="shared" si="40"/>
        <v>0</v>
      </c>
      <c r="Y85" s="6">
        <f t="shared" si="41"/>
        <v>0</v>
      </c>
      <c r="Z85" s="6">
        <f t="shared" si="42"/>
        <v>0</v>
      </c>
      <c r="AA85" s="6">
        <f t="shared" si="43"/>
        <v>0</v>
      </c>
      <c r="AB85" s="6">
        <f t="shared" si="44"/>
        <v>0</v>
      </c>
      <c r="AC85" s="6">
        <f t="shared" si="45"/>
        <v>0.0012230952660578</v>
      </c>
      <c r="AD85" s="6">
        <f t="shared" si="46"/>
        <v>0</v>
      </c>
      <c r="AE85" s="6">
        <f t="shared" si="47"/>
        <v>0</v>
      </c>
      <c r="AF85" s="6">
        <f t="shared" si="48"/>
        <v>0</v>
      </c>
      <c r="AG85" s="6">
        <f t="shared" si="49"/>
        <v>0</v>
      </c>
      <c r="AH85" s="6"/>
      <c r="AI85" s="6"/>
      <c r="AJ85" s="6"/>
      <c r="AK85" s="6">
        <f t="shared" si="50"/>
        <v>0.0006115476330289</v>
      </c>
      <c r="AL85" s="6">
        <f t="shared" si="51"/>
        <v>0</v>
      </c>
      <c r="AM85" s="6">
        <f t="shared" si="52"/>
        <v>0</v>
      </c>
      <c r="AN85" s="6">
        <f t="shared" si="53"/>
        <v>0</v>
      </c>
      <c r="AO85" s="11">
        <f t="shared" si="54"/>
        <v>0</v>
      </c>
      <c r="AP85" s="11">
        <f t="shared" si="55"/>
        <v>0</v>
      </c>
    </row>
    <row r="86" spans="1:42" ht="11.25">
      <c r="A86" s="39" t="s">
        <v>203</v>
      </c>
      <c r="B86" s="76" t="s">
        <v>258</v>
      </c>
      <c r="C86" s="17" t="s">
        <v>261</v>
      </c>
      <c r="I86" s="2">
        <v>0</v>
      </c>
      <c r="M86" s="80">
        <v>1171.745</v>
      </c>
      <c r="Q86" s="17"/>
      <c r="R86" s="17">
        <v>0</v>
      </c>
      <c r="T86" s="6">
        <f t="shared" si="36"/>
        <v>0</v>
      </c>
      <c r="U86" s="6">
        <f t="shared" si="37"/>
        <v>0</v>
      </c>
      <c r="V86" s="6">
        <f t="shared" si="38"/>
        <v>0</v>
      </c>
      <c r="W86" s="6">
        <f t="shared" si="39"/>
        <v>0</v>
      </c>
      <c r="X86" s="6">
        <f t="shared" si="40"/>
        <v>0</v>
      </c>
      <c r="Y86" s="6">
        <f t="shared" si="41"/>
        <v>0</v>
      </c>
      <c r="Z86" s="6">
        <f t="shared" si="42"/>
        <v>0</v>
      </c>
      <c r="AA86" s="6">
        <f t="shared" si="43"/>
        <v>0</v>
      </c>
      <c r="AB86" s="6">
        <f t="shared" si="44"/>
        <v>0</v>
      </c>
      <c r="AC86" s="6">
        <f t="shared" si="45"/>
        <v>0.001500686662331829</v>
      </c>
      <c r="AD86" s="6">
        <f t="shared" si="46"/>
        <v>0</v>
      </c>
      <c r="AE86" s="6">
        <f t="shared" si="47"/>
        <v>0</v>
      </c>
      <c r="AF86" s="6">
        <f t="shared" si="48"/>
        <v>0</v>
      </c>
      <c r="AG86" s="6">
        <f t="shared" si="49"/>
        <v>0</v>
      </c>
      <c r="AH86" s="6"/>
      <c r="AI86" s="6"/>
      <c r="AJ86" s="6"/>
      <c r="AK86" s="6">
        <f t="shared" si="50"/>
        <v>0.0007503433311659145</v>
      </c>
      <c r="AL86" s="6">
        <f t="shared" si="51"/>
        <v>0</v>
      </c>
      <c r="AM86" s="6">
        <f t="shared" si="52"/>
        <v>0</v>
      </c>
      <c r="AN86" s="6">
        <f t="shared" si="53"/>
        <v>0</v>
      </c>
      <c r="AO86" s="11">
        <f t="shared" si="54"/>
        <v>0</v>
      </c>
      <c r="AP86" s="11">
        <f t="shared" si="55"/>
        <v>0</v>
      </c>
    </row>
    <row r="87" spans="1:42" ht="11.25">
      <c r="A87" s="39" t="s">
        <v>203</v>
      </c>
      <c r="B87" s="76" t="s">
        <v>259</v>
      </c>
      <c r="C87" s="17" t="s">
        <v>262</v>
      </c>
      <c r="I87" s="2">
        <v>0</v>
      </c>
      <c r="M87" s="80">
        <v>269.5</v>
      </c>
      <c r="Q87" s="17"/>
      <c r="R87" s="17">
        <v>0</v>
      </c>
      <c r="T87" s="6">
        <f t="shared" si="36"/>
        <v>0</v>
      </c>
      <c r="U87" s="6">
        <f t="shared" si="37"/>
        <v>0</v>
      </c>
      <c r="V87" s="6">
        <f t="shared" si="38"/>
        <v>0</v>
      </c>
      <c r="W87" s="6">
        <f t="shared" si="39"/>
        <v>0</v>
      </c>
      <c r="X87" s="6">
        <f t="shared" si="40"/>
        <v>0</v>
      </c>
      <c r="Y87" s="6">
        <f t="shared" si="41"/>
        <v>0</v>
      </c>
      <c r="Z87" s="6">
        <f t="shared" si="42"/>
        <v>0</v>
      </c>
      <c r="AA87" s="6">
        <f t="shared" si="43"/>
        <v>0</v>
      </c>
      <c r="AB87" s="6">
        <f t="shared" si="44"/>
        <v>0</v>
      </c>
      <c r="AC87" s="6">
        <f t="shared" si="45"/>
        <v>0.00034515620335348385</v>
      </c>
      <c r="AD87" s="6">
        <f t="shared" si="46"/>
        <v>0</v>
      </c>
      <c r="AE87" s="6">
        <f t="shared" si="47"/>
        <v>0</v>
      </c>
      <c r="AF87" s="6">
        <f t="shared" si="48"/>
        <v>0</v>
      </c>
      <c r="AG87" s="6">
        <f t="shared" si="49"/>
        <v>0</v>
      </c>
      <c r="AH87" s="6"/>
      <c r="AI87" s="6"/>
      <c r="AJ87" s="6"/>
      <c r="AK87" s="6">
        <f t="shared" si="50"/>
        <v>0.00017257810167674192</v>
      </c>
      <c r="AL87" s="6">
        <f t="shared" si="51"/>
        <v>0</v>
      </c>
      <c r="AM87" s="6">
        <f t="shared" si="52"/>
        <v>0</v>
      </c>
      <c r="AN87" s="6">
        <f t="shared" si="53"/>
        <v>0</v>
      </c>
      <c r="AO87" s="11">
        <f t="shared" si="54"/>
        <v>0</v>
      </c>
      <c r="AP87" s="11">
        <f t="shared" si="55"/>
        <v>0</v>
      </c>
    </row>
    <row r="88" spans="1:42" ht="11.25">
      <c r="A88" s="39" t="s">
        <v>203</v>
      </c>
      <c r="B88" s="74" t="s">
        <v>61</v>
      </c>
      <c r="C88" s="17" t="s">
        <v>174</v>
      </c>
      <c r="I88" s="2">
        <v>0</v>
      </c>
      <c r="M88" s="2">
        <v>1480</v>
      </c>
      <c r="N88" s="2">
        <v>0</v>
      </c>
      <c r="O88" s="2">
        <v>0</v>
      </c>
      <c r="Q88" s="17"/>
      <c r="R88" s="17">
        <v>0</v>
      </c>
      <c r="T88" s="6">
        <f t="shared" si="36"/>
        <v>0</v>
      </c>
      <c r="U88" s="6">
        <f t="shared" si="37"/>
        <v>0</v>
      </c>
      <c r="V88" s="6">
        <f t="shared" si="38"/>
        <v>0</v>
      </c>
      <c r="W88" s="6">
        <f t="shared" si="39"/>
        <v>0</v>
      </c>
      <c r="X88" s="6">
        <f t="shared" si="40"/>
        <v>0</v>
      </c>
      <c r="Y88" s="6">
        <f t="shared" si="41"/>
        <v>0</v>
      </c>
      <c r="Z88" s="6">
        <f t="shared" si="42"/>
        <v>0</v>
      </c>
      <c r="AA88" s="6">
        <f t="shared" si="43"/>
        <v>0</v>
      </c>
      <c r="AB88" s="6">
        <f t="shared" si="44"/>
        <v>0</v>
      </c>
      <c r="AC88" s="6">
        <f t="shared" si="45"/>
        <v>0.0018954774803827685</v>
      </c>
      <c r="AD88" s="6">
        <f t="shared" si="46"/>
        <v>0</v>
      </c>
      <c r="AE88" s="6">
        <f t="shared" si="47"/>
        <v>0</v>
      </c>
      <c r="AF88" s="6">
        <f t="shared" si="48"/>
        <v>0</v>
      </c>
      <c r="AG88" s="6">
        <f t="shared" si="49"/>
        <v>0</v>
      </c>
      <c r="AH88" s="6"/>
      <c r="AI88" s="6"/>
      <c r="AJ88" s="6"/>
      <c r="AK88" s="6">
        <f t="shared" si="50"/>
        <v>0.0009477387401913843</v>
      </c>
      <c r="AL88" s="6">
        <f t="shared" si="51"/>
        <v>0</v>
      </c>
      <c r="AM88" s="6">
        <f t="shared" si="52"/>
        <v>0</v>
      </c>
      <c r="AN88" s="6">
        <f t="shared" si="53"/>
        <v>0</v>
      </c>
      <c r="AO88" s="11">
        <f t="shared" si="54"/>
        <v>0</v>
      </c>
      <c r="AP88" s="11">
        <f t="shared" si="55"/>
        <v>0</v>
      </c>
    </row>
    <row r="89" spans="1:42" ht="11.25">
      <c r="A89" s="39" t="s">
        <v>203</v>
      </c>
      <c r="B89" s="74" t="s">
        <v>62</v>
      </c>
      <c r="C89" s="17" t="s">
        <v>175</v>
      </c>
      <c r="I89" s="2">
        <v>0</v>
      </c>
      <c r="M89" s="2">
        <v>700</v>
      </c>
      <c r="N89" s="2">
        <v>0</v>
      </c>
      <c r="O89" s="2">
        <v>0</v>
      </c>
      <c r="Q89" s="17"/>
      <c r="R89" s="17">
        <v>0</v>
      </c>
      <c r="T89" s="6">
        <f t="shared" si="36"/>
        <v>0</v>
      </c>
      <c r="U89" s="6">
        <f t="shared" si="37"/>
        <v>0</v>
      </c>
      <c r="V89" s="6">
        <f t="shared" si="38"/>
        <v>0</v>
      </c>
      <c r="W89" s="6">
        <f t="shared" si="39"/>
        <v>0</v>
      </c>
      <c r="X89" s="6">
        <f t="shared" si="40"/>
        <v>0</v>
      </c>
      <c r="Y89" s="6">
        <f t="shared" si="41"/>
        <v>0</v>
      </c>
      <c r="Z89" s="6">
        <f t="shared" si="42"/>
        <v>0</v>
      </c>
      <c r="AA89" s="6">
        <f t="shared" si="43"/>
        <v>0</v>
      </c>
      <c r="AB89" s="6">
        <f t="shared" si="44"/>
        <v>0</v>
      </c>
      <c r="AC89" s="6">
        <f t="shared" si="45"/>
        <v>0.0008965096190999581</v>
      </c>
      <c r="AD89" s="6">
        <f t="shared" si="46"/>
        <v>0</v>
      </c>
      <c r="AE89" s="6">
        <f t="shared" si="47"/>
        <v>0</v>
      </c>
      <c r="AF89" s="6">
        <f t="shared" si="48"/>
        <v>0</v>
      </c>
      <c r="AG89" s="6">
        <f t="shared" si="49"/>
        <v>0</v>
      </c>
      <c r="AH89" s="6"/>
      <c r="AI89" s="6"/>
      <c r="AJ89" s="6"/>
      <c r="AK89" s="6">
        <f t="shared" si="50"/>
        <v>0.00044825480954997906</v>
      </c>
      <c r="AL89" s="6">
        <f t="shared" si="51"/>
        <v>0</v>
      </c>
      <c r="AM89" s="6">
        <f t="shared" si="52"/>
        <v>0</v>
      </c>
      <c r="AN89" s="6">
        <f t="shared" si="53"/>
        <v>0</v>
      </c>
      <c r="AO89" s="11">
        <f t="shared" si="54"/>
        <v>0</v>
      </c>
      <c r="AP89" s="11">
        <f t="shared" si="55"/>
        <v>0</v>
      </c>
    </row>
    <row r="90" spans="1:42" ht="11.25">
      <c r="A90" s="92" t="s">
        <v>203</v>
      </c>
      <c r="B90" s="75" t="s">
        <v>63</v>
      </c>
      <c r="C90" s="54" t="s">
        <v>176</v>
      </c>
      <c r="I90" s="2">
        <v>0</v>
      </c>
      <c r="J90" s="2">
        <v>0</v>
      </c>
      <c r="L90" s="2">
        <v>0</v>
      </c>
      <c r="M90" s="2">
        <v>5595</v>
      </c>
      <c r="N90" s="2">
        <v>0</v>
      </c>
      <c r="O90" s="2">
        <v>0</v>
      </c>
      <c r="P90" s="2">
        <v>0</v>
      </c>
      <c r="Q90" s="17"/>
      <c r="R90" s="17">
        <v>3261100</v>
      </c>
      <c r="T90" s="6">
        <f t="shared" si="36"/>
        <v>0</v>
      </c>
      <c r="U90" s="6">
        <f t="shared" si="37"/>
        <v>0</v>
      </c>
      <c r="V90" s="6">
        <f t="shared" si="38"/>
        <v>0</v>
      </c>
      <c r="W90" s="6">
        <f t="shared" si="39"/>
        <v>0</v>
      </c>
      <c r="X90" s="6">
        <f t="shared" si="40"/>
        <v>0</v>
      </c>
      <c r="Y90" s="6">
        <f t="shared" si="41"/>
        <v>0</v>
      </c>
      <c r="Z90" s="6">
        <f t="shared" si="42"/>
        <v>0</v>
      </c>
      <c r="AA90" s="6">
        <f t="shared" si="43"/>
        <v>0</v>
      </c>
      <c r="AB90" s="6">
        <f t="shared" si="44"/>
        <v>0</v>
      </c>
      <c r="AC90" s="6">
        <f t="shared" si="45"/>
        <v>0.0071656733126632365</v>
      </c>
      <c r="AD90" s="6">
        <f t="shared" si="46"/>
        <v>0</v>
      </c>
      <c r="AE90" s="6">
        <f t="shared" si="47"/>
        <v>0</v>
      </c>
      <c r="AF90" s="6">
        <f t="shared" si="48"/>
        <v>0</v>
      </c>
      <c r="AG90" s="6">
        <f t="shared" si="49"/>
        <v>0</v>
      </c>
      <c r="AH90" s="6"/>
      <c r="AI90" s="6"/>
      <c r="AJ90" s="6"/>
      <c r="AK90" s="6">
        <f t="shared" si="50"/>
        <v>0.0035828366563316182</v>
      </c>
      <c r="AL90" s="6">
        <f t="shared" si="51"/>
        <v>0</v>
      </c>
      <c r="AM90" s="6">
        <f t="shared" si="52"/>
        <v>0</v>
      </c>
      <c r="AN90" s="6">
        <f t="shared" si="53"/>
        <v>0</v>
      </c>
      <c r="AO90" s="11">
        <f t="shared" si="54"/>
        <v>0.009080281674998683</v>
      </c>
      <c r="AP90" s="11">
        <f t="shared" si="55"/>
        <v>0</v>
      </c>
    </row>
    <row r="91" spans="4:41" ht="11.25">
      <c r="D91" s="14"/>
      <c r="E91" s="14"/>
      <c r="F91" s="14"/>
      <c r="G91" s="14"/>
      <c r="H91" s="14"/>
      <c r="I91" s="91"/>
      <c r="J91" s="91"/>
      <c r="K91" s="91"/>
      <c r="L91" s="91"/>
      <c r="M91" s="47"/>
      <c r="N91" s="47"/>
      <c r="O91" s="47"/>
      <c r="P91" s="47"/>
      <c r="Q91" s="14"/>
      <c r="R91" s="14"/>
      <c r="S91" s="14"/>
      <c r="T91" s="14"/>
      <c r="U91" s="14"/>
      <c r="V91" s="14"/>
      <c r="W91" s="14"/>
      <c r="AO91" s="6"/>
    </row>
    <row r="92" spans="3:42" ht="11.25">
      <c r="C92" s="2" t="s">
        <v>181</v>
      </c>
      <c r="D92" s="34">
        <f aca="true" t="shared" si="56" ref="D92:R92">SUM(D10:D90)</f>
        <v>1098947</v>
      </c>
      <c r="E92" s="34">
        <f t="shared" si="56"/>
        <v>36936</v>
      </c>
      <c r="F92" s="34">
        <f t="shared" si="56"/>
        <v>7142</v>
      </c>
      <c r="G92" s="34">
        <f t="shared" si="56"/>
        <v>27882</v>
      </c>
      <c r="H92" s="34">
        <f t="shared" si="56"/>
        <v>9054</v>
      </c>
      <c r="I92" s="34">
        <f t="shared" si="56"/>
        <v>8665.170999999998</v>
      </c>
      <c r="J92" s="34">
        <f t="shared" si="56"/>
        <v>1811.6200000000001</v>
      </c>
      <c r="K92" s="34">
        <f t="shared" si="56"/>
        <v>4785.911</v>
      </c>
      <c r="L92" s="34">
        <f t="shared" si="56"/>
        <v>3879.260000000001</v>
      </c>
      <c r="M92" s="34">
        <f t="shared" si="56"/>
        <v>780805.9</v>
      </c>
      <c r="N92" s="34">
        <f t="shared" si="56"/>
        <v>211747.2</v>
      </c>
      <c r="O92" s="34">
        <f t="shared" si="56"/>
        <v>47468</v>
      </c>
      <c r="P92" s="34">
        <f t="shared" si="56"/>
        <v>5788521.700000001</v>
      </c>
      <c r="Q92" s="34">
        <f t="shared" si="56"/>
        <v>1</v>
      </c>
      <c r="R92" s="34">
        <f t="shared" si="56"/>
        <v>359140841.3</v>
      </c>
      <c r="S92" s="14"/>
      <c r="T92" s="86">
        <f aca="true" t="shared" si="57" ref="T92:AP92">SUM(T10:T91)</f>
        <v>0.9999999999999998</v>
      </c>
      <c r="U92" s="86">
        <f t="shared" si="57"/>
        <v>1</v>
      </c>
      <c r="V92" s="86">
        <f t="shared" si="57"/>
        <v>1.0000000000000002</v>
      </c>
      <c r="W92" s="86">
        <f t="shared" si="57"/>
        <v>0.9999999999999999</v>
      </c>
      <c r="X92" s="6">
        <f t="shared" si="57"/>
        <v>1</v>
      </c>
      <c r="Y92" s="6">
        <f t="shared" si="57"/>
        <v>0.9999999999999998</v>
      </c>
      <c r="Z92" s="6">
        <f t="shared" si="57"/>
        <v>1</v>
      </c>
      <c r="AA92" s="6">
        <f t="shared" si="57"/>
        <v>1</v>
      </c>
      <c r="AB92" s="6">
        <f t="shared" si="57"/>
        <v>0.9999999999999998</v>
      </c>
      <c r="AC92" s="6">
        <f t="shared" si="57"/>
        <v>1</v>
      </c>
      <c r="AD92" s="6">
        <f t="shared" si="57"/>
        <v>0.9999999999999999</v>
      </c>
      <c r="AE92" s="6">
        <f t="shared" si="57"/>
        <v>1</v>
      </c>
      <c r="AF92" s="6">
        <f t="shared" si="57"/>
        <v>1.0000000000000002</v>
      </c>
      <c r="AG92" s="6">
        <f t="shared" si="57"/>
        <v>1</v>
      </c>
      <c r="AH92" s="6">
        <f t="shared" si="57"/>
        <v>1</v>
      </c>
      <c r="AI92" s="6">
        <f t="shared" si="57"/>
        <v>1</v>
      </c>
      <c r="AJ92" s="6">
        <f t="shared" si="57"/>
        <v>1</v>
      </c>
      <c r="AK92" s="6">
        <f t="shared" si="57"/>
        <v>0.9999999999999997</v>
      </c>
      <c r="AL92" s="6">
        <f t="shared" si="57"/>
        <v>1</v>
      </c>
      <c r="AM92" s="6">
        <f t="shared" si="57"/>
        <v>1.0000000000000007</v>
      </c>
      <c r="AN92" s="6">
        <f t="shared" si="57"/>
        <v>1</v>
      </c>
      <c r="AO92" s="6">
        <f t="shared" si="57"/>
        <v>0.9999999999999999</v>
      </c>
      <c r="AP92" s="6">
        <f t="shared" si="57"/>
        <v>1</v>
      </c>
    </row>
    <row r="93" spans="4:42" ht="11.25">
      <c r="D93" s="14"/>
      <c r="E93" s="14"/>
      <c r="F93" s="14"/>
      <c r="G93" s="14"/>
      <c r="H93" s="14"/>
      <c r="I93" s="91"/>
      <c r="J93" s="91"/>
      <c r="K93" s="91"/>
      <c r="L93" s="91"/>
      <c r="M93" s="14"/>
      <c r="N93" s="14"/>
      <c r="O93" s="14"/>
      <c r="P93" s="14"/>
      <c r="Q93" s="36"/>
      <c r="R93" s="17"/>
      <c r="T93" s="6"/>
      <c r="U93" s="6"/>
      <c r="V93" s="6"/>
      <c r="W93" s="6"/>
      <c r="X93" s="6"/>
      <c r="Y93" s="6"/>
      <c r="Z93" s="6"/>
      <c r="AA93" s="6"/>
      <c r="AB93" s="6"/>
      <c r="AC93" s="6"/>
      <c r="AD93" s="6"/>
      <c r="AE93" s="6"/>
      <c r="AF93" s="6"/>
      <c r="AG93" s="6"/>
      <c r="AH93" s="6"/>
      <c r="AI93" s="6"/>
      <c r="AJ93" s="6"/>
      <c r="AK93" s="6"/>
      <c r="AL93" s="6"/>
      <c r="AM93" s="6"/>
      <c r="AN93" s="6"/>
      <c r="AO93" s="11"/>
      <c r="AP93" s="11"/>
    </row>
    <row r="94" spans="4:42" ht="11.25">
      <c r="D94" s="14"/>
      <c r="E94" s="14"/>
      <c r="F94" s="14"/>
      <c r="G94" s="14"/>
      <c r="H94" s="14"/>
      <c r="I94" s="91"/>
      <c r="J94" s="91"/>
      <c r="K94" s="91"/>
      <c r="L94" s="91"/>
      <c r="M94" s="14"/>
      <c r="N94" s="14"/>
      <c r="O94" s="14"/>
      <c r="P94" s="14"/>
      <c r="Q94" s="17"/>
      <c r="R94" s="17"/>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91"/>
      <c r="J95" s="91"/>
      <c r="K95" s="91"/>
      <c r="L95" s="91"/>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5"/>
      <c r="E96" s="15"/>
      <c r="F96" s="15"/>
      <c r="G96" s="15"/>
      <c r="H96" s="15"/>
      <c r="I96" s="93"/>
      <c r="J96" s="93"/>
      <c r="K96" s="93"/>
      <c r="L96" s="93"/>
      <c r="M96" s="15"/>
      <c r="N96" s="15"/>
      <c r="O96" s="15"/>
      <c r="P96" s="15"/>
      <c r="Q96" s="54"/>
      <c r="R96" s="54"/>
      <c r="T96" s="6"/>
      <c r="U96" s="6"/>
      <c r="V96" s="6"/>
      <c r="W96" s="6"/>
      <c r="X96" s="6"/>
      <c r="Y96" s="6"/>
      <c r="Z96" s="6"/>
      <c r="AA96" s="6"/>
      <c r="AB96" s="6"/>
      <c r="AC96" s="6"/>
      <c r="AD96" s="6"/>
      <c r="AE96" s="6"/>
      <c r="AF96" s="6"/>
      <c r="AG96" s="6"/>
      <c r="AH96" s="6"/>
      <c r="AI96" s="6"/>
      <c r="AJ96" s="6"/>
      <c r="AK96" s="6"/>
      <c r="AL96" s="6"/>
      <c r="AM96" s="6"/>
      <c r="AN96" s="6"/>
      <c r="AO96" s="11"/>
      <c r="AP96" s="11"/>
    </row>
    <row r="97" spans="1:3" ht="11.25">
      <c r="A97" s="14"/>
      <c r="B97" s="14"/>
      <c r="C97" s="14"/>
    </row>
    <row r="98" spans="1:3" ht="11.25">
      <c r="A98" s="14"/>
      <c r="B98" s="14"/>
      <c r="C98" s="14"/>
    </row>
    <row r="99" spans="1:16" ht="11.25">
      <c r="A99" s="1"/>
      <c r="B99" s="1"/>
      <c r="C99" s="1"/>
      <c r="I99" s="72"/>
      <c r="J99" s="72"/>
      <c r="K99" s="72"/>
      <c r="L99" s="72"/>
      <c r="M99" s="71"/>
      <c r="N99" s="71"/>
      <c r="O99" s="71"/>
      <c r="P99" s="71"/>
    </row>
    <row r="100" spans="1:15" ht="11.25">
      <c r="A100" s="1"/>
      <c r="B100" s="3"/>
      <c r="C100" s="1"/>
      <c r="D100" s="3"/>
      <c r="E100" s="3"/>
      <c r="F100" s="3"/>
      <c r="G100" s="3"/>
      <c r="H100" s="3"/>
      <c r="I100" s="78"/>
      <c r="J100" s="78"/>
      <c r="K100" s="78"/>
      <c r="L100" s="78"/>
      <c r="M100" s="3"/>
      <c r="N100" s="3"/>
      <c r="O100" s="3"/>
    </row>
    <row r="101" spans="1:43" ht="11.25">
      <c r="A101" s="1"/>
      <c r="B101" s="1"/>
      <c r="C101" s="1"/>
      <c r="I101" s="72"/>
      <c r="J101" s="72"/>
      <c r="K101" s="72"/>
      <c r="L101" s="72"/>
      <c r="M101" s="5" t="s">
        <v>282</v>
      </c>
      <c r="N101" s="3"/>
      <c r="O101" s="3"/>
      <c r="P101" s="3"/>
      <c r="Q101" s="12"/>
      <c r="AO101" s="9"/>
      <c r="AP101" s="9" t="s">
        <v>0</v>
      </c>
      <c r="AQ101" s="38" t="s">
        <v>66</v>
      </c>
    </row>
    <row r="102" spans="1:43" ht="11.25">
      <c r="A102" s="1"/>
      <c r="B102" s="1"/>
      <c r="C102" s="1"/>
      <c r="I102" s="1" t="s">
        <v>281</v>
      </c>
      <c r="J102" s="5"/>
      <c r="K102" s="5"/>
      <c r="M102" s="5"/>
      <c r="N102" s="3"/>
      <c r="O102" s="3"/>
      <c r="P102" s="3"/>
      <c r="Q102" s="12"/>
      <c r="AO102" s="9"/>
      <c r="AP102" s="9" t="s">
        <v>1</v>
      </c>
      <c r="AQ102" s="38" t="s">
        <v>212</v>
      </c>
    </row>
    <row r="103" spans="1:43" ht="11.25">
      <c r="A103" s="1"/>
      <c r="B103" s="1"/>
      <c r="C103" s="1"/>
      <c r="D103" s="3"/>
      <c r="I103" s="1" t="s">
        <v>43</v>
      </c>
      <c r="J103" s="5" t="s">
        <v>89</v>
      </c>
      <c r="K103" s="5"/>
      <c r="M103" s="101">
        <v>5031.7</v>
      </c>
      <c r="N103" s="101">
        <v>1525.1</v>
      </c>
      <c r="O103" s="101">
        <v>340.1</v>
      </c>
      <c r="P103" s="3"/>
      <c r="Q103" s="12"/>
      <c r="AO103" s="9"/>
      <c r="AP103" s="9" t="s">
        <v>2</v>
      </c>
      <c r="AQ103" s="38" t="s">
        <v>68</v>
      </c>
    </row>
    <row r="104" spans="1:43" ht="11.25">
      <c r="A104" s="1"/>
      <c r="B104" s="1"/>
      <c r="C104" s="1"/>
      <c r="D104" s="3"/>
      <c r="I104" s="1" t="s">
        <v>206</v>
      </c>
      <c r="J104" s="5" t="s">
        <v>207</v>
      </c>
      <c r="K104" s="5"/>
      <c r="M104" s="101">
        <v>26701.6</v>
      </c>
      <c r="N104" s="3"/>
      <c r="O104" s="3"/>
      <c r="P104" s="3"/>
      <c r="Q104" s="12"/>
      <c r="AO104" s="9"/>
      <c r="AP104" s="9" t="s">
        <v>3</v>
      </c>
      <c r="AQ104" s="38" t="s">
        <v>69</v>
      </c>
    </row>
    <row r="105" spans="1:43" ht="11.25">
      <c r="A105" s="1"/>
      <c r="B105" s="1"/>
      <c r="I105" s="1" t="s">
        <v>58</v>
      </c>
      <c r="J105" s="5" t="s">
        <v>208</v>
      </c>
      <c r="K105" s="5"/>
      <c r="M105" s="101">
        <v>16279.8</v>
      </c>
      <c r="N105" s="101">
        <v>10689.9</v>
      </c>
      <c r="O105" s="101">
        <v>1711.4</v>
      </c>
      <c r="AO105" s="9"/>
      <c r="AP105" s="9" t="s">
        <v>4</v>
      </c>
      <c r="AQ105" s="38" t="s">
        <v>70</v>
      </c>
    </row>
    <row r="106" spans="41:43" ht="11.25">
      <c r="AO106" s="9"/>
      <c r="AP106" s="9" t="s">
        <v>5</v>
      </c>
      <c r="AQ106" s="38" t="s">
        <v>71</v>
      </c>
    </row>
    <row r="107" spans="3:43" ht="12.75">
      <c r="C107" s="1"/>
      <c r="M107" s="97"/>
      <c r="N107"/>
      <c r="O107" s="98"/>
      <c r="P107" s="98"/>
      <c r="Q107" s="98"/>
      <c r="R107" s="98"/>
      <c r="S107" s="98"/>
      <c r="AO107" s="9"/>
      <c r="AP107" s="9" t="s">
        <v>6</v>
      </c>
      <c r="AQ107" s="38" t="s">
        <v>72</v>
      </c>
    </row>
    <row r="108" spans="1:43" ht="12.75">
      <c r="A108" s="1"/>
      <c r="B108" s="1"/>
      <c r="C108" s="1"/>
      <c r="I108" s="5"/>
      <c r="J108" s="5"/>
      <c r="K108" s="5"/>
      <c r="M108" s="97"/>
      <c r="N108"/>
      <c r="O108" s="98"/>
      <c r="P108" s="98"/>
      <c r="Q108" s="98"/>
      <c r="R108" s="98"/>
      <c r="S108" s="98"/>
      <c r="AO108" s="9"/>
      <c r="AP108" s="9" t="s">
        <v>7</v>
      </c>
      <c r="AQ108" s="38" t="s">
        <v>73</v>
      </c>
    </row>
    <row r="109" spans="1:43" ht="12.75">
      <c r="A109" s="1"/>
      <c r="B109" s="1"/>
      <c r="C109" s="1"/>
      <c r="I109" s="5"/>
      <c r="J109" s="5"/>
      <c r="K109" s="5"/>
      <c r="M109" s="97"/>
      <c r="N109"/>
      <c r="O109" s="98"/>
      <c r="P109" s="98"/>
      <c r="Q109" s="98"/>
      <c r="R109" s="98"/>
      <c r="S109" s="98"/>
      <c r="AO109" s="9"/>
      <c r="AP109" s="9" t="s">
        <v>8</v>
      </c>
      <c r="AQ109" s="38" t="s">
        <v>74</v>
      </c>
    </row>
    <row r="110" spans="1:43" ht="12.75">
      <c r="A110" s="1"/>
      <c r="B110" s="1"/>
      <c r="C110" s="1"/>
      <c r="I110" s="5"/>
      <c r="J110" s="5"/>
      <c r="K110" s="5"/>
      <c r="M110" s="97"/>
      <c r="N110"/>
      <c r="O110" s="98"/>
      <c r="P110" s="98"/>
      <c r="Q110" s="98"/>
      <c r="R110" s="98"/>
      <c r="S110" s="98"/>
      <c r="AO110" s="9"/>
      <c r="AP110" s="9" t="s">
        <v>9</v>
      </c>
      <c r="AQ110" s="38" t="s">
        <v>75</v>
      </c>
    </row>
    <row r="111" spans="1:43" ht="11.25">
      <c r="A111" s="1"/>
      <c r="B111" s="1"/>
      <c r="C111" s="1"/>
      <c r="I111" s="5"/>
      <c r="J111" s="5"/>
      <c r="K111" s="5"/>
      <c r="M111" s="99"/>
      <c r="O111" s="100"/>
      <c r="P111" s="100"/>
      <c r="Q111" s="100"/>
      <c r="R111" s="100"/>
      <c r="S111" s="100"/>
      <c r="AO111" s="9"/>
      <c r="AP111" s="9" t="s">
        <v>10</v>
      </c>
      <c r="AQ111" s="38" t="s">
        <v>76</v>
      </c>
    </row>
    <row r="112" spans="1:43" ht="11.25">
      <c r="A112" s="1"/>
      <c r="B112" s="1"/>
      <c r="C112" s="1"/>
      <c r="D112" s="3"/>
      <c r="I112" s="5"/>
      <c r="J112" s="5"/>
      <c r="K112" s="5"/>
      <c r="L112" s="5"/>
      <c r="M112" s="99"/>
      <c r="O112" s="101"/>
      <c r="P112" s="101"/>
      <c r="Q112" s="101"/>
      <c r="R112" s="101"/>
      <c r="S112" s="101"/>
      <c r="AO112" s="9"/>
      <c r="AP112" s="9" t="s">
        <v>11</v>
      </c>
      <c r="AQ112" s="38" t="s">
        <v>77</v>
      </c>
    </row>
    <row r="113" spans="1:43" ht="11.25">
      <c r="A113" s="1"/>
      <c r="B113" s="1"/>
      <c r="C113" s="1"/>
      <c r="D113" s="3"/>
      <c r="M113" s="99"/>
      <c r="O113" s="101"/>
      <c r="P113" s="101"/>
      <c r="Q113" s="101"/>
      <c r="R113" s="101"/>
      <c r="S113" s="101"/>
      <c r="AO113" s="9"/>
      <c r="AP113" s="9">
        <v>54</v>
      </c>
      <c r="AQ113" s="38" t="s">
        <v>248</v>
      </c>
    </row>
    <row r="114" spans="1:43" ht="11.25">
      <c r="A114" s="1"/>
      <c r="B114" s="1"/>
      <c r="C114" s="1"/>
      <c r="D114" s="3"/>
      <c r="M114" s="99"/>
      <c r="O114" s="101"/>
      <c r="P114" s="101"/>
      <c r="Q114" s="101"/>
      <c r="R114" s="101"/>
      <c r="S114" s="101"/>
      <c r="AO114" s="9"/>
      <c r="AP114" s="9" t="s">
        <v>12</v>
      </c>
      <c r="AQ114" s="38" t="s">
        <v>78</v>
      </c>
    </row>
    <row r="115" spans="1:43" ht="11.25">
      <c r="A115" s="1"/>
      <c r="B115" s="1"/>
      <c r="C115" s="1"/>
      <c r="M115" s="99"/>
      <c r="O115" s="101"/>
      <c r="P115" s="101"/>
      <c r="Q115" s="101"/>
      <c r="R115" s="101"/>
      <c r="S115" s="101"/>
      <c r="AO115" s="9"/>
      <c r="AP115" s="9" t="s">
        <v>13</v>
      </c>
      <c r="AQ115" s="38" t="s">
        <v>79</v>
      </c>
    </row>
    <row r="116" spans="1:43" ht="11.25">
      <c r="A116" s="1"/>
      <c r="B116" s="1"/>
      <c r="C116" s="1"/>
      <c r="I116" s="5"/>
      <c r="J116" s="5"/>
      <c r="K116" s="5"/>
      <c r="L116" s="5"/>
      <c r="M116" s="99"/>
      <c r="O116" s="101"/>
      <c r="P116" s="101"/>
      <c r="Q116" s="101"/>
      <c r="R116" s="101"/>
      <c r="S116" s="101"/>
      <c r="AO116" s="9"/>
      <c r="AP116" s="9">
        <v>66</v>
      </c>
      <c r="AQ116" s="38" t="s">
        <v>80</v>
      </c>
    </row>
    <row r="117" spans="1:43" ht="11.25">
      <c r="A117" s="1"/>
      <c r="B117" s="1"/>
      <c r="C117" s="1"/>
      <c r="M117" s="102"/>
      <c r="O117" s="101"/>
      <c r="P117" s="101"/>
      <c r="Q117" s="101"/>
      <c r="R117" s="101"/>
      <c r="S117" s="101"/>
      <c r="AN117" s="19"/>
      <c r="AO117" s="9"/>
      <c r="AP117" s="9" t="s">
        <v>14</v>
      </c>
      <c r="AQ117" s="38" t="s">
        <v>81</v>
      </c>
    </row>
    <row r="118" spans="1:43" ht="11.25">
      <c r="A118" s="1"/>
      <c r="B118" s="1"/>
      <c r="C118" s="1"/>
      <c r="I118" s="5"/>
      <c r="J118" s="5"/>
      <c r="K118" s="5"/>
      <c r="L118" s="5"/>
      <c r="M118" s="3"/>
      <c r="N118" s="3"/>
      <c r="O118" s="3"/>
      <c r="AO118" s="9"/>
      <c r="AP118" s="9" t="s">
        <v>15</v>
      </c>
      <c r="AQ118" s="38" t="s">
        <v>202</v>
      </c>
    </row>
    <row r="119" spans="2:43" ht="11.25">
      <c r="B119" s="1"/>
      <c r="C119" s="1"/>
      <c r="I119" s="5"/>
      <c r="J119" s="5"/>
      <c r="K119" s="5"/>
      <c r="L119" s="5"/>
      <c r="M119" s="3"/>
      <c r="N119" s="3"/>
      <c r="O119" s="3"/>
      <c r="R119" s="10"/>
      <c r="AO119" s="9"/>
      <c r="AP119" s="9" t="s">
        <v>16</v>
      </c>
      <c r="AQ119" s="38" t="s">
        <v>83</v>
      </c>
    </row>
    <row r="120" spans="2:43" ht="11.25">
      <c r="B120" s="1"/>
      <c r="C120" s="1"/>
      <c r="M120" s="3"/>
      <c r="N120" s="3"/>
      <c r="O120" s="3"/>
      <c r="AN120" s="19"/>
      <c r="AO120" s="9"/>
      <c r="AP120" s="9" t="s">
        <v>17</v>
      </c>
      <c r="AQ120" s="38" t="s">
        <v>84</v>
      </c>
    </row>
    <row r="121" spans="2:43" ht="11.25">
      <c r="B121" s="1"/>
      <c r="C121" s="1"/>
      <c r="M121" s="3"/>
      <c r="N121" s="3"/>
      <c r="O121" s="3"/>
      <c r="AO121" s="9"/>
      <c r="AP121" s="9" t="s">
        <v>18</v>
      </c>
      <c r="AQ121" s="38" t="s">
        <v>85</v>
      </c>
    </row>
    <row r="122" spans="2:43" ht="11.25">
      <c r="B122" s="1"/>
      <c r="C122" s="1"/>
      <c r="M122" s="3"/>
      <c r="N122" s="3"/>
      <c r="O122" s="3"/>
      <c r="R122" s="10"/>
      <c r="AO122" s="9"/>
      <c r="AP122" s="9" t="s">
        <v>19</v>
      </c>
      <c r="AQ122" s="38" t="s">
        <v>86</v>
      </c>
    </row>
    <row r="123" spans="2:43" ht="11.25">
      <c r="B123" s="1"/>
      <c r="C123" s="1"/>
      <c r="M123" s="3"/>
      <c r="N123" s="3"/>
      <c r="O123" s="3"/>
      <c r="AN123" s="14"/>
      <c r="AO123" s="46"/>
      <c r="AP123" s="9" t="s">
        <v>20</v>
      </c>
      <c r="AQ123" s="38" t="s">
        <v>87</v>
      </c>
    </row>
    <row r="124" spans="2:43" ht="11.25">
      <c r="B124" s="1"/>
      <c r="C124" s="1"/>
      <c r="M124" s="3"/>
      <c r="N124" s="3"/>
      <c r="O124" s="3"/>
      <c r="AN124" s="14"/>
      <c r="AO124" s="46"/>
      <c r="AP124" s="9" t="s">
        <v>21</v>
      </c>
      <c r="AQ124" s="38" t="s">
        <v>90</v>
      </c>
    </row>
    <row r="125" spans="1:43" ht="11.25">
      <c r="A125" s="1"/>
      <c r="B125" s="1"/>
      <c r="C125" s="1"/>
      <c r="I125" s="5"/>
      <c r="J125" s="5"/>
      <c r="K125" s="5"/>
      <c r="L125" s="5"/>
      <c r="M125" s="3"/>
      <c r="N125" s="3"/>
      <c r="O125" s="3"/>
      <c r="P125" s="3"/>
      <c r="AN125" s="14"/>
      <c r="AO125" s="46"/>
      <c r="AP125" s="46" t="s">
        <v>22</v>
      </c>
      <c r="AQ125" s="38" t="s">
        <v>249</v>
      </c>
    </row>
    <row r="126" spans="1:43" ht="11.25">
      <c r="A126" s="1"/>
      <c r="B126" s="1"/>
      <c r="C126" s="1"/>
      <c r="M126" s="3"/>
      <c r="N126" s="3"/>
      <c r="O126" s="3"/>
      <c r="P126" s="3"/>
      <c r="AN126" s="14"/>
      <c r="AO126" s="46"/>
      <c r="AP126" s="9" t="s">
        <v>23</v>
      </c>
      <c r="AQ126" s="38" t="s">
        <v>95</v>
      </c>
    </row>
    <row r="127" spans="1:43" ht="11.25">
      <c r="A127" s="1"/>
      <c r="B127" s="8"/>
      <c r="C127" s="1"/>
      <c r="I127" s="5"/>
      <c r="J127" s="5"/>
      <c r="K127" s="5"/>
      <c r="L127" s="5"/>
      <c r="M127" s="3"/>
      <c r="AN127" s="14"/>
      <c r="AO127" s="46"/>
      <c r="AP127" s="9" t="s">
        <v>24</v>
      </c>
      <c r="AQ127" s="38" t="s">
        <v>98</v>
      </c>
    </row>
    <row r="128" spans="1:43" ht="11.25">
      <c r="A128" s="1"/>
      <c r="B128" s="1"/>
      <c r="I128" s="5"/>
      <c r="J128" s="5"/>
      <c r="K128" s="5"/>
      <c r="L128" s="5"/>
      <c r="M128" s="3"/>
      <c r="N128" s="3"/>
      <c r="O128" s="3"/>
      <c r="P128" s="3"/>
      <c r="R128" s="10"/>
      <c r="AN128" s="14"/>
      <c r="AO128" s="46"/>
      <c r="AP128" s="9" t="s">
        <v>25</v>
      </c>
      <c r="AQ128" s="38" t="s">
        <v>99</v>
      </c>
    </row>
    <row r="129" spans="9:43" ht="11.25">
      <c r="I129" s="5"/>
      <c r="J129" s="5"/>
      <c r="K129" s="5"/>
      <c r="L129" s="5"/>
      <c r="AN129" s="14"/>
      <c r="AO129" s="46"/>
      <c r="AP129" s="46" t="s">
        <v>26</v>
      </c>
      <c r="AQ129" s="14" t="s">
        <v>100</v>
      </c>
    </row>
    <row r="130" spans="9:43" ht="11.25">
      <c r="I130" s="5"/>
      <c r="J130" s="5"/>
      <c r="K130" s="5"/>
      <c r="L130" s="5"/>
      <c r="AN130" s="14"/>
      <c r="AO130" s="46"/>
      <c r="AP130" s="9" t="s">
        <v>27</v>
      </c>
      <c r="AQ130" s="38" t="s">
        <v>103</v>
      </c>
    </row>
    <row r="131" spans="40:43" ht="11.25">
      <c r="AN131" s="14"/>
      <c r="AO131" s="46"/>
      <c r="AP131" s="9" t="s">
        <v>28</v>
      </c>
      <c r="AQ131" s="38" t="s">
        <v>110</v>
      </c>
    </row>
    <row r="132" spans="1:43" ht="11.25">
      <c r="A132" s="1"/>
      <c r="D132" s="3"/>
      <c r="E132" s="3"/>
      <c r="F132" s="3"/>
      <c r="G132" s="3"/>
      <c r="H132" s="3"/>
      <c r="I132" s="3"/>
      <c r="J132" s="3"/>
      <c r="K132" s="3"/>
      <c r="L132" s="3"/>
      <c r="M132" s="3"/>
      <c r="N132" s="3"/>
      <c r="O132" s="3"/>
      <c r="P132" s="3"/>
      <c r="Q132" s="3"/>
      <c r="R132" s="3"/>
      <c r="AN132" s="14"/>
      <c r="AO132" s="46"/>
      <c r="AP132" s="9" t="s">
        <v>29</v>
      </c>
      <c r="AQ132" s="38" t="s">
        <v>113</v>
      </c>
    </row>
    <row r="133" spans="1:43" ht="11.25">
      <c r="A133" s="1"/>
      <c r="AN133" s="14"/>
      <c r="AO133" s="46"/>
      <c r="AP133" s="9" t="s">
        <v>209</v>
      </c>
      <c r="AQ133" s="38" t="s">
        <v>125</v>
      </c>
    </row>
    <row r="134" spans="40:43" ht="11.25">
      <c r="AN134" s="14"/>
      <c r="AO134" s="46"/>
      <c r="AP134" s="9" t="s">
        <v>210</v>
      </c>
      <c r="AQ134" s="38" t="s">
        <v>126</v>
      </c>
    </row>
    <row r="135" spans="40:43" ht="11.25">
      <c r="AN135" s="14"/>
      <c r="AO135" s="85"/>
      <c r="AP135" s="42" t="s">
        <v>211</v>
      </c>
      <c r="AQ135" s="38" t="s">
        <v>129</v>
      </c>
    </row>
    <row r="136" spans="41:43" ht="11.25">
      <c r="AO136" s="42"/>
      <c r="AP136" s="42" t="s">
        <v>250</v>
      </c>
      <c r="AQ136" s="38" t="s">
        <v>251</v>
      </c>
    </row>
    <row r="137" spans="41:43" ht="11.25">
      <c r="AO137" s="9"/>
      <c r="AP137" s="9" t="s">
        <v>30</v>
      </c>
      <c r="AQ137" s="14" t="s">
        <v>114</v>
      </c>
    </row>
    <row r="138" spans="41:43" ht="11.25">
      <c r="AO138" s="9"/>
      <c r="AP138" s="9" t="s">
        <v>31</v>
      </c>
      <c r="AQ138" s="14" t="s">
        <v>117</v>
      </c>
    </row>
    <row r="139" spans="41:43" ht="11.25">
      <c r="AO139" s="9"/>
      <c r="AP139" s="9" t="s">
        <v>32</v>
      </c>
      <c r="AQ139" s="14" t="s">
        <v>118</v>
      </c>
    </row>
    <row r="140" spans="41:43" ht="11.25">
      <c r="AO140" s="9"/>
      <c r="AP140" s="9" t="s">
        <v>33</v>
      </c>
      <c r="AQ140" s="38" t="s">
        <v>119</v>
      </c>
    </row>
    <row r="141" spans="41:43" ht="11.25">
      <c r="AO141" s="9"/>
      <c r="AP141" s="9" t="s">
        <v>34</v>
      </c>
      <c r="AQ141" s="38" t="s">
        <v>122</v>
      </c>
    </row>
    <row r="142" spans="41:43" ht="11.25">
      <c r="AO142" s="9"/>
      <c r="AP142" s="9" t="s">
        <v>35</v>
      </c>
      <c r="AQ142" s="38" t="s">
        <v>123</v>
      </c>
    </row>
    <row r="143" spans="41:43" ht="11.25">
      <c r="AO143" s="9"/>
      <c r="AP143" s="9" t="s">
        <v>36</v>
      </c>
      <c r="AQ143" s="38" t="s">
        <v>124</v>
      </c>
    </row>
    <row r="144" spans="41:43" ht="11.25">
      <c r="AO144" s="9"/>
      <c r="AP144" s="9" t="s">
        <v>256</v>
      </c>
      <c r="AQ144" s="14" t="s">
        <v>143</v>
      </c>
    </row>
    <row r="145" spans="41:43" ht="11.25">
      <c r="AO145" s="9"/>
      <c r="AP145" s="9" t="s">
        <v>252</v>
      </c>
      <c r="AQ145" s="14" t="s">
        <v>147</v>
      </c>
    </row>
    <row r="146" spans="41:43" ht="11.25">
      <c r="AO146" s="9"/>
      <c r="AP146" s="9" t="s">
        <v>37</v>
      </c>
      <c r="AQ146" s="38" t="s">
        <v>132</v>
      </c>
    </row>
    <row r="147" spans="41:43" ht="11.25">
      <c r="AO147" s="9"/>
      <c r="AP147" s="9" t="s">
        <v>38</v>
      </c>
      <c r="AQ147" s="38" t="s">
        <v>135</v>
      </c>
    </row>
    <row r="148" spans="41:43" ht="11.25">
      <c r="AO148" s="9"/>
      <c r="AP148" s="9" t="s">
        <v>39</v>
      </c>
      <c r="AQ148" s="38" t="s">
        <v>136</v>
      </c>
    </row>
    <row r="149" spans="40:43" ht="11.25">
      <c r="AN149" s="14"/>
      <c r="AO149" s="46"/>
      <c r="AP149" s="9" t="s">
        <v>40</v>
      </c>
      <c r="AQ149" s="38" t="s">
        <v>88</v>
      </c>
    </row>
    <row r="150" spans="40:43" ht="11.25">
      <c r="AN150" s="14"/>
      <c r="AO150" s="46"/>
      <c r="AP150" s="46" t="s">
        <v>255</v>
      </c>
      <c r="AQ150" s="14" t="s">
        <v>148</v>
      </c>
    </row>
    <row r="151" spans="41:43" ht="11.25">
      <c r="AO151" s="9"/>
      <c r="AP151" s="9" t="s">
        <v>253</v>
      </c>
      <c r="AQ151" s="38" t="s">
        <v>254</v>
      </c>
    </row>
    <row r="152" spans="41:43" ht="11.25">
      <c r="AO152" s="9"/>
      <c r="AP152" s="9" t="s">
        <v>41</v>
      </c>
      <c r="AQ152" s="38" t="s">
        <v>215</v>
      </c>
    </row>
    <row r="153" spans="41:43" ht="11.25">
      <c r="AO153" s="9"/>
      <c r="AP153" s="9" t="s">
        <v>42</v>
      </c>
      <c r="AQ153" s="38" t="s">
        <v>144</v>
      </c>
    </row>
    <row r="154" spans="41:43" ht="11.25">
      <c r="AO154" s="9"/>
      <c r="AP154" s="9">
        <v>2629</v>
      </c>
      <c r="AQ154" s="14" t="s">
        <v>213</v>
      </c>
    </row>
    <row r="155" spans="41:43" ht="11.25">
      <c r="AO155" s="9"/>
      <c r="AP155" s="96">
        <v>2635</v>
      </c>
      <c r="AQ155" s="2" t="s">
        <v>214</v>
      </c>
    </row>
    <row r="156" spans="41:43" ht="11.25">
      <c r="AO156" s="9"/>
      <c r="AP156" s="96" t="s">
        <v>43</v>
      </c>
      <c r="AQ156" s="2" t="s">
        <v>89</v>
      </c>
    </row>
    <row r="157" spans="41:43" ht="11.25">
      <c r="AO157" s="9"/>
      <c r="AP157" s="9" t="s">
        <v>44</v>
      </c>
      <c r="AQ157" s="38" t="s">
        <v>151</v>
      </c>
    </row>
    <row r="158" spans="41:43" ht="11.25">
      <c r="AO158" s="9"/>
      <c r="AP158" s="9" t="s">
        <v>45</v>
      </c>
      <c r="AQ158" s="38" t="s">
        <v>152</v>
      </c>
    </row>
    <row r="159" spans="41:43" ht="11.25">
      <c r="AO159" s="9"/>
      <c r="AP159" s="9" t="s">
        <v>46</v>
      </c>
      <c r="AQ159" s="38" t="s">
        <v>153</v>
      </c>
    </row>
    <row r="160" spans="41:43" ht="11.25">
      <c r="AO160" s="9"/>
      <c r="AP160" s="9" t="s">
        <v>47</v>
      </c>
      <c r="AQ160" s="38" t="s">
        <v>156</v>
      </c>
    </row>
    <row r="161" spans="41:43" ht="11.25">
      <c r="AO161" s="9"/>
      <c r="AP161" s="9" t="s">
        <v>48</v>
      </c>
      <c r="AQ161" s="38" t="s">
        <v>157</v>
      </c>
    </row>
    <row r="162" spans="41:43" ht="11.25">
      <c r="AO162" s="9"/>
      <c r="AP162" s="9" t="s">
        <v>49</v>
      </c>
      <c r="AQ162" s="38" t="s">
        <v>158</v>
      </c>
    </row>
    <row r="163" spans="41:43" ht="11.25">
      <c r="AO163" s="9"/>
      <c r="AP163" s="9" t="s">
        <v>50</v>
      </c>
      <c r="AQ163" s="14" t="s">
        <v>159</v>
      </c>
    </row>
    <row r="164" spans="41:43" ht="11.25">
      <c r="AO164" s="9"/>
      <c r="AP164" s="9" t="s">
        <v>51</v>
      </c>
      <c r="AQ164" s="38" t="s">
        <v>160</v>
      </c>
    </row>
    <row r="165" spans="41:43" ht="11.25">
      <c r="AO165" s="9"/>
      <c r="AP165" s="9" t="s">
        <v>52</v>
      </c>
      <c r="AQ165" s="38" t="s">
        <v>161</v>
      </c>
    </row>
    <row r="166" spans="41:43" ht="11.25">
      <c r="AO166" s="9"/>
      <c r="AP166" s="9" t="s">
        <v>204</v>
      </c>
      <c r="AQ166" s="38" t="s">
        <v>162</v>
      </c>
    </row>
    <row r="167" spans="41:43" ht="11.25">
      <c r="AO167" s="9"/>
      <c r="AP167" s="9" t="s">
        <v>53</v>
      </c>
      <c r="AQ167" s="38" t="s">
        <v>165</v>
      </c>
    </row>
    <row r="168" spans="41:43" ht="11.25">
      <c r="AO168" s="9"/>
      <c r="AP168" s="9" t="s">
        <v>54</v>
      </c>
      <c r="AQ168" s="38" t="s">
        <v>166</v>
      </c>
    </row>
    <row r="169" spans="41:43" ht="11.25">
      <c r="AO169" s="9"/>
      <c r="AP169" s="9" t="s">
        <v>55</v>
      </c>
      <c r="AQ169" s="38" t="s">
        <v>167</v>
      </c>
    </row>
    <row r="170" spans="41:43" ht="11.25">
      <c r="AO170" s="9"/>
      <c r="AP170" s="9" t="s">
        <v>56</v>
      </c>
      <c r="AQ170" s="38" t="s">
        <v>168</v>
      </c>
    </row>
    <row r="171" spans="41:43" ht="11.25">
      <c r="AO171" s="9"/>
      <c r="AP171" s="9" t="s">
        <v>57</v>
      </c>
      <c r="AQ171" s="38" t="s">
        <v>169</v>
      </c>
    </row>
    <row r="172" spans="41:43" ht="11.25">
      <c r="AO172" s="9"/>
      <c r="AP172" s="9" t="s">
        <v>58</v>
      </c>
      <c r="AQ172" s="38" t="s">
        <v>170</v>
      </c>
    </row>
    <row r="173" spans="41:43" ht="11.25">
      <c r="AO173" s="9"/>
      <c r="AP173" s="9" t="s">
        <v>59</v>
      </c>
      <c r="AQ173" s="38" t="s">
        <v>171</v>
      </c>
    </row>
    <row r="174" spans="41:43" ht="11.25">
      <c r="AO174" s="9"/>
      <c r="AP174" s="9" t="s">
        <v>60</v>
      </c>
      <c r="AQ174" s="38" t="s">
        <v>172</v>
      </c>
    </row>
    <row r="175" spans="41:43" ht="11.25">
      <c r="AO175" s="9"/>
      <c r="AP175" s="9" t="s">
        <v>205</v>
      </c>
      <c r="AQ175" s="38" t="s">
        <v>173</v>
      </c>
    </row>
    <row r="176" spans="41:43" ht="11.25">
      <c r="AO176" s="9"/>
      <c r="AP176" s="9" t="s">
        <v>257</v>
      </c>
      <c r="AQ176" s="38" t="s">
        <v>260</v>
      </c>
    </row>
    <row r="177" spans="41:43" ht="11.25">
      <c r="AO177" s="9"/>
      <c r="AP177" s="9" t="s">
        <v>258</v>
      </c>
      <c r="AQ177" s="38" t="s">
        <v>261</v>
      </c>
    </row>
    <row r="178" spans="41:43" ht="11.25">
      <c r="AO178" s="9"/>
      <c r="AP178" s="9" t="s">
        <v>259</v>
      </c>
      <c r="AQ178" s="38" t="s">
        <v>262</v>
      </c>
    </row>
    <row r="179" spans="42:43" ht="11.25">
      <c r="AP179" s="9" t="s">
        <v>61</v>
      </c>
      <c r="AQ179" s="38" t="s">
        <v>174</v>
      </c>
    </row>
    <row r="180" spans="42:43" ht="11.25">
      <c r="AP180" s="9" t="s">
        <v>62</v>
      </c>
      <c r="AQ180" s="38" t="s">
        <v>175</v>
      </c>
    </row>
    <row r="181" spans="42:43" ht="11.25">
      <c r="AP181" s="2" t="s">
        <v>63</v>
      </c>
      <c r="AQ181" s="7" t="s">
        <v>176</v>
      </c>
    </row>
    <row r="182" spans="42:43" ht="11.25">
      <c r="AP182" s="7"/>
      <c r="AQ182" s="7"/>
    </row>
    <row r="183" spans="42:43" ht="11.25">
      <c r="AP183" s="7"/>
      <c r="AQ183" s="7"/>
    </row>
    <row r="184" spans="42:43" ht="11.25">
      <c r="AP184" s="7"/>
      <c r="AQ184" s="7"/>
    </row>
    <row r="186" spans="44:83" ht="11.25">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row>
    <row r="188" spans="42:43" ht="11.25">
      <c r="AP188" s="9" t="s">
        <v>0</v>
      </c>
      <c r="AQ188" s="38" t="s">
        <v>66</v>
      </c>
    </row>
    <row r="189" spans="42:43" ht="11.25">
      <c r="AP189" s="9" t="s">
        <v>1</v>
      </c>
      <c r="AQ189" s="38" t="s">
        <v>212</v>
      </c>
    </row>
    <row r="190" spans="42:43" ht="11.25">
      <c r="AP190" s="9" t="s">
        <v>2</v>
      </c>
      <c r="AQ190" s="38" t="s">
        <v>68</v>
      </c>
    </row>
    <row r="191" spans="42:43" ht="11.25">
      <c r="AP191" s="9" t="s">
        <v>3</v>
      </c>
      <c r="AQ191" s="38" t="s">
        <v>69</v>
      </c>
    </row>
    <row r="192" spans="42:43" ht="11.25">
      <c r="AP192" s="9" t="s">
        <v>4</v>
      </c>
      <c r="AQ192" s="38" t="s">
        <v>70</v>
      </c>
    </row>
    <row r="193" spans="42:43" ht="11.25">
      <c r="AP193" s="9" t="s">
        <v>5</v>
      </c>
      <c r="AQ193" s="38" t="s">
        <v>71</v>
      </c>
    </row>
    <row r="194" spans="42:43" ht="11.25">
      <c r="AP194" s="9" t="s">
        <v>6</v>
      </c>
      <c r="AQ194" s="38" t="s">
        <v>72</v>
      </c>
    </row>
    <row r="195" spans="42:43" ht="11.25">
      <c r="AP195" s="9" t="s">
        <v>7</v>
      </c>
      <c r="AQ195" s="38" t="s">
        <v>73</v>
      </c>
    </row>
    <row r="196" spans="42:43" ht="11.25">
      <c r="AP196" s="9" t="s">
        <v>8</v>
      </c>
      <c r="AQ196" s="38" t="s">
        <v>74</v>
      </c>
    </row>
    <row r="197" spans="42:43" ht="11.25">
      <c r="AP197" s="9" t="s">
        <v>9</v>
      </c>
      <c r="AQ197" s="38" t="s">
        <v>75</v>
      </c>
    </row>
    <row r="198" spans="42:43" ht="11.25">
      <c r="AP198" s="9" t="s">
        <v>10</v>
      </c>
      <c r="AQ198" s="38" t="s">
        <v>76</v>
      </c>
    </row>
    <row r="199" spans="42:43" ht="11.25">
      <c r="AP199" s="9" t="s">
        <v>11</v>
      </c>
      <c r="AQ199" s="38" t="s">
        <v>77</v>
      </c>
    </row>
    <row r="200" spans="42:43" ht="11.25">
      <c r="AP200" s="9">
        <v>54</v>
      </c>
      <c r="AQ200" s="38" t="s">
        <v>248</v>
      </c>
    </row>
    <row r="201" spans="42:43" ht="11.25">
      <c r="AP201" s="9" t="s">
        <v>12</v>
      </c>
      <c r="AQ201" s="38" t="s">
        <v>78</v>
      </c>
    </row>
    <row r="202" spans="42:43" ht="11.25">
      <c r="AP202" s="9" t="s">
        <v>13</v>
      </c>
      <c r="AQ202" s="38" t="s">
        <v>79</v>
      </c>
    </row>
    <row r="203" spans="42:43" ht="11.25">
      <c r="AP203" s="9">
        <v>66</v>
      </c>
      <c r="AQ203" s="38" t="s">
        <v>80</v>
      </c>
    </row>
    <row r="204" spans="42:43" ht="11.25">
      <c r="AP204" s="9" t="s">
        <v>14</v>
      </c>
      <c r="AQ204" s="38" t="s">
        <v>81</v>
      </c>
    </row>
    <row r="205" spans="42:43" ht="11.25">
      <c r="AP205" s="9" t="s">
        <v>15</v>
      </c>
      <c r="AQ205" s="38" t="s">
        <v>202</v>
      </c>
    </row>
    <row r="206" spans="42:43" ht="11.25">
      <c r="AP206" s="9" t="s">
        <v>16</v>
      </c>
      <c r="AQ206" s="38" t="s">
        <v>83</v>
      </c>
    </row>
    <row r="207" spans="42:43" ht="11.25">
      <c r="AP207" s="9" t="s">
        <v>17</v>
      </c>
      <c r="AQ207" s="38" t="s">
        <v>84</v>
      </c>
    </row>
    <row r="208" spans="42:43" ht="11.25">
      <c r="AP208" s="9" t="s">
        <v>18</v>
      </c>
      <c r="AQ208" s="38" t="s">
        <v>85</v>
      </c>
    </row>
    <row r="209" spans="42:43" ht="11.25">
      <c r="AP209" s="9" t="s">
        <v>19</v>
      </c>
      <c r="AQ209" s="38" t="s">
        <v>86</v>
      </c>
    </row>
    <row r="210" spans="42:43" ht="12" thickBot="1">
      <c r="AP210" s="128" t="s">
        <v>20</v>
      </c>
      <c r="AQ210" s="129" t="s">
        <v>87</v>
      </c>
    </row>
    <row r="211" spans="40:43" ht="11.25">
      <c r="AN211" s="15"/>
      <c r="AO211" s="15"/>
      <c r="AP211" s="9" t="s">
        <v>21</v>
      </c>
      <c r="AQ211" s="38" t="s">
        <v>90</v>
      </c>
    </row>
    <row r="212" spans="42:43" ht="11.25">
      <c r="AP212" s="46" t="s">
        <v>22</v>
      </c>
      <c r="AQ212" s="38" t="s">
        <v>249</v>
      </c>
    </row>
    <row r="213" spans="42:43" ht="11.25">
      <c r="AP213" s="9" t="s">
        <v>23</v>
      </c>
      <c r="AQ213" s="38" t="s">
        <v>95</v>
      </c>
    </row>
    <row r="214" spans="42:43" ht="11.25">
      <c r="AP214" s="9" t="s">
        <v>24</v>
      </c>
      <c r="AQ214" s="38" t="s">
        <v>98</v>
      </c>
    </row>
    <row r="215" spans="42:43" ht="11.25">
      <c r="AP215" s="9" t="s">
        <v>25</v>
      </c>
      <c r="AQ215" s="38" t="s">
        <v>99</v>
      </c>
    </row>
    <row r="216" spans="42:43" ht="11.25">
      <c r="AP216" s="46" t="s">
        <v>26</v>
      </c>
      <c r="AQ216" s="14" t="s">
        <v>100</v>
      </c>
    </row>
    <row r="217" spans="42:43" ht="11.25">
      <c r="AP217" s="9" t="s">
        <v>27</v>
      </c>
      <c r="AQ217" s="38" t="s">
        <v>103</v>
      </c>
    </row>
    <row r="218" spans="42:43" ht="11.25">
      <c r="AP218" s="9" t="s">
        <v>28</v>
      </c>
      <c r="AQ218" s="38" t="s">
        <v>110</v>
      </c>
    </row>
    <row r="219" spans="42:43" ht="11.25">
      <c r="AP219" s="9" t="s">
        <v>29</v>
      </c>
      <c r="AQ219" s="38" t="s">
        <v>113</v>
      </c>
    </row>
    <row r="220" spans="42:43" ht="11.25">
      <c r="AP220" s="9" t="s">
        <v>209</v>
      </c>
      <c r="AQ220" s="38" t="s">
        <v>125</v>
      </c>
    </row>
    <row r="221" spans="42:43" ht="11.25">
      <c r="AP221" s="9" t="s">
        <v>210</v>
      </c>
      <c r="AQ221" s="38" t="s">
        <v>126</v>
      </c>
    </row>
    <row r="222" spans="42:43" ht="11.25">
      <c r="AP222" s="42" t="s">
        <v>211</v>
      </c>
      <c r="AQ222" s="38" t="s">
        <v>129</v>
      </c>
    </row>
    <row r="223" spans="42:43" ht="11.25">
      <c r="AP223" s="42" t="s">
        <v>250</v>
      </c>
      <c r="AQ223" s="38" t="s">
        <v>251</v>
      </c>
    </row>
    <row r="224" spans="42:43" ht="11.25">
      <c r="AP224" s="9" t="s">
        <v>30</v>
      </c>
      <c r="AQ224" s="14" t="s">
        <v>114</v>
      </c>
    </row>
    <row r="225" spans="42:43" ht="11.25">
      <c r="AP225" s="9" t="s">
        <v>31</v>
      </c>
      <c r="AQ225" s="14" t="s">
        <v>117</v>
      </c>
    </row>
    <row r="226" spans="42:43" ht="11.25">
      <c r="AP226" s="9" t="s">
        <v>32</v>
      </c>
      <c r="AQ226" s="14" t="s">
        <v>118</v>
      </c>
    </row>
    <row r="227" spans="42:43" ht="11.25">
      <c r="AP227" s="9" t="s">
        <v>33</v>
      </c>
      <c r="AQ227" s="38" t="s">
        <v>119</v>
      </c>
    </row>
    <row r="228" spans="42:43" ht="11.25">
      <c r="AP228" s="9" t="s">
        <v>34</v>
      </c>
      <c r="AQ228" s="38" t="s">
        <v>122</v>
      </c>
    </row>
    <row r="229" spans="42:43" ht="11.25">
      <c r="AP229" s="9" t="s">
        <v>35</v>
      </c>
      <c r="AQ229" s="38" t="s">
        <v>123</v>
      </c>
    </row>
    <row r="230" spans="42:43" ht="11.25">
      <c r="AP230" s="9" t="s">
        <v>36</v>
      </c>
      <c r="AQ230" s="38" t="s">
        <v>124</v>
      </c>
    </row>
    <row r="231" spans="42:43" ht="11.25">
      <c r="AP231" s="9" t="s">
        <v>256</v>
      </c>
      <c r="AQ231" s="14" t="s">
        <v>143</v>
      </c>
    </row>
    <row r="232" spans="42:43" ht="11.25">
      <c r="AP232" s="9" t="s">
        <v>252</v>
      </c>
      <c r="AQ232" s="14" t="s">
        <v>147</v>
      </c>
    </row>
    <row r="233" spans="42:43" ht="11.25">
      <c r="AP233" s="9" t="s">
        <v>37</v>
      </c>
      <c r="AQ233" s="38" t="s">
        <v>132</v>
      </c>
    </row>
    <row r="234" spans="42:43" ht="11.25">
      <c r="AP234" s="9" t="s">
        <v>38</v>
      </c>
      <c r="AQ234" s="38" t="s">
        <v>135</v>
      </c>
    </row>
    <row r="235" spans="42:43" ht="11.25">
      <c r="AP235" s="9" t="s">
        <v>39</v>
      </c>
      <c r="AQ235" s="38" t="s">
        <v>136</v>
      </c>
    </row>
    <row r="236" spans="42:43" ht="11.25">
      <c r="AP236" s="9" t="s">
        <v>40</v>
      </c>
      <c r="AQ236" s="38" t="s">
        <v>88</v>
      </c>
    </row>
    <row r="237" spans="42:43" ht="11.25">
      <c r="AP237" s="46" t="s">
        <v>255</v>
      </c>
      <c r="AQ237" s="14" t="s">
        <v>148</v>
      </c>
    </row>
    <row r="238" spans="42:43" ht="11.25">
      <c r="AP238" s="9" t="s">
        <v>253</v>
      </c>
      <c r="AQ238" s="38" t="s">
        <v>254</v>
      </c>
    </row>
    <row r="239" spans="42:43" ht="11.25">
      <c r="AP239" s="9" t="s">
        <v>41</v>
      </c>
      <c r="AQ239" s="38" t="s">
        <v>215</v>
      </c>
    </row>
    <row r="240" spans="42:43" ht="11.25">
      <c r="AP240" s="9" t="s">
        <v>42</v>
      </c>
      <c r="AQ240" s="38" t="s">
        <v>144</v>
      </c>
    </row>
    <row r="241" spans="42:43" ht="11.25">
      <c r="AP241" s="9">
        <v>2629</v>
      </c>
      <c r="AQ241" s="14" t="s">
        <v>213</v>
      </c>
    </row>
    <row r="242" spans="42:43" ht="11.25">
      <c r="AP242" s="96">
        <v>2635</v>
      </c>
      <c r="AQ242" s="2" t="s">
        <v>214</v>
      </c>
    </row>
    <row r="243" spans="42:43" ht="11.25">
      <c r="AP243" s="96" t="s">
        <v>43</v>
      </c>
      <c r="AQ243" s="2" t="s">
        <v>89</v>
      </c>
    </row>
    <row r="244" spans="42:43" ht="11.25">
      <c r="AP244" s="9" t="s">
        <v>44</v>
      </c>
      <c r="AQ244" s="38" t="s">
        <v>151</v>
      </c>
    </row>
    <row r="245" spans="42:43" ht="11.25">
      <c r="AP245" s="9" t="s">
        <v>45</v>
      </c>
      <c r="AQ245" s="38" t="s">
        <v>152</v>
      </c>
    </row>
    <row r="246" spans="42:43" ht="11.25">
      <c r="AP246" s="9" t="s">
        <v>46</v>
      </c>
      <c r="AQ246" s="38" t="s">
        <v>153</v>
      </c>
    </row>
    <row r="247" spans="42:43" ht="11.25">
      <c r="AP247" s="9" t="s">
        <v>47</v>
      </c>
      <c r="AQ247" s="38" t="s">
        <v>156</v>
      </c>
    </row>
    <row r="248" spans="42:43" ht="11.25">
      <c r="AP248" s="9" t="s">
        <v>48</v>
      </c>
      <c r="AQ248" s="38" t="s">
        <v>157</v>
      </c>
    </row>
    <row r="249" spans="42:43" ht="11.25">
      <c r="AP249" s="9" t="s">
        <v>49</v>
      </c>
      <c r="AQ249" s="38" t="s">
        <v>158</v>
      </c>
    </row>
    <row r="250" spans="42:43" ht="11.25">
      <c r="AP250" s="9" t="s">
        <v>50</v>
      </c>
      <c r="AQ250" s="14" t="s">
        <v>159</v>
      </c>
    </row>
    <row r="251" spans="42:43" ht="11.25">
      <c r="AP251" s="9" t="s">
        <v>51</v>
      </c>
      <c r="AQ251" s="38" t="s">
        <v>160</v>
      </c>
    </row>
    <row r="252" spans="42:43" ht="11.25">
      <c r="AP252" s="9" t="s">
        <v>52</v>
      </c>
      <c r="AQ252" s="38" t="s">
        <v>161</v>
      </c>
    </row>
    <row r="253" spans="42:43" ht="11.25">
      <c r="AP253" s="9" t="s">
        <v>204</v>
      </c>
      <c r="AQ253" s="38" t="s">
        <v>162</v>
      </c>
    </row>
    <row r="254" spans="42:43" ht="11.25">
      <c r="AP254" s="9" t="s">
        <v>53</v>
      </c>
      <c r="AQ254" s="38" t="s">
        <v>165</v>
      </c>
    </row>
    <row r="255" spans="42:43" ht="11.25">
      <c r="AP255" s="9" t="s">
        <v>54</v>
      </c>
      <c r="AQ255" s="38" t="s">
        <v>166</v>
      </c>
    </row>
    <row r="256" spans="42:43" ht="11.25">
      <c r="AP256" s="9" t="s">
        <v>55</v>
      </c>
      <c r="AQ256" s="38" t="s">
        <v>167</v>
      </c>
    </row>
    <row r="257" spans="42:43" ht="11.25">
      <c r="AP257" s="9" t="s">
        <v>56</v>
      </c>
      <c r="AQ257" s="38" t="s">
        <v>168</v>
      </c>
    </row>
    <row r="258" spans="42:43" ht="11.25">
      <c r="AP258" s="9" t="s">
        <v>57</v>
      </c>
      <c r="AQ258" s="38" t="s">
        <v>169</v>
      </c>
    </row>
    <row r="259" spans="42:43" ht="11.25">
      <c r="AP259" s="9" t="s">
        <v>58</v>
      </c>
      <c r="AQ259" s="38" t="s">
        <v>170</v>
      </c>
    </row>
    <row r="260" spans="42:43" ht="11.25">
      <c r="AP260" s="9" t="s">
        <v>59</v>
      </c>
      <c r="AQ260" s="38" t="s">
        <v>171</v>
      </c>
    </row>
    <row r="261" spans="42:43" ht="11.25">
      <c r="AP261" s="9" t="s">
        <v>60</v>
      </c>
      <c r="AQ261" s="38" t="s">
        <v>172</v>
      </c>
    </row>
    <row r="262" spans="42:43" ht="11.25">
      <c r="AP262" s="9" t="s">
        <v>205</v>
      </c>
      <c r="AQ262" s="38" t="s">
        <v>173</v>
      </c>
    </row>
    <row r="263" spans="42:43" ht="11.25">
      <c r="AP263" s="9" t="s">
        <v>257</v>
      </c>
      <c r="AQ263" s="38" t="s">
        <v>260</v>
      </c>
    </row>
    <row r="264" spans="42:43" ht="11.25">
      <c r="AP264" s="9" t="s">
        <v>258</v>
      </c>
      <c r="AQ264" s="38" t="s">
        <v>261</v>
      </c>
    </row>
    <row r="265" spans="42:43" ht="11.25">
      <c r="AP265" s="9" t="s">
        <v>259</v>
      </c>
      <c r="AQ265" s="38" t="s">
        <v>262</v>
      </c>
    </row>
    <row r="266" spans="42:43" ht="11.25">
      <c r="AP266" s="9" t="s">
        <v>61</v>
      </c>
      <c r="AQ266" s="38" t="s">
        <v>174</v>
      </c>
    </row>
    <row r="267" spans="42:43" ht="11.25">
      <c r="AP267" s="9" t="s">
        <v>62</v>
      </c>
      <c r="AQ267" s="38" t="s">
        <v>175</v>
      </c>
    </row>
    <row r="268" spans="42:43" ht="11.25">
      <c r="AP268" s="2" t="s">
        <v>63</v>
      </c>
      <c r="AQ268" s="7" t="s">
        <v>176</v>
      </c>
    </row>
    <row r="269" ht="11.25">
      <c r="AQ269" s="7"/>
    </row>
    <row r="270" spans="42:43" ht="11.25">
      <c r="AP270" s="1" t="s">
        <v>245</v>
      </c>
      <c r="AQ270" s="1"/>
    </row>
    <row r="271" spans="42:43" ht="11.25">
      <c r="AP271" s="9" t="s">
        <v>0</v>
      </c>
      <c r="AQ271" s="38" t="s">
        <v>66</v>
      </c>
    </row>
    <row r="272" spans="42:43" ht="11.25">
      <c r="AP272" s="9" t="s">
        <v>1</v>
      </c>
      <c r="AQ272" s="38" t="s">
        <v>212</v>
      </c>
    </row>
    <row r="273" spans="42:43" ht="11.25">
      <c r="AP273" s="9" t="s">
        <v>2</v>
      </c>
      <c r="AQ273" s="38" t="s">
        <v>68</v>
      </c>
    </row>
    <row r="274" spans="42:43" ht="11.25">
      <c r="AP274" s="9" t="s">
        <v>3</v>
      </c>
      <c r="AQ274" s="38" t="s">
        <v>69</v>
      </c>
    </row>
    <row r="275" spans="42:43" ht="11.25">
      <c r="AP275" s="9" t="s">
        <v>4</v>
      </c>
      <c r="AQ275" s="38" t="s">
        <v>70</v>
      </c>
    </row>
    <row r="276" spans="42:43" ht="11.25">
      <c r="AP276" s="9" t="s">
        <v>5</v>
      </c>
      <c r="AQ276" s="38" t="s">
        <v>71</v>
      </c>
    </row>
    <row r="277" spans="42:43" ht="11.25">
      <c r="AP277" s="9" t="s">
        <v>6</v>
      </c>
      <c r="AQ277" s="38" t="s">
        <v>72</v>
      </c>
    </row>
    <row r="278" spans="42:43" ht="11.25">
      <c r="AP278" s="9" t="s">
        <v>7</v>
      </c>
      <c r="AQ278" s="38" t="s">
        <v>73</v>
      </c>
    </row>
    <row r="279" spans="42:43" ht="11.25">
      <c r="AP279" s="9" t="s">
        <v>8</v>
      </c>
      <c r="AQ279" s="38" t="s">
        <v>74</v>
      </c>
    </row>
    <row r="280" spans="42:43" ht="11.25">
      <c r="AP280" s="9" t="s">
        <v>9</v>
      </c>
      <c r="AQ280" s="38" t="s">
        <v>75</v>
      </c>
    </row>
    <row r="281" spans="42:43" ht="11.25">
      <c r="AP281" s="9" t="s">
        <v>10</v>
      </c>
      <c r="AQ281" s="38" t="s">
        <v>76</v>
      </c>
    </row>
    <row r="282" spans="42:43" ht="11.25">
      <c r="AP282" s="9" t="s">
        <v>11</v>
      </c>
      <c r="AQ282" s="38" t="s">
        <v>77</v>
      </c>
    </row>
    <row r="283" spans="42:43" ht="11.25">
      <c r="AP283" s="9">
        <v>54</v>
      </c>
      <c r="AQ283" s="38" t="s">
        <v>248</v>
      </c>
    </row>
    <row r="284" spans="42:43" ht="11.25">
      <c r="AP284" s="9" t="s">
        <v>12</v>
      </c>
      <c r="AQ284" s="38" t="s">
        <v>78</v>
      </c>
    </row>
    <row r="285" spans="42:43" ht="11.25">
      <c r="AP285" s="9" t="s">
        <v>13</v>
      </c>
      <c r="AQ285" s="38" t="s">
        <v>79</v>
      </c>
    </row>
    <row r="286" spans="42:43" ht="11.25">
      <c r="AP286" s="9">
        <v>66</v>
      </c>
      <c r="AQ286" s="38" t="s">
        <v>80</v>
      </c>
    </row>
    <row r="287" spans="42:43" ht="11.25">
      <c r="AP287" s="9" t="s">
        <v>14</v>
      </c>
      <c r="AQ287" s="38" t="s">
        <v>81</v>
      </c>
    </row>
    <row r="288" spans="42:43" ht="11.25">
      <c r="AP288" s="9" t="s">
        <v>15</v>
      </c>
      <c r="AQ288" s="38" t="s">
        <v>202</v>
      </c>
    </row>
    <row r="289" spans="42:43" ht="11.25">
      <c r="AP289" s="9" t="s">
        <v>16</v>
      </c>
      <c r="AQ289" s="38" t="s">
        <v>83</v>
      </c>
    </row>
    <row r="290" spans="42:43" ht="11.25">
      <c r="AP290" s="9" t="s">
        <v>17</v>
      </c>
      <c r="AQ290" s="38" t="s">
        <v>84</v>
      </c>
    </row>
    <row r="291" spans="42:43" ht="11.25">
      <c r="AP291" s="9" t="s">
        <v>18</v>
      </c>
      <c r="AQ291" s="38" t="s">
        <v>85</v>
      </c>
    </row>
    <row r="292" spans="42:43" ht="11.25">
      <c r="AP292" s="9" t="s">
        <v>19</v>
      </c>
      <c r="AQ292" s="38" t="s">
        <v>86</v>
      </c>
    </row>
    <row r="293" spans="42:43" ht="12" thickBot="1">
      <c r="AP293" s="128" t="s">
        <v>20</v>
      </c>
      <c r="AQ293" s="129" t="s">
        <v>87</v>
      </c>
    </row>
    <row r="294" spans="42:43" ht="11.25">
      <c r="AP294" s="9" t="s">
        <v>21</v>
      </c>
      <c r="AQ294" s="38" t="s">
        <v>90</v>
      </c>
    </row>
    <row r="295" spans="42:43" ht="11.25">
      <c r="AP295" s="46" t="s">
        <v>22</v>
      </c>
      <c r="AQ295" s="38" t="s">
        <v>249</v>
      </c>
    </row>
    <row r="296" spans="42:43" ht="11.25">
      <c r="AP296" s="9" t="s">
        <v>23</v>
      </c>
      <c r="AQ296" s="38" t="s">
        <v>95</v>
      </c>
    </row>
    <row r="297" spans="42:43" ht="11.25">
      <c r="AP297" s="9" t="s">
        <v>24</v>
      </c>
      <c r="AQ297" s="38" t="s">
        <v>98</v>
      </c>
    </row>
    <row r="298" spans="42:43" ht="11.25">
      <c r="AP298" s="9" t="s">
        <v>25</v>
      </c>
      <c r="AQ298" s="38" t="s">
        <v>99</v>
      </c>
    </row>
    <row r="299" spans="42:43" ht="11.25">
      <c r="AP299" s="46" t="s">
        <v>26</v>
      </c>
      <c r="AQ299" s="14" t="s">
        <v>100</v>
      </c>
    </row>
    <row r="300" spans="42:43" ht="11.25">
      <c r="AP300" s="9" t="s">
        <v>27</v>
      </c>
      <c r="AQ300" s="38" t="s">
        <v>103</v>
      </c>
    </row>
    <row r="301" spans="42:43" ht="11.25">
      <c r="AP301" s="9" t="s">
        <v>28</v>
      </c>
      <c r="AQ301" s="38" t="s">
        <v>110</v>
      </c>
    </row>
    <row r="302" spans="42:43" ht="11.25">
      <c r="AP302" s="9" t="s">
        <v>29</v>
      </c>
      <c r="AQ302" s="38" t="s">
        <v>113</v>
      </c>
    </row>
    <row r="303" spans="42:43" ht="11.25">
      <c r="AP303" s="9" t="s">
        <v>209</v>
      </c>
      <c r="AQ303" s="38" t="s">
        <v>125</v>
      </c>
    </row>
    <row r="304" spans="42:43" ht="11.25">
      <c r="AP304" s="9" t="s">
        <v>210</v>
      </c>
      <c r="AQ304" s="38" t="s">
        <v>126</v>
      </c>
    </row>
    <row r="305" spans="42:43" ht="11.25">
      <c r="AP305" s="42" t="s">
        <v>211</v>
      </c>
      <c r="AQ305" s="38" t="s">
        <v>129</v>
      </c>
    </row>
    <row r="306" spans="42:43" ht="11.25">
      <c r="AP306" s="42" t="s">
        <v>250</v>
      </c>
      <c r="AQ306" s="38" t="s">
        <v>251</v>
      </c>
    </row>
    <row r="307" spans="42:43" ht="11.25">
      <c r="AP307" s="9" t="s">
        <v>30</v>
      </c>
      <c r="AQ307" s="14" t="s">
        <v>114</v>
      </c>
    </row>
    <row r="308" spans="42:43" ht="11.25">
      <c r="AP308" s="9" t="s">
        <v>31</v>
      </c>
      <c r="AQ308" s="14" t="s">
        <v>117</v>
      </c>
    </row>
    <row r="309" spans="42:43" ht="11.25">
      <c r="AP309" s="9" t="s">
        <v>32</v>
      </c>
      <c r="AQ309" s="14" t="s">
        <v>118</v>
      </c>
    </row>
    <row r="310" spans="42:43" ht="11.25">
      <c r="AP310" s="9" t="s">
        <v>33</v>
      </c>
      <c r="AQ310" s="38" t="s">
        <v>119</v>
      </c>
    </row>
    <row r="311" spans="42:43" ht="11.25">
      <c r="AP311" s="9" t="s">
        <v>34</v>
      </c>
      <c r="AQ311" s="38" t="s">
        <v>122</v>
      </c>
    </row>
    <row r="312" spans="42:43" ht="11.25">
      <c r="AP312" s="9" t="s">
        <v>35</v>
      </c>
      <c r="AQ312" s="38" t="s">
        <v>123</v>
      </c>
    </row>
    <row r="313" spans="42:43" ht="11.25">
      <c r="AP313" s="9" t="s">
        <v>36</v>
      </c>
      <c r="AQ313" s="38" t="s">
        <v>124</v>
      </c>
    </row>
    <row r="314" spans="42:43" ht="11.25">
      <c r="AP314" s="9" t="s">
        <v>256</v>
      </c>
      <c r="AQ314" s="14" t="s">
        <v>143</v>
      </c>
    </row>
    <row r="315" spans="42:43" ht="11.25">
      <c r="AP315" s="9" t="s">
        <v>252</v>
      </c>
      <c r="AQ315" s="14" t="s">
        <v>147</v>
      </c>
    </row>
    <row r="316" spans="42:43" ht="11.25">
      <c r="AP316" s="9" t="s">
        <v>37</v>
      </c>
      <c r="AQ316" s="38" t="s">
        <v>132</v>
      </c>
    </row>
    <row r="317" spans="42:43" ht="11.25">
      <c r="AP317" s="9" t="s">
        <v>38</v>
      </c>
      <c r="AQ317" s="38" t="s">
        <v>135</v>
      </c>
    </row>
    <row r="318" spans="42:43" ht="11.25">
      <c r="AP318" s="9" t="s">
        <v>39</v>
      </c>
      <c r="AQ318" s="38" t="s">
        <v>136</v>
      </c>
    </row>
    <row r="319" spans="42:43" ht="11.25">
      <c r="AP319" s="9" t="s">
        <v>40</v>
      </c>
      <c r="AQ319" s="38" t="s">
        <v>88</v>
      </c>
    </row>
    <row r="320" spans="42:43" ht="11.25">
      <c r="AP320" s="46" t="s">
        <v>255</v>
      </c>
      <c r="AQ320" s="14" t="s">
        <v>148</v>
      </c>
    </row>
    <row r="321" spans="42:43" ht="11.25">
      <c r="AP321" s="9" t="s">
        <v>253</v>
      </c>
      <c r="AQ321" s="38" t="s">
        <v>254</v>
      </c>
    </row>
    <row r="322" spans="42:43" ht="11.25">
      <c r="AP322" s="9" t="s">
        <v>41</v>
      </c>
      <c r="AQ322" s="38" t="s">
        <v>215</v>
      </c>
    </row>
    <row r="323" spans="42:43" ht="11.25">
      <c r="AP323" s="9" t="s">
        <v>42</v>
      </c>
      <c r="AQ323" s="38" t="s">
        <v>144</v>
      </c>
    </row>
    <row r="324" spans="3:43" ht="11.25">
      <c r="C324" s="7"/>
      <c r="AP324" s="9">
        <v>2629</v>
      </c>
      <c r="AQ324" s="14" t="s">
        <v>213</v>
      </c>
    </row>
    <row r="325" spans="2:43" ht="11.25">
      <c r="B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96">
        <v>2635</v>
      </c>
      <c r="AQ325" s="2" t="s">
        <v>214</v>
      </c>
    </row>
    <row r="326" spans="42:43" ht="11.25">
      <c r="AP326" s="96" t="s">
        <v>43</v>
      </c>
      <c r="AQ326" s="2" t="s">
        <v>89</v>
      </c>
    </row>
    <row r="327" spans="42:43" ht="11.25">
      <c r="AP327" s="9" t="s">
        <v>44</v>
      </c>
      <c r="AQ327" s="38" t="s">
        <v>151</v>
      </c>
    </row>
    <row r="328" spans="42:43" ht="11.25">
      <c r="AP328" s="9" t="s">
        <v>45</v>
      </c>
      <c r="AQ328" s="38" t="s">
        <v>152</v>
      </c>
    </row>
    <row r="329" spans="42:43" ht="11.25">
      <c r="AP329" s="9" t="s">
        <v>46</v>
      </c>
      <c r="AQ329" s="38" t="s">
        <v>153</v>
      </c>
    </row>
    <row r="330" spans="42:43" ht="11.25">
      <c r="AP330" s="9" t="s">
        <v>47</v>
      </c>
      <c r="AQ330" s="38" t="s">
        <v>156</v>
      </c>
    </row>
    <row r="331" spans="42:43" ht="11.25">
      <c r="AP331" s="9" t="s">
        <v>48</v>
      </c>
      <c r="AQ331" s="38" t="s">
        <v>157</v>
      </c>
    </row>
    <row r="332" spans="42:43" ht="11.25">
      <c r="AP332" s="9" t="s">
        <v>49</v>
      </c>
      <c r="AQ332" s="38" t="s">
        <v>158</v>
      </c>
    </row>
    <row r="333" spans="42:43" ht="11.25">
      <c r="AP333" s="9" t="s">
        <v>50</v>
      </c>
      <c r="AQ333" s="14" t="s">
        <v>159</v>
      </c>
    </row>
    <row r="334" spans="42:43" ht="11.25">
      <c r="AP334" s="9" t="s">
        <v>51</v>
      </c>
      <c r="AQ334" s="38" t="s">
        <v>160</v>
      </c>
    </row>
    <row r="335" spans="42:43" ht="11.25">
      <c r="AP335" s="9" t="s">
        <v>52</v>
      </c>
      <c r="AQ335" s="38" t="s">
        <v>161</v>
      </c>
    </row>
    <row r="336" spans="42:43" ht="11.25">
      <c r="AP336" s="9" t="s">
        <v>204</v>
      </c>
      <c r="AQ336" s="38" t="s">
        <v>162</v>
      </c>
    </row>
    <row r="337" spans="42:43" ht="11.25">
      <c r="AP337" s="9" t="s">
        <v>53</v>
      </c>
      <c r="AQ337" s="38" t="s">
        <v>165</v>
      </c>
    </row>
    <row r="338" spans="42:43" ht="11.25">
      <c r="AP338" s="9" t="s">
        <v>54</v>
      </c>
      <c r="AQ338" s="38" t="s">
        <v>166</v>
      </c>
    </row>
    <row r="339" spans="42:43" ht="11.25">
      <c r="AP339" s="9" t="s">
        <v>55</v>
      </c>
      <c r="AQ339" s="38" t="s">
        <v>167</v>
      </c>
    </row>
    <row r="340" spans="42:43" ht="11.25">
      <c r="AP340" s="9" t="s">
        <v>56</v>
      </c>
      <c r="AQ340" s="38" t="s">
        <v>168</v>
      </c>
    </row>
    <row r="341" spans="42:43" ht="11.25">
      <c r="AP341" s="9" t="s">
        <v>57</v>
      </c>
      <c r="AQ341" s="38" t="s">
        <v>169</v>
      </c>
    </row>
    <row r="342" spans="42:43" ht="11.25">
      <c r="AP342" s="9" t="s">
        <v>58</v>
      </c>
      <c r="AQ342" s="38" t="s">
        <v>170</v>
      </c>
    </row>
    <row r="343" spans="42:43" ht="11.25">
      <c r="AP343" s="9" t="s">
        <v>59</v>
      </c>
      <c r="AQ343" s="38" t="s">
        <v>171</v>
      </c>
    </row>
    <row r="344" spans="42:43" ht="11.25">
      <c r="AP344" s="9" t="s">
        <v>60</v>
      </c>
      <c r="AQ344" s="38" t="s">
        <v>172</v>
      </c>
    </row>
    <row r="345" spans="42:43" ht="11.25">
      <c r="AP345" s="9" t="s">
        <v>205</v>
      </c>
      <c r="AQ345" s="38" t="s">
        <v>173</v>
      </c>
    </row>
    <row r="346" spans="42:43" ht="11.25">
      <c r="AP346" s="9" t="s">
        <v>257</v>
      </c>
      <c r="AQ346" s="38" t="s">
        <v>260</v>
      </c>
    </row>
    <row r="347" spans="42:43" ht="11.25">
      <c r="AP347" s="9" t="s">
        <v>258</v>
      </c>
      <c r="AQ347" s="38" t="s">
        <v>261</v>
      </c>
    </row>
    <row r="348" spans="42:43" ht="11.25">
      <c r="AP348" s="9" t="s">
        <v>259</v>
      </c>
      <c r="AQ348" s="38" t="s">
        <v>262</v>
      </c>
    </row>
    <row r="349" spans="42:43" ht="11.25">
      <c r="AP349" s="9" t="s">
        <v>61</v>
      </c>
      <c r="AQ349" s="38" t="s">
        <v>174</v>
      </c>
    </row>
    <row r="350" spans="42:43" ht="11.25">
      <c r="AP350" s="9" t="s">
        <v>62</v>
      </c>
      <c r="AQ350" s="38" t="s">
        <v>175</v>
      </c>
    </row>
    <row r="351" spans="42:43" ht="11.25">
      <c r="AP351" s="2" t="s">
        <v>63</v>
      </c>
      <c r="AQ351" s="7" t="s">
        <v>176</v>
      </c>
    </row>
  </sheetData>
  <mergeCells count="45">
    <mergeCell ref="E5:H5"/>
    <mergeCell ref="I5:L5"/>
    <mergeCell ref="M5:O5"/>
    <mergeCell ref="P6:P8"/>
    <mergeCell ref="K6:K8"/>
    <mergeCell ref="J6:J8"/>
    <mergeCell ref="I6:I8"/>
    <mergeCell ref="H6:H8"/>
    <mergeCell ref="G6:G8"/>
    <mergeCell ref="F6:F8"/>
    <mergeCell ref="R5:R8"/>
    <mergeCell ref="Q5:Q8"/>
    <mergeCell ref="A9:C9"/>
    <mergeCell ref="A5:A8"/>
    <mergeCell ref="B5:B8"/>
    <mergeCell ref="C5:C8"/>
    <mergeCell ref="D5:D8"/>
    <mergeCell ref="N6:N8"/>
    <mergeCell ref="M6:M8"/>
    <mergeCell ref="L6:L8"/>
    <mergeCell ref="E6:E8"/>
    <mergeCell ref="O6:O8"/>
    <mergeCell ref="AP5:AP8"/>
    <mergeCell ref="AO5:AO8"/>
    <mergeCell ref="AN5:AN8"/>
    <mergeCell ref="AM5:AM8"/>
    <mergeCell ref="AL5:AL8"/>
    <mergeCell ref="AK5:AK8"/>
    <mergeCell ref="AJ5:AJ8"/>
    <mergeCell ref="AI5:AI8"/>
    <mergeCell ref="AH5:AH8"/>
    <mergeCell ref="AG5:AG8"/>
    <mergeCell ref="AF5:AF8"/>
    <mergeCell ref="AE5:AE8"/>
    <mergeCell ref="AD5:AD8"/>
    <mergeCell ref="AC5:AC8"/>
    <mergeCell ref="AB5:AB8"/>
    <mergeCell ref="AA5:AA8"/>
    <mergeCell ref="V5:V8"/>
    <mergeCell ref="U5:U8"/>
    <mergeCell ref="T5:T8"/>
    <mergeCell ref="Z5:Z8"/>
    <mergeCell ref="Y5:Y8"/>
    <mergeCell ref="X5:X8"/>
    <mergeCell ref="W5:W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2001-04-20T22:23:24Z</cp:lastPrinted>
  <dcterms:created xsi:type="dcterms:W3CDTF">1997-10-29T14:53:16Z</dcterms:created>
  <dcterms:modified xsi:type="dcterms:W3CDTF">2001-05-31T14:43:21Z</dcterms:modified>
  <cp:category/>
  <cp:version/>
  <cp:contentType/>
  <cp:contentStatus/>
</cp:coreProperties>
</file>